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comments1.xml" ContentType="application/vnd.openxmlformats-officedocument.spreadsheetml.comments+xml"/>
  <Override PartName="/xl/pivotTables/pivotTable11.xml" ContentType="application/vnd.openxmlformats-officedocument.spreadsheetml.pivotTab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tables/table2.xml" ContentType="application/vnd.openxmlformats-officedocument.spreadsheetml.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tables/table3.xml" ContentType="application/vnd.openxmlformats-officedocument.spreadsheetml.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tables/table4.xml" ContentType="application/vnd.openxmlformats-officedocument.spreadsheetml.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tables/table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22"/>
  <workbookPr codeName="ThisWorkbook" hidePivotFieldList="1"/>
  <mc:AlternateContent xmlns:mc="http://schemas.openxmlformats.org/markup-compatibility/2006">
    <mc:Choice Requires="x15">
      <x15ac:absPath xmlns:x15ac="http://schemas.microsoft.com/office/spreadsheetml/2010/11/ac" url="https://nanogiants.sharepoint.com/sites/NanoGiantsAcademye.V/Freigegebene Dokumente/FLL/2025 UNEARTHED/"/>
    </mc:Choice>
  </mc:AlternateContent>
  <xr:revisionPtr revIDLastSave="125" documentId="8_{59F1E52B-1833-E746-9A76-0968709B28E5}" xr6:coauthVersionLast="47" xr6:coauthVersionMax="47" xr10:uidLastSave="{DB46DF62-0991-324D-9B97-35086FE55642}"/>
  <bookViews>
    <workbookView xWindow="0" yWindow="660" windowWidth="34560" windowHeight="21680" tabRatio="883" xr2:uid="{00000000-000D-0000-FFFF-FFFF00000000}"/>
  </bookViews>
  <sheets>
    <sheet name="Disclaimer" sheetId="9" r:id="rId1"/>
    <sheet name="Completeness" sheetId="11" r:id="rId2"/>
    <sheet name="Tournaments by Teams" sheetId="13" r:id="rId3"/>
    <sheet name="Tournaments and Scores" sheetId="6" r:id="rId4"/>
    <sheet name="One Tournament" sheetId="18" r:id="rId5"/>
    <sheet name="Aux" sheetId="16" state="hidden" r:id="rId6"/>
    <sheet name="Top Teams" sheetId="4" r:id="rId7"/>
    <sheet name="Teams by Score Ranges" sheetId="23" r:id="rId8"/>
    <sheet name="D-A-CH Qualifier" sheetId="24" r:id="rId9"/>
    <sheet name="D-A-CH Final" sheetId="25" r:id="rId10"/>
    <sheet name="Improvements TNG" sheetId="29" state="hidden" r:id="rId11"/>
    <sheet name="D-A-CH Improvements" sheetId="26" r:id="rId12"/>
    <sheet name="SAP" sheetId="30" state="hidden" r:id="rId13"/>
    <sheet name="Adria Final" sheetId="31" state="hidden" r:id="rId14"/>
    <sheet name="Adria Improvements" sheetId="32" state="hidden" r:id="rId15"/>
    <sheet name="SAP Team Count" sheetId="33" state="hidden" r:id="rId16"/>
    <sheet name="Data" sheetId="2" r:id="rId17"/>
    <sheet name="Import" sheetId="21" state="hidden" r:id="rId18"/>
  </sheets>
  <definedNames>
    <definedName name="_xlnm._FilterDatabase" localSheetId="17" hidden="1">Import!$E$5:$K$26</definedName>
    <definedName name="HighScore">Data!$P$1</definedName>
    <definedName name="Slicer_Country">#N/A</definedName>
    <definedName name="Slicer_Global">#N/A</definedName>
    <definedName name="Slicer_Round">#N/A</definedName>
    <definedName name="Slicer_Tournament">#N/A</definedName>
    <definedName name="tRank">Aux!$B$3:$D$9999</definedName>
    <definedName name="tScores">Aux!$C$3:$C$9999</definedName>
    <definedName name="tSemi">Completeness!$D$17,Completeness!$D$20,Completeness!$D$21,Completeness!$D$22,Completeness!$D$23,Completeness!$D$24,Completeness!$D$25</definedName>
    <definedName name="tTournament" localSheetId="13">tComplete[Tournament]</definedName>
    <definedName name="tTournament" localSheetId="14">tComplete[Tournament]</definedName>
    <definedName name="tTournament" localSheetId="9">tComplete[Tournament]</definedName>
    <definedName name="tTournament" localSheetId="8">tComplete[Tournament]</definedName>
    <definedName name="tTournament" localSheetId="15">tComplete[Tournament]</definedName>
    <definedName name="tTournament">tComplete[Tournament]</definedName>
    <definedName name="tTournamentsMaster" localSheetId="13">tComplete[[Tournament]:[Next Round]]</definedName>
    <definedName name="tTournamentsMaster" localSheetId="14">tComplete[[Tournament]:[Next Round]]</definedName>
    <definedName name="tTournamentsMaster" localSheetId="9">tComplete[[Tournament]:[Next Round]]</definedName>
    <definedName name="tTournamentsMaster" localSheetId="8">tComplete[[Tournament]:[Next Round]]</definedName>
    <definedName name="tTournamentsMaster" localSheetId="15">tComplete[[Tournament]:[Next Round]]</definedName>
    <definedName name="tTournamentsMaster">tComplete[[Tournament]:[Next Round]]</definedName>
  </definedNames>
  <calcPr calcId="191029"/>
  <pivotCaches>
    <pivotCache cacheId="156" r:id="rId19"/>
  </pivotCaches>
  <extLst>
    <ext xmlns:x14="http://schemas.microsoft.com/office/spreadsheetml/2009/9/main" uri="{BBE1A952-AA13-448e-AADC-164F8A28A991}">
      <x14:slicerCaches>
        <x14:slicerCache r:id="rId20"/>
        <x14:slicerCache r:id="rId21"/>
        <x14:slicerCache r:id="rId22"/>
        <x14:slicerCache r:id="rId23"/>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737" i="2" l="1"/>
  <c r="O738" i="2"/>
  <c r="O739" i="2"/>
  <c r="O740" i="2"/>
  <c r="O741" i="2"/>
  <c r="O742" i="2"/>
  <c r="O743" i="2"/>
  <c r="O744" i="2"/>
  <c r="D69" i="11"/>
  <c r="I69" i="11"/>
  <c r="O401" i="2"/>
  <c r="O402" i="2"/>
  <c r="O403" i="2"/>
  <c r="O404" i="2"/>
  <c r="I10" i="16"/>
  <c r="J10" i="16" s="1"/>
  <c r="F3" i="2"/>
  <c r="F4" i="2"/>
  <c r="F5" i="2"/>
  <c r="F6" i="2"/>
  <c r="F7" i="2"/>
  <c r="F8" i="2"/>
  <c r="F9" i="2"/>
  <c r="F10" i="2"/>
  <c r="F11" i="2"/>
  <c r="F12" i="2"/>
  <c r="F13" i="2"/>
  <c r="F14" i="2"/>
  <c r="F15" i="2"/>
  <c r="F16" i="2"/>
  <c r="F17" i="2"/>
  <c r="F18" i="2"/>
  <c r="F19" i="2"/>
  <c r="F20" i="2"/>
  <c r="F21" i="2"/>
  <c r="F22" i="2"/>
  <c r="F23" i="2"/>
  <c r="F24" i="2"/>
  <c r="F25" i="2"/>
  <c r="F26" i="2"/>
  <c r="F27" i="2"/>
  <c r="F28" i="2"/>
  <c r="F29" i="2"/>
  <c r="F30" i="2"/>
  <c r="F31" i="2"/>
  <c r="F32" i="2"/>
  <c r="F33" i="2"/>
  <c r="F34" i="2"/>
  <c r="F35" i="2"/>
  <c r="F36" i="2"/>
  <c r="F37" i="2"/>
  <c r="F38" i="2"/>
  <c r="F39" i="2"/>
  <c r="F40" i="2"/>
  <c r="F41" i="2"/>
  <c r="F42" i="2"/>
  <c r="F43" i="2"/>
  <c r="F44" i="2"/>
  <c r="F45" i="2"/>
  <c r="F46"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102" i="2"/>
  <c r="F103" i="2"/>
  <c r="F104" i="2"/>
  <c r="F105" i="2"/>
  <c r="F106" i="2"/>
  <c r="F107" i="2"/>
  <c r="F108" i="2"/>
  <c r="F109" i="2"/>
  <c r="F110" i="2"/>
  <c r="F111" i="2"/>
  <c r="F112" i="2"/>
  <c r="F113" i="2"/>
  <c r="F114" i="2"/>
  <c r="F115" i="2"/>
  <c r="F116" i="2"/>
  <c r="F117" i="2"/>
  <c r="F118" i="2"/>
  <c r="F119" i="2"/>
  <c r="F120" i="2"/>
  <c r="F121" i="2"/>
  <c r="F122" i="2"/>
  <c r="F123" i="2"/>
  <c r="F124" i="2"/>
  <c r="F125" i="2"/>
  <c r="F126" i="2"/>
  <c r="F127" i="2"/>
  <c r="F128" i="2"/>
  <c r="F129" i="2"/>
  <c r="F130" i="2"/>
  <c r="F131" i="2"/>
  <c r="F132" i="2"/>
  <c r="F133" i="2"/>
  <c r="F134" i="2"/>
  <c r="F135" i="2"/>
  <c r="F136" i="2"/>
  <c r="F137" i="2"/>
  <c r="F138" i="2"/>
  <c r="F139" i="2"/>
  <c r="F140" i="2"/>
  <c r="F141" i="2"/>
  <c r="F142" i="2"/>
  <c r="F143" i="2"/>
  <c r="F144" i="2"/>
  <c r="F145" i="2"/>
  <c r="F146" i="2"/>
  <c r="F14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F174" i="2"/>
  <c r="F175" i="2"/>
  <c r="F176" i="2"/>
  <c r="F177" i="2"/>
  <c r="F178" i="2"/>
  <c r="F179" i="2"/>
  <c r="F180" i="2"/>
  <c r="F181" i="2"/>
  <c r="F182" i="2"/>
  <c r="F183" i="2"/>
  <c r="F184" i="2"/>
  <c r="F185" i="2"/>
  <c r="F186" i="2"/>
  <c r="F187" i="2"/>
  <c r="F188" i="2"/>
  <c r="F189" i="2"/>
  <c r="F190" i="2"/>
  <c r="F191" i="2"/>
  <c r="F192" i="2"/>
  <c r="F193" i="2"/>
  <c r="F194" i="2"/>
  <c r="F195" i="2"/>
  <c r="F196" i="2"/>
  <c r="F197" i="2"/>
  <c r="F198" i="2"/>
  <c r="F199" i="2"/>
  <c r="F200" i="2"/>
  <c r="F201" i="2"/>
  <c r="F202" i="2"/>
  <c r="F203" i="2"/>
  <c r="F204" i="2"/>
  <c r="F205" i="2"/>
  <c r="F206" i="2"/>
  <c r="F207" i="2"/>
  <c r="F208" i="2"/>
  <c r="F209" i="2"/>
  <c r="F210" i="2"/>
  <c r="F211" i="2"/>
  <c r="F212" i="2"/>
  <c r="F213" i="2"/>
  <c r="F214" i="2"/>
  <c r="F215" i="2"/>
  <c r="F216" i="2"/>
  <c r="F217" i="2"/>
  <c r="F218" i="2"/>
  <c r="F219" i="2"/>
  <c r="F220" i="2"/>
  <c r="F221" i="2"/>
  <c r="F222" i="2"/>
  <c r="F223" i="2"/>
  <c r="F224" i="2"/>
  <c r="F225" i="2"/>
  <c r="F226" i="2"/>
  <c r="F227" i="2"/>
  <c r="F228" i="2"/>
  <c r="F229" i="2"/>
  <c r="F230" i="2"/>
  <c r="F231" i="2"/>
  <c r="F232" i="2"/>
  <c r="F233" i="2"/>
  <c r="F234" i="2"/>
  <c r="F235" i="2"/>
  <c r="F236" i="2"/>
  <c r="F237" i="2"/>
  <c r="F238" i="2"/>
  <c r="F239" i="2"/>
  <c r="F240" i="2"/>
  <c r="F241" i="2"/>
  <c r="F242" i="2"/>
  <c r="F243" i="2"/>
  <c r="F244" i="2"/>
  <c r="F245" i="2"/>
  <c r="F246" i="2"/>
  <c r="F247" i="2"/>
  <c r="F248" i="2"/>
  <c r="F249" i="2"/>
  <c r="F250" i="2"/>
  <c r="F251" i="2"/>
  <c r="F252" i="2"/>
  <c r="F253" i="2"/>
  <c r="F254" i="2"/>
  <c r="F255" i="2"/>
  <c r="F256" i="2"/>
  <c r="F257" i="2"/>
  <c r="F258" i="2"/>
  <c r="F259" i="2"/>
  <c r="F260" i="2"/>
  <c r="F261" i="2"/>
  <c r="F262" i="2"/>
  <c r="F263" i="2"/>
  <c r="F264" i="2"/>
  <c r="F265" i="2"/>
  <c r="F266" i="2"/>
  <c r="F267" i="2"/>
  <c r="F268" i="2"/>
  <c r="F269" i="2"/>
  <c r="F270" i="2"/>
  <c r="F271" i="2"/>
  <c r="F272" i="2"/>
  <c r="F273" i="2"/>
  <c r="F274" i="2"/>
  <c r="F275" i="2"/>
  <c r="F276" i="2"/>
  <c r="F277" i="2"/>
  <c r="F278" i="2"/>
  <c r="F279" i="2"/>
  <c r="F280" i="2"/>
  <c r="F281" i="2"/>
  <c r="F282" i="2"/>
  <c r="F283" i="2"/>
  <c r="F284" i="2"/>
  <c r="F285" i="2"/>
  <c r="F286" i="2"/>
  <c r="F287" i="2"/>
  <c r="F288" i="2"/>
  <c r="F289" i="2"/>
  <c r="F290" i="2"/>
  <c r="F291" i="2"/>
  <c r="F292" i="2"/>
  <c r="F293" i="2"/>
  <c r="F294" i="2"/>
  <c r="F295" i="2"/>
  <c r="F296" i="2"/>
  <c r="F297" i="2"/>
  <c r="F298" i="2"/>
  <c r="F299" i="2"/>
  <c r="F300" i="2"/>
  <c r="F301" i="2"/>
  <c r="F302" i="2"/>
  <c r="F303" i="2"/>
  <c r="F304" i="2"/>
  <c r="F305" i="2"/>
  <c r="F306" i="2"/>
  <c r="F307" i="2"/>
  <c r="F308" i="2"/>
  <c r="F309" i="2"/>
  <c r="F310" i="2"/>
  <c r="F311" i="2"/>
  <c r="F312" i="2"/>
  <c r="F313" i="2"/>
  <c r="F314" i="2"/>
  <c r="F315" i="2"/>
  <c r="F316" i="2"/>
  <c r="F317" i="2"/>
  <c r="F318" i="2"/>
  <c r="F319" i="2"/>
  <c r="F320" i="2"/>
  <c r="F321" i="2"/>
  <c r="F322" i="2"/>
  <c r="F323" i="2"/>
  <c r="F324" i="2"/>
  <c r="F325" i="2"/>
  <c r="F326" i="2"/>
  <c r="F327" i="2"/>
  <c r="F328" i="2"/>
  <c r="F329" i="2"/>
  <c r="F330" i="2"/>
  <c r="F331" i="2"/>
  <c r="F332" i="2"/>
  <c r="F333" i="2"/>
  <c r="F334" i="2"/>
  <c r="F335" i="2"/>
  <c r="F336" i="2"/>
  <c r="F337" i="2"/>
  <c r="F338" i="2"/>
  <c r="F339" i="2"/>
  <c r="F340" i="2"/>
  <c r="F341" i="2"/>
  <c r="F342" i="2"/>
  <c r="F343" i="2"/>
  <c r="F344" i="2"/>
  <c r="F345" i="2"/>
  <c r="F346" i="2"/>
  <c r="F347" i="2"/>
  <c r="F348" i="2"/>
  <c r="F349" i="2"/>
  <c r="F350" i="2"/>
  <c r="F351" i="2"/>
  <c r="F352" i="2"/>
  <c r="F353" i="2"/>
  <c r="F354" i="2"/>
  <c r="F355" i="2"/>
  <c r="F356" i="2"/>
  <c r="F357" i="2"/>
  <c r="F358" i="2"/>
  <c r="F359" i="2"/>
  <c r="F360" i="2"/>
  <c r="F361" i="2"/>
  <c r="F362" i="2"/>
  <c r="F363" i="2"/>
  <c r="F364" i="2"/>
  <c r="F365" i="2"/>
  <c r="F366" i="2"/>
  <c r="F367" i="2"/>
  <c r="F368" i="2"/>
  <c r="F369" i="2"/>
  <c r="F370" i="2"/>
  <c r="F371" i="2"/>
  <c r="F372" i="2"/>
  <c r="F373" i="2"/>
  <c r="F374" i="2"/>
  <c r="F375" i="2"/>
  <c r="F376" i="2"/>
  <c r="F377" i="2"/>
  <c r="F378" i="2"/>
  <c r="F379" i="2"/>
  <c r="F380" i="2"/>
  <c r="F381" i="2"/>
  <c r="F382" i="2"/>
  <c r="F383" i="2"/>
  <c r="F384" i="2"/>
  <c r="F385" i="2"/>
  <c r="F386" i="2"/>
  <c r="F387" i="2"/>
  <c r="F388" i="2"/>
  <c r="F389" i="2"/>
  <c r="F390" i="2"/>
  <c r="F391" i="2"/>
  <c r="F392" i="2"/>
  <c r="F393" i="2"/>
  <c r="F394" i="2"/>
  <c r="F395" i="2"/>
  <c r="F396" i="2"/>
  <c r="F397" i="2"/>
  <c r="F398" i="2"/>
  <c r="F399" i="2"/>
  <c r="F400" i="2"/>
  <c r="F401" i="2"/>
  <c r="F402" i="2"/>
  <c r="F403" i="2"/>
  <c r="F404" i="2"/>
  <c r="F405" i="2"/>
  <c r="F406" i="2"/>
  <c r="F407" i="2"/>
  <c r="F408" i="2"/>
  <c r="F409" i="2"/>
  <c r="F410" i="2"/>
  <c r="F411" i="2"/>
  <c r="F412" i="2"/>
  <c r="F413" i="2"/>
  <c r="F414" i="2"/>
  <c r="F415" i="2"/>
  <c r="F416" i="2"/>
  <c r="F417" i="2"/>
  <c r="F418" i="2"/>
  <c r="F419" i="2"/>
  <c r="F420" i="2"/>
  <c r="F421" i="2"/>
  <c r="F422" i="2"/>
  <c r="F423" i="2"/>
  <c r="F424" i="2"/>
  <c r="F425" i="2"/>
  <c r="F426" i="2"/>
  <c r="F427" i="2"/>
  <c r="F428" i="2"/>
  <c r="F429" i="2"/>
  <c r="F430" i="2"/>
  <c r="F431" i="2"/>
  <c r="F432" i="2"/>
  <c r="F433" i="2"/>
  <c r="F434" i="2"/>
  <c r="F435" i="2"/>
  <c r="F436" i="2"/>
  <c r="F437" i="2"/>
  <c r="F438" i="2"/>
  <c r="F439" i="2"/>
  <c r="F440" i="2"/>
  <c r="F441" i="2"/>
  <c r="F442" i="2"/>
  <c r="F443" i="2"/>
  <c r="F444" i="2"/>
  <c r="F445" i="2"/>
  <c r="F446" i="2"/>
  <c r="F447" i="2"/>
  <c r="F448" i="2"/>
  <c r="F449" i="2"/>
  <c r="F450" i="2"/>
  <c r="F451" i="2"/>
  <c r="F452" i="2"/>
  <c r="F453" i="2"/>
  <c r="F454" i="2"/>
  <c r="F455" i="2"/>
  <c r="F456" i="2"/>
  <c r="F457" i="2"/>
  <c r="F458" i="2"/>
  <c r="F459" i="2"/>
  <c r="F460" i="2"/>
  <c r="F461" i="2"/>
  <c r="F462" i="2"/>
  <c r="F463" i="2"/>
  <c r="F464" i="2"/>
  <c r="F465" i="2"/>
  <c r="F466" i="2"/>
  <c r="F467" i="2"/>
  <c r="F468" i="2"/>
  <c r="F469" i="2"/>
  <c r="F470" i="2"/>
  <c r="F471" i="2"/>
  <c r="F472" i="2"/>
  <c r="F473" i="2"/>
  <c r="F474" i="2"/>
  <c r="F475" i="2"/>
  <c r="F476" i="2"/>
  <c r="F477" i="2"/>
  <c r="F478" i="2"/>
  <c r="F479" i="2"/>
  <c r="F480" i="2"/>
  <c r="F481" i="2"/>
  <c r="F482" i="2"/>
  <c r="F483" i="2"/>
  <c r="F484" i="2"/>
  <c r="F485" i="2"/>
  <c r="F486" i="2"/>
  <c r="F487" i="2"/>
  <c r="F488" i="2"/>
  <c r="F489" i="2"/>
  <c r="F490" i="2"/>
  <c r="F491" i="2"/>
  <c r="F492" i="2"/>
  <c r="F493" i="2"/>
  <c r="F494" i="2"/>
  <c r="F495" i="2"/>
  <c r="F496" i="2"/>
  <c r="F497" i="2"/>
  <c r="F498" i="2"/>
  <c r="F499" i="2"/>
  <c r="F500" i="2"/>
  <c r="F501" i="2"/>
  <c r="F502" i="2"/>
  <c r="F503" i="2"/>
  <c r="F504" i="2"/>
  <c r="F505" i="2"/>
  <c r="F506" i="2"/>
  <c r="F507" i="2"/>
  <c r="F508" i="2"/>
  <c r="F509" i="2"/>
  <c r="F510" i="2"/>
  <c r="F511" i="2"/>
  <c r="F512" i="2"/>
  <c r="F513" i="2"/>
  <c r="F514" i="2"/>
  <c r="F515" i="2"/>
  <c r="F516" i="2"/>
  <c r="F517" i="2"/>
  <c r="F518" i="2"/>
  <c r="F519" i="2"/>
  <c r="F520" i="2"/>
  <c r="F521" i="2"/>
  <c r="F522" i="2"/>
  <c r="F523" i="2"/>
  <c r="F524" i="2"/>
  <c r="F525" i="2"/>
  <c r="F526" i="2"/>
  <c r="F527" i="2"/>
  <c r="F528" i="2"/>
  <c r="F529" i="2"/>
  <c r="F530" i="2"/>
  <c r="F531" i="2"/>
  <c r="F532" i="2"/>
  <c r="F533" i="2"/>
  <c r="F534" i="2"/>
  <c r="F535" i="2"/>
  <c r="F536" i="2"/>
  <c r="F537" i="2"/>
  <c r="F538" i="2"/>
  <c r="F539" i="2"/>
  <c r="F540" i="2"/>
  <c r="F541" i="2"/>
  <c r="F542" i="2"/>
  <c r="F543" i="2"/>
  <c r="F544" i="2"/>
  <c r="F545" i="2"/>
  <c r="F546" i="2"/>
  <c r="F547" i="2"/>
  <c r="F548" i="2"/>
  <c r="F549" i="2"/>
  <c r="F550" i="2"/>
  <c r="F551" i="2"/>
  <c r="F552" i="2"/>
  <c r="F553" i="2"/>
  <c r="F554" i="2"/>
  <c r="F555" i="2"/>
  <c r="F556" i="2"/>
  <c r="F557" i="2"/>
  <c r="F558" i="2"/>
  <c r="F559" i="2"/>
  <c r="F560" i="2"/>
  <c r="F561" i="2"/>
  <c r="F562" i="2"/>
  <c r="F563" i="2"/>
  <c r="F564" i="2"/>
  <c r="F565" i="2"/>
  <c r="F566" i="2"/>
  <c r="F567" i="2"/>
  <c r="F568" i="2"/>
  <c r="F569" i="2"/>
  <c r="F570" i="2"/>
  <c r="F571" i="2"/>
  <c r="F572" i="2"/>
  <c r="F573" i="2"/>
  <c r="F574" i="2"/>
  <c r="F575" i="2"/>
  <c r="F576" i="2"/>
  <c r="F577" i="2"/>
  <c r="F578" i="2"/>
  <c r="F579" i="2"/>
  <c r="F580" i="2"/>
  <c r="F581" i="2"/>
  <c r="F582" i="2"/>
  <c r="F583" i="2"/>
  <c r="F584" i="2"/>
  <c r="F585" i="2"/>
  <c r="F586" i="2"/>
  <c r="F587" i="2"/>
  <c r="F588" i="2"/>
  <c r="F589" i="2"/>
  <c r="F590" i="2"/>
  <c r="F591" i="2"/>
  <c r="F592" i="2"/>
  <c r="F593" i="2"/>
  <c r="F594" i="2"/>
  <c r="F595" i="2"/>
  <c r="F596" i="2"/>
  <c r="F597" i="2"/>
  <c r="F598" i="2"/>
  <c r="F599" i="2"/>
  <c r="F600" i="2"/>
  <c r="F601" i="2"/>
  <c r="F602" i="2"/>
  <c r="F603" i="2"/>
  <c r="F604" i="2"/>
  <c r="F605" i="2"/>
  <c r="F606" i="2"/>
  <c r="F607" i="2"/>
  <c r="F608" i="2"/>
  <c r="F609" i="2"/>
  <c r="F610" i="2"/>
  <c r="F611" i="2"/>
  <c r="F612" i="2"/>
  <c r="F613" i="2"/>
  <c r="F614" i="2"/>
  <c r="F615" i="2"/>
  <c r="F616" i="2"/>
  <c r="F617" i="2"/>
  <c r="F618" i="2"/>
  <c r="F619" i="2"/>
  <c r="F620" i="2"/>
  <c r="F621" i="2"/>
  <c r="F622" i="2"/>
  <c r="F623" i="2"/>
  <c r="F624" i="2"/>
  <c r="F625" i="2"/>
  <c r="F626" i="2"/>
  <c r="F627" i="2"/>
  <c r="F628" i="2"/>
  <c r="F629" i="2"/>
  <c r="F630" i="2"/>
  <c r="F631" i="2"/>
  <c r="F632" i="2"/>
  <c r="F633" i="2"/>
  <c r="F634" i="2"/>
  <c r="F635" i="2"/>
  <c r="F636" i="2"/>
  <c r="F637" i="2"/>
  <c r="F638" i="2"/>
  <c r="F639" i="2"/>
  <c r="F640" i="2"/>
  <c r="F641" i="2"/>
  <c r="F642" i="2"/>
  <c r="F643" i="2"/>
  <c r="F644" i="2"/>
  <c r="F645" i="2"/>
  <c r="F646" i="2"/>
  <c r="F647" i="2"/>
  <c r="F648" i="2"/>
  <c r="F649" i="2"/>
  <c r="F650" i="2"/>
  <c r="F651" i="2"/>
  <c r="F652" i="2"/>
  <c r="F653" i="2"/>
  <c r="F654" i="2"/>
  <c r="F655" i="2"/>
  <c r="F656" i="2"/>
  <c r="F657" i="2"/>
  <c r="F658" i="2"/>
  <c r="F659" i="2"/>
  <c r="F660" i="2"/>
  <c r="F661" i="2"/>
  <c r="F662" i="2"/>
  <c r="F663" i="2"/>
  <c r="F664" i="2"/>
  <c r="F665" i="2"/>
  <c r="F666" i="2"/>
  <c r="F667" i="2"/>
  <c r="F668" i="2"/>
  <c r="F669" i="2"/>
  <c r="F670" i="2"/>
  <c r="F671" i="2"/>
  <c r="F672" i="2"/>
  <c r="F673" i="2"/>
  <c r="F674" i="2"/>
  <c r="F675" i="2"/>
  <c r="F676" i="2"/>
  <c r="F677" i="2"/>
  <c r="F678" i="2"/>
  <c r="F679" i="2"/>
  <c r="F680" i="2"/>
  <c r="F681" i="2"/>
  <c r="F682" i="2"/>
  <c r="F683" i="2"/>
  <c r="F684" i="2"/>
  <c r="F685" i="2"/>
  <c r="F686" i="2"/>
  <c r="F687" i="2"/>
  <c r="F688" i="2"/>
  <c r="F689" i="2"/>
  <c r="F690" i="2"/>
  <c r="F691" i="2"/>
  <c r="F692" i="2"/>
  <c r="F693" i="2"/>
  <c r="F694" i="2"/>
  <c r="F695" i="2"/>
  <c r="F696" i="2"/>
  <c r="F697" i="2"/>
  <c r="F698" i="2"/>
  <c r="F699" i="2"/>
  <c r="F700" i="2"/>
  <c r="F701" i="2"/>
  <c r="F702" i="2"/>
  <c r="F703" i="2"/>
  <c r="F704" i="2"/>
  <c r="F705" i="2"/>
  <c r="F706" i="2"/>
  <c r="F707" i="2"/>
  <c r="F708" i="2"/>
  <c r="F709" i="2"/>
  <c r="F710" i="2"/>
  <c r="F711" i="2"/>
  <c r="F712" i="2"/>
  <c r="F713" i="2"/>
  <c r="F714" i="2"/>
  <c r="F715" i="2"/>
  <c r="F716" i="2"/>
  <c r="F717" i="2"/>
  <c r="F718" i="2"/>
  <c r="F719" i="2"/>
  <c r="F720" i="2"/>
  <c r="F721" i="2"/>
  <c r="F722" i="2"/>
  <c r="F723" i="2"/>
  <c r="F724" i="2"/>
  <c r="F725" i="2"/>
  <c r="F726" i="2"/>
  <c r="F727" i="2"/>
  <c r="F728" i="2"/>
  <c r="F729" i="2"/>
  <c r="F730" i="2"/>
  <c r="F731" i="2"/>
  <c r="F732" i="2"/>
  <c r="F733" i="2"/>
  <c r="F734" i="2"/>
  <c r="F735" i="2"/>
  <c r="F736" i="2"/>
  <c r="F737" i="2"/>
  <c r="F738" i="2"/>
  <c r="F739" i="2"/>
  <c r="F740" i="2"/>
  <c r="F741" i="2"/>
  <c r="F742" i="2"/>
  <c r="F743" i="2"/>
  <c r="F744" i="2"/>
  <c r="F745" i="2"/>
  <c r="F746" i="2"/>
  <c r="F747" i="2"/>
  <c r="F748" i="2"/>
  <c r="F749" i="2"/>
  <c r="F750" i="2"/>
  <c r="F751" i="2"/>
  <c r="F752" i="2"/>
  <c r="F753" i="2"/>
  <c r="F754" i="2"/>
  <c r="F755" i="2"/>
  <c r="F756" i="2"/>
  <c r="F757" i="2"/>
  <c r="F758" i="2"/>
  <c r="F759" i="2"/>
  <c r="F760" i="2"/>
  <c r="F761" i="2"/>
  <c r="F762" i="2"/>
  <c r="F763" i="2"/>
  <c r="F764" i="2"/>
  <c r="F765" i="2"/>
  <c r="F766" i="2"/>
  <c r="F767" i="2"/>
  <c r="F768" i="2"/>
  <c r="F769" i="2"/>
  <c r="F770" i="2"/>
  <c r="F771" i="2"/>
  <c r="F772" i="2"/>
  <c r="F773" i="2"/>
  <c r="F774" i="2"/>
  <c r="F775" i="2"/>
  <c r="F776" i="2"/>
  <c r="F777" i="2"/>
  <c r="F778" i="2"/>
  <c r="F779" i="2"/>
  <c r="F780" i="2"/>
  <c r="F781" i="2"/>
  <c r="F782" i="2"/>
  <c r="F783" i="2"/>
  <c r="F784" i="2"/>
  <c r="F785" i="2"/>
  <c r="F786" i="2"/>
  <c r="F787" i="2"/>
  <c r="F788" i="2"/>
  <c r="F789" i="2"/>
  <c r="F790" i="2"/>
  <c r="F791" i="2"/>
  <c r="F792" i="2"/>
  <c r="F793" i="2"/>
  <c r="F794" i="2"/>
  <c r="F795" i="2"/>
  <c r="F796" i="2"/>
  <c r="F797" i="2"/>
  <c r="F798" i="2"/>
  <c r="F799" i="2"/>
  <c r="F800" i="2"/>
  <c r="F801" i="2"/>
  <c r="F802" i="2"/>
  <c r="F803" i="2"/>
  <c r="F804" i="2"/>
  <c r="F805" i="2"/>
  <c r="E3" i="2"/>
  <c r="E4" i="2"/>
  <c r="E5"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54" i="2"/>
  <c r="E255" i="2"/>
  <c r="E256" i="2"/>
  <c r="E257" i="2"/>
  <c r="E258" i="2"/>
  <c r="E259" i="2"/>
  <c r="E260" i="2"/>
  <c r="E261" i="2"/>
  <c r="E262" i="2"/>
  <c r="E263" i="2"/>
  <c r="E264" i="2"/>
  <c r="E265" i="2"/>
  <c r="E266" i="2"/>
  <c r="E267" i="2"/>
  <c r="E268" i="2"/>
  <c r="E269" i="2"/>
  <c r="E270" i="2"/>
  <c r="E271" i="2"/>
  <c r="E272" i="2"/>
  <c r="E273" i="2"/>
  <c r="E274" i="2"/>
  <c r="E275" i="2"/>
  <c r="E276" i="2"/>
  <c r="E277" i="2"/>
  <c r="E278" i="2"/>
  <c r="E279" i="2"/>
  <c r="E280" i="2"/>
  <c r="E281" i="2"/>
  <c r="E282" i="2"/>
  <c r="E283" i="2"/>
  <c r="E284" i="2"/>
  <c r="E285" i="2"/>
  <c r="E286" i="2"/>
  <c r="E287" i="2"/>
  <c r="E288" i="2"/>
  <c r="E289" i="2"/>
  <c r="E290" i="2"/>
  <c r="E291" i="2"/>
  <c r="E292" i="2"/>
  <c r="E293" i="2"/>
  <c r="E294" i="2"/>
  <c r="E295" i="2"/>
  <c r="E296" i="2"/>
  <c r="E297" i="2"/>
  <c r="E298" i="2"/>
  <c r="E299" i="2"/>
  <c r="E300" i="2"/>
  <c r="E301" i="2"/>
  <c r="E302" i="2"/>
  <c r="E303" i="2"/>
  <c r="E304" i="2"/>
  <c r="E305" i="2"/>
  <c r="E306" i="2"/>
  <c r="E307" i="2"/>
  <c r="E308" i="2"/>
  <c r="E309" i="2"/>
  <c r="E310" i="2"/>
  <c r="E311" i="2"/>
  <c r="E312" i="2"/>
  <c r="E313" i="2"/>
  <c r="E314" i="2"/>
  <c r="E315" i="2"/>
  <c r="E316" i="2"/>
  <c r="E317" i="2"/>
  <c r="E318" i="2"/>
  <c r="E319" i="2"/>
  <c r="E320" i="2"/>
  <c r="E321" i="2"/>
  <c r="E322" i="2"/>
  <c r="E323" i="2"/>
  <c r="E324" i="2"/>
  <c r="E325" i="2"/>
  <c r="E326" i="2"/>
  <c r="E327" i="2"/>
  <c r="E328" i="2"/>
  <c r="E329" i="2"/>
  <c r="E330" i="2"/>
  <c r="E331" i="2"/>
  <c r="E332" i="2"/>
  <c r="E333" i="2"/>
  <c r="E334" i="2"/>
  <c r="E335" i="2"/>
  <c r="E336" i="2"/>
  <c r="E337" i="2"/>
  <c r="E338" i="2"/>
  <c r="E339" i="2"/>
  <c r="E340" i="2"/>
  <c r="E341" i="2"/>
  <c r="E342" i="2"/>
  <c r="E343" i="2"/>
  <c r="E344" i="2"/>
  <c r="E345" i="2"/>
  <c r="E346" i="2"/>
  <c r="E347" i="2"/>
  <c r="E348" i="2"/>
  <c r="E349" i="2"/>
  <c r="E350" i="2"/>
  <c r="E351" i="2"/>
  <c r="E352" i="2"/>
  <c r="E353" i="2"/>
  <c r="E354" i="2"/>
  <c r="E355" i="2"/>
  <c r="E356" i="2"/>
  <c r="E357" i="2"/>
  <c r="E358" i="2"/>
  <c r="E359" i="2"/>
  <c r="E360" i="2"/>
  <c r="E361" i="2"/>
  <c r="E362" i="2"/>
  <c r="E363" i="2"/>
  <c r="E364" i="2"/>
  <c r="E365" i="2"/>
  <c r="E366" i="2"/>
  <c r="E367" i="2"/>
  <c r="E368" i="2"/>
  <c r="E369" i="2"/>
  <c r="E370" i="2"/>
  <c r="E371" i="2"/>
  <c r="E372" i="2"/>
  <c r="E373" i="2"/>
  <c r="E374" i="2"/>
  <c r="E375" i="2"/>
  <c r="E376" i="2"/>
  <c r="E377" i="2"/>
  <c r="E378" i="2"/>
  <c r="E379" i="2"/>
  <c r="E380" i="2"/>
  <c r="E381" i="2"/>
  <c r="E382" i="2"/>
  <c r="E383" i="2"/>
  <c r="E384" i="2"/>
  <c r="E385" i="2"/>
  <c r="E386" i="2"/>
  <c r="E387" i="2"/>
  <c r="E388" i="2"/>
  <c r="E389" i="2"/>
  <c r="E390" i="2"/>
  <c r="E391" i="2"/>
  <c r="E392" i="2"/>
  <c r="E393" i="2"/>
  <c r="E394" i="2"/>
  <c r="E395" i="2"/>
  <c r="E396" i="2"/>
  <c r="E397" i="2"/>
  <c r="E398" i="2"/>
  <c r="E399" i="2"/>
  <c r="E400" i="2"/>
  <c r="E401" i="2"/>
  <c r="E402" i="2"/>
  <c r="E403" i="2"/>
  <c r="E404" i="2"/>
  <c r="E405" i="2"/>
  <c r="E406" i="2"/>
  <c r="E407" i="2"/>
  <c r="E408" i="2"/>
  <c r="E409" i="2"/>
  <c r="E410" i="2"/>
  <c r="E411" i="2"/>
  <c r="E412" i="2"/>
  <c r="E413" i="2"/>
  <c r="E414" i="2"/>
  <c r="E415" i="2"/>
  <c r="E416" i="2"/>
  <c r="E417" i="2"/>
  <c r="E418" i="2"/>
  <c r="E419" i="2"/>
  <c r="E420" i="2"/>
  <c r="E421" i="2"/>
  <c r="E422" i="2"/>
  <c r="E423" i="2"/>
  <c r="E424" i="2"/>
  <c r="E425" i="2"/>
  <c r="E426" i="2"/>
  <c r="E427" i="2"/>
  <c r="E428" i="2"/>
  <c r="E429" i="2"/>
  <c r="E430" i="2"/>
  <c r="E431" i="2"/>
  <c r="E432" i="2"/>
  <c r="E433" i="2"/>
  <c r="E434" i="2"/>
  <c r="E435" i="2"/>
  <c r="E436" i="2"/>
  <c r="E437" i="2"/>
  <c r="E438" i="2"/>
  <c r="E439" i="2"/>
  <c r="E440" i="2"/>
  <c r="E441" i="2"/>
  <c r="E442" i="2"/>
  <c r="E443" i="2"/>
  <c r="E444" i="2"/>
  <c r="E445" i="2"/>
  <c r="E446" i="2"/>
  <c r="E447" i="2"/>
  <c r="E448" i="2"/>
  <c r="E449" i="2"/>
  <c r="E450" i="2"/>
  <c r="E451" i="2"/>
  <c r="E452" i="2"/>
  <c r="E453" i="2"/>
  <c r="E454" i="2"/>
  <c r="E455" i="2"/>
  <c r="E456" i="2"/>
  <c r="E457" i="2"/>
  <c r="E458" i="2"/>
  <c r="E459" i="2"/>
  <c r="E460" i="2"/>
  <c r="E461" i="2"/>
  <c r="E462" i="2"/>
  <c r="E463" i="2"/>
  <c r="E464" i="2"/>
  <c r="E465" i="2"/>
  <c r="E466" i="2"/>
  <c r="E467" i="2"/>
  <c r="E468" i="2"/>
  <c r="E469" i="2"/>
  <c r="E470" i="2"/>
  <c r="E471" i="2"/>
  <c r="E472" i="2"/>
  <c r="E473" i="2"/>
  <c r="E474" i="2"/>
  <c r="E475" i="2"/>
  <c r="E476" i="2"/>
  <c r="E477" i="2"/>
  <c r="E478" i="2"/>
  <c r="E479" i="2"/>
  <c r="E480" i="2"/>
  <c r="E481" i="2"/>
  <c r="E482" i="2"/>
  <c r="E483" i="2"/>
  <c r="E484" i="2"/>
  <c r="E485" i="2"/>
  <c r="E486" i="2"/>
  <c r="E487" i="2"/>
  <c r="E488" i="2"/>
  <c r="E489" i="2"/>
  <c r="E490" i="2"/>
  <c r="E491" i="2"/>
  <c r="E492" i="2"/>
  <c r="E493" i="2"/>
  <c r="E494" i="2"/>
  <c r="E495" i="2"/>
  <c r="E496" i="2"/>
  <c r="E497" i="2"/>
  <c r="E498" i="2"/>
  <c r="E499" i="2"/>
  <c r="E500" i="2"/>
  <c r="E501" i="2"/>
  <c r="E502" i="2"/>
  <c r="E503" i="2"/>
  <c r="E504" i="2"/>
  <c r="E505" i="2"/>
  <c r="E506" i="2"/>
  <c r="E507" i="2"/>
  <c r="E508" i="2"/>
  <c r="E509" i="2"/>
  <c r="E510" i="2"/>
  <c r="E511" i="2"/>
  <c r="E512" i="2"/>
  <c r="E513" i="2"/>
  <c r="E514" i="2"/>
  <c r="E515" i="2"/>
  <c r="E516" i="2"/>
  <c r="E517" i="2"/>
  <c r="E518" i="2"/>
  <c r="E519" i="2"/>
  <c r="E520" i="2"/>
  <c r="E521" i="2"/>
  <c r="E522" i="2"/>
  <c r="E523" i="2"/>
  <c r="E524" i="2"/>
  <c r="E525" i="2"/>
  <c r="E526" i="2"/>
  <c r="E527" i="2"/>
  <c r="E528" i="2"/>
  <c r="E529" i="2"/>
  <c r="E530" i="2"/>
  <c r="E531" i="2"/>
  <c r="E532" i="2"/>
  <c r="E533" i="2"/>
  <c r="E534" i="2"/>
  <c r="E535" i="2"/>
  <c r="E536" i="2"/>
  <c r="E537" i="2"/>
  <c r="E538" i="2"/>
  <c r="E539" i="2"/>
  <c r="E540" i="2"/>
  <c r="E541" i="2"/>
  <c r="E542" i="2"/>
  <c r="E543" i="2"/>
  <c r="E544" i="2"/>
  <c r="E545" i="2"/>
  <c r="E546" i="2"/>
  <c r="E547" i="2"/>
  <c r="E548" i="2"/>
  <c r="E549" i="2"/>
  <c r="E550" i="2"/>
  <c r="E551" i="2"/>
  <c r="E552" i="2"/>
  <c r="E553" i="2"/>
  <c r="E554" i="2"/>
  <c r="E555" i="2"/>
  <c r="E556" i="2"/>
  <c r="E557" i="2"/>
  <c r="E558" i="2"/>
  <c r="E559" i="2"/>
  <c r="E560" i="2"/>
  <c r="E561" i="2"/>
  <c r="E562" i="2"/>
  <c r="E563" i="2"/>
  <c r="E564" i="2"/>
  <c r="E565" i="2"/>
  <c r="E566" i="2"/>
  <c r="E567" i="2"/>
  <c r="E568" i="2"/>
  <c r="E569" i="2"/>
  <c r="E570" i="2"/>
  <c r="E571" i="2"/>
  <c r="E572" i="2"/>
  <c r="E573" i="2"/>
  <c r="E574" i="2"/>
  <c r="E575" i="2"/>
  <c r="E576" i="2"/>
  <c r="E577" i="2"/>
  <c r="E578" i="2"/>
  <c r="E579" i="2"/>
  <c r="E580" i="2"/>
  <c r="E581" i="2"/>
  <c r="E582" i="2"/>
  <c r="E583" i="2"/>
  <c r="E584" i="2"/>
  <c r="E585" i="2"/>
  <c r="E586" i="2"/>
  <c r="E587" i="2"/>
  <c r="E588" i="2"/>
  <c r="E589" i="2"/>
  <c r="E590" i="2"/>
  <c r="E591" i="2"/>
  <c r="E592" i="2"/>
  <c r="E593" i="2"/>
  <c r="E594" i="2"/>
  <c r="E595" i="2"/>
  <c r="E596" i="2"/>
  <c r="E597" i="2"/>
  <c r="E598" i="2"/>
  <c r="E599" i="2"/>
  <c r="E600" i="2"/>
  <c r="E601" i="2"/>
  <c r="E602" i="2"/>
  <c r="E603" i="2"/>
  <c r="E604" i="2"/>
  <c r="E605" i="2"/>
  <c r="E606" i="2"/>
  <c r="E607" i="2"/>
  <c r="E608" i="2"/>
  <c r="E609" i="2"/>
  <c r="E610" i="2"/>
  <c r="E611" i="2"/>
  <c r="E612" i="2"/>
  <c r="E613" i="2"/>
  <c r="E614" i="2"/>
  <c r="E615" i="2"/>
  <c r="E616" i="2"/>
  <c r="E617" i="2"/>
  <c r="E618" i="2"/>
  <c r="E619" i="2"/>
  <c r="E620" i="2"/>
  <c r="E621" i="2"/>
  <c r="E622" i="2"/>
  <c r="E623" i="2"/>
  <c r="E624" i="2"/>
  <c r="E625" i="2"/>
  <c r="E626" i="2"/>
  <c r="E627" i="2"/>
  <c r="E628" i="2"/>
  <c r="E629" i="2"/>
  <c r="E630" i="2"/>
  <c r="E631" i="2"/>
  <c r="E632" i="2"/>
  <c r="E633" i="2"/>
  <c r="E634" i="2"/>
  <c r="E635" i="2"/>
  <c r="E636" i="2"/>
  <c r="E637" i="2"/>
  <c r="E638" i="2"/>
  <c r="E639" i="2"/>
  <c r="E640" i="2"/>
  <c r="E641" i="2"/>
  <c r="E642" i="2"/>
  <c r="E643" i="2"/>
  <c r="E644" i="2"/>
  <c r="E645" i="2"/>
  <c r="E646" i="2"/>
  <c r="E647" i="2"/>
  <c r="E648" i="2"/>
  <c r="E649" i="2"/>
  <c r="E650" i="2"/>
  <c r="E651" i="2"/>
  <c r="E652" i="2"/>
  <c r="E653" i="2"/>
  <c r="E654" i="2"/>
  <c r="E655" i="2"/>
  <c r="E656" i="2"/>
  <c r="E657" i="2"/>
  <c r="E658" i="2"/>
  <c r="E659" i="2"/>
  <c r="E660" i="2"/>
  <c r="E661" i="2"/>
  <c r="E662" i="2"/>
  <c r="E663" i="2"/>
  <c r="E664" i="2"/>
  <c r="E665" i="2"/>
  <c r="E666" i="2"/>
  <c r="E667" i="2"/>
  <c r="E668" i="2"/>
  <c r="E669" i="2"/>
  <c r="E670" i="2"/>
  <c r="E671" i="2"/>
  <c r="E672" i="2"/>
  <c r="E673" i="2"/>
  <c r="E674" i="2"/>
  <c r="E675" i="2"/>
  <c r="E676" i="2"/>
  <c r="E677" i="2"/>
  <c r="E678" i="2"/>
  <c r="E679" i="2"/>
  <c r="E680" i="2"/>
  <c r="E681" i="2"/>
  <c r="E682" i="2"/>
  <c r="E683" i="2"/>
  <c r="E684" i="2"/>
  <c r="E685" i="2"/>
  <c r="E686" i="2"/>
  <c r="E687" i="2"/>
  <c r="E688" i="2"/>
  <c r="E689" i="2"/>
  <c r="E690" i="2"/>
  <c r="E691" i="2"/>
  <c r="E692" i="2"/>
  <c r="E693" i="2"/>
  <c r="E694" i="2"/>
  <c r="E695" i="2"/>
  <c r="E696" i="2"/>
  <c r="E697" i="2"/>
  <c r="E698" i="2"/>
  <c r="E699" i="2"/>
  <c r="E700" i="2"/>
  <c r="E701" i="2"/>
  <c r="E702" i="2"/>
  <c r="E703" i="2"/>
  <c r="E704" i="2"/>
  <c r="E705" i="2"/>
  <c r="E706" i="2"/>
  <c r="E707" i="2"/>
  <c r="E708" i="2"/>
  <c r="E709" i="2"/>
  <c r="E710" i="2"/>
  <c r="E711" i="2"/>
  <c r="E712" i="2"/>
  <c r="E713" i="2"/>
  <c r="E714" i="2"/>
  <c r="E715" i="2"/>
  <c r="E716" i="2"/>
  <c r="E717" i="2"/>
  <c r="E718" i="2"/>
  <c r="E719" i="2"/>
  <c r="E720" i="2"/>
  <c r="E721" i="2"/>
  <c r="E722" i="2"/>
  <c r="E723" i="2"/>
  <c r="E724" i="2"/>
  <c r="E725" i="2"/>
  <c r="E726" i="2"/>
  <c r="E727" i="2"/>
  <c r="E728" i="2"/>
  <c r="E729" i="2"/>
  <c r="E730" i="2"/>
  <c r="E731" i="2"/>
  <c r="E732" i="2"/>
  <c r="E733" i="2"/>
  <c r="E734" i="2"/>
  <c r="E735" i="2"/>
  <c r="E736" i="2"/>
  <c r="E737" i="2"/>
  <c r="E738" i="2"/>
  <c r="E739" i="2"/>
  <c r="E740" i="2"/>
  <c r="E741" i="2"/>
  <c r="E742" i="2"/>
  <c r="E743" i="2"/>
  <c r="E744" i="2"/>
  <c r="E745" i="2"/>
  <c r="E746" i="2"/>
  <c r="E747" i="2"/>
  <c r="E748" i="2"/>
  <c r="E749" i="2"/>
  <c r="E750" i="2"/>
  <c r="E751" i="2"/>
  <c r="E752" i="2"/>
  <c r="E753" i="2"/>
  <c r="E754" i="2"/>
  <c r="E755" i="2"/>
  <c r="E756" i="2"/>
  <c r="E757" i="2"/>
  <c r="E758" i="2"/>
  <c r="E759" i="2"/>
  <c r="E760" i="2"/>
  <c r="E761" i="2"/>
  <c r="E762" i="2"/>
  <c r="E763" i="2"/>
  <c r="E764" i="2"/>
  <c r="E765" i="2"/>
  <c r="E766" i="2"/>
  <c r="E767" i="2"/>
  <c r="E768" i="2"/>
  <c r="E769" i="2"/>
  <c r="E770" i="2"/>
  <c r="E771" i="2"/>
  <c r="E772" i="2"/>
  <c r="E773" i="2"/>
  <c r="E774" i="2"/>
  <c r="E775" i="2"/>
  <c r="E776" i="2"/>
  <c r="E777" i="2"/>
  <c r="E778" i="2"/>
  <c r="E779" i="2"/>
  <c r="E780" i="2"/>
  <c r="E781" i="2"/>
  <c r="E782" i="2"/>
  <c r="E783" i="2"/>
  <c r="E784" i="2"/>
  <c r="E785" i="2"/>
  <c r="E786" i="2"/>
  <c r="E787" i="2"/>
  <c r="E788" i="2"/>
  <c r="E789" i="2"/>
  <c r="E790" i="2"/>
  <c r="E791" i="2"/>
  <c r="E792" i="2"/>
  <c r="E793" i="2"/>
  <c r="E794" i="2"/>
  <c r="E795" i="2"/>
  <c r="E796" i="2"/>
  <c r="E797" i="2"/>
  <c r="E798" i="2"/>
  <c r="E799" i="2"/>
  <c r="E800" i="2"/>
  <c r="E801" i="2"/>
  <c r="E802" i="2"/>
  <c r="E803" i="2"/>
  <c r="E804" i="2"/>
  <c r="E805" i="2"/>
  <c r="D3" i="2"/>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254" i="2"/>
  <c r="D255" i="2"/>
  <c r="D256" i="2"/>
  <c r="D257" i="2"/>
  <c r="D258" i="2"/>
  <c r="D259" i="2"/>
  <c r="D260" i="2"/>
  <c r="D261" i="2"/>
  <c r="D262" i="2"/>
  <c r="D263" i="2"/>
  <c r="D264" i="2"/>
  <c r="D265" i="2"/>
  <c r="D266" i="2"/>
  <c r="D267" i="2"/>
  <c r="D268" i="2"/>
  <c r="D269" i="2"/>
  <c r="D270" i="2"/>
  <c r="D271" i="2"/>
  <c r="D272" i="2"/>
  <c r="D273" i="2"/>
  <c r="D274" i="2"/>
  <c r="D275" i="2"/>
  <c r="D276" i="2"/>
  <c r="D277" i="2"/>
  <c r="D278" i="2"/>
  <c r="D279" i="2"/>
  <c r="D280" i="2"/>
  <c r="D281" i="2"/>
  <c r="D282" i="2"/>
  <c r="D283" i="2"/>
  <c r="D284" i="2"/>
  <c r="D285" i="2"/>
  <c r="D286" i="2"/>
  <c r="D287" i="2"/>
  <c r="D288" i="2"/>
  <c r="D289" i="2"/>
  <c r="D290" i="2"/>
  <c r="D291" i="2"/>
  <c r="D292" i="2"/>
  <c r="D293" i="2"/>
  <c r="D294" i="2"/>
  <c r="D295" i="2"/>
  <c r="D296" i="2"/>
  <c r="D297" i="2"/>
  <c r="D298" i="2"/>
  <c r="D299" i="2"/>
  <c r="D300" i="2"/>
  <c r="D301" i="2"/>
  <c r="D302" i="2"/>
  <c r="D303" i="2"/>
  <c r="D304" i="2"/>
  <c r="D305" i="2"/>
  <c r="D306" i="2"/>
  <c r="D307" i="2"/>
  <c r="D308" i="2"/>
  <c r="D309" i="2"/>
  <c r="D310" i="2"/>
  <c r="D311" i="2"/>
  <c r="D312" i="2"/>
  <c r="D313" i="2"/>
  <c r="D314" i="2"/>
  <c r="D315" i="2"/>
  <c r="D316" i="2"/>
  <c r="D317" i="2"/>
  <c r="D318" i="2"/>
  <c r="D319" i="2"/>
  <c r="D320" i="2"/>
  <c r="D321" i="2"/>
  <c r="D322" i="2"/>
  <c r="D323" i="2"/>
  <c r="D324" i="2"/>
  <c r="D325" i="2"/>
  <c r="D326" i="2"/>
  <c r="D327" i="2"/>
  <c r="D328" i="2"/>
  <c r="D329" i="2"/>
  <c r="D330" i="2"/>
  <c r="D331" i="2"/>
  <c r="D332" i="2"/>
  <c r="D333" i="2"/>
  <c r="D334" i="2"/>
  <c r="D335" i="2"/>
  <c r="D336" i="2"/>
  <c r="D337" i="2"/>
  <c r="D338" i="2"/>
  <c r="D339" i="2"/>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8" i="2"/>
  <c r="D399" i="2"/>
  <c r="D400" i="2"/>
  <c r="D401" i="2"/>
  <c r="D402" i="2"/>
  <c r="D403" i="2"/>
  <c r="D404" i="2"/>
  <c r="D405" i="2"/>
  <c r="D406" i="2"/>
  <c r="D407" i="2"/>
  <c r="D408" i="2"/>
  <c r="D409" i="2"/>
  <c r="D410" i="2"/>
  <c r="D411" i="2"/>
  <c r="D412" i="2"/>
  <c r="D413" i="2"/>
  <c r="D414" i="2"/>
  <c r="D415" i="2"/>
  <c r="D416" i="2"/>
  <c r="D417" i="2"/>
  <c r="D418" i="2"/>
  <c r="D419" i="2"/>
  <c r="D420" i="2"/>
  <c r="D421" i="2"/>
  <c r="D422" i="2"/>
  <c r="D423" i="2"/>
  <c r="D424" i="2"/>
  <c r="D425" i="2"/>
  <c r="D426" i="2"/>
  <c r="D427" i="2"/>
  <c r="D428" i="2"/>
  <c r="D429" i="2"/>
  <c r="D430" i="2"/>
  <c r="D431" i="2"/>
  <c r="D432" i="2"/>
  <c r="D433" i="2"/>
  <c r="D434" i="2"/>
  <c r="D435" i="2"/>
  <c r="D436" i="2"/>
  <c r="D437" i="2"/>
  <c r="D438" i="2"/>
  <c r="D439" i="2"/>
  <c r="D440" i="2"/>
  <c r="D441" i="2"/>
  <c r="D442" i="2"/>
  <c r="D443" i="2"/>
  <c r="D444" i="2"/>
  <c r="D445" i="2"/>
  <c r="D446" i="2"/>
  <c r="D447" i="2"/>
  <c r="D448" i="2"/>
  <c r="D449" i="2"/>
  <c r="D450" i="2"/>
  <c r="D451" i="2"/>
  <c r="D452" i="2"/>
  <c r="D453" i="2"/>
  <c r="D454" i="2"/>
  <c r="D455" i="2"/>
  <c r="D456" i="2"/>
  <c r="D457" i="2"/>
  <c r="D458" i="2"/>
  <c r="D459" i="2"/>
  <c r="D460" i="2"/>
  <c r="D461" i="2"/>
  <c r="D462" i="2"/>
  <c r="D463" i="2"/>
  <c r="D464" i="2"/>
  <c r="D465" i="2"/>
  <c r="D466" i="2"/>
  <c r="D467" i="2"/>
  <c r="D468" i="2"/>
  <c r="D469" i="2"/>
  <c r="D470" i="2"/>
  <c r="D471" i="2"/>
  <c r="D472" i="2"/>
  <c r="D473" i="2"/>
  <c r="D474" i="2"/>
  <c r="D475" i="2"/>
  <c r="D476" i="2"/>
  <c r="D477" i="2"/>
  <c r="D478" i="2"/>
  <c r="D479" i="2"/>
  <c r="D480" i="2"/>
  <c r="D481" i="2"/>
  <c r="D482" i="2"/>
  <c r="D483" i="2"/>
  <c r="D484" i="2"/>
  <c r="D485" i="2"/>
  <c r="D486" i="2"/>
  <c r="D487" i="2"/>
  <c r="D488" i="2"/>
  <c r="D489" i="2"/>
  <c r="D490" i="2"/>
  <c r="D491" i="2"/>
  <c r="D492" i="2"/>
  <c r="D493" i="2"/>
  <c r="D494" i="2"/>
  <c r="D495" i="2"/>
  <c r="D496" i="2"/>
  <c r="D497" i="2"/>
  <c r="D498" i="2"/>
  <c r="D499" i="2"/>
  <c r="D500" i="2"/>
  <c r="D501" i="2"/>
  <c r="D502" i="2"/>
  <c r="D503" i="2"/>
  <c r="D504" i="2"/>
  <c r="D505" i="2"/>
  <c r="D506" i="2"/>
  <c r="D507" i="2"/>
  <c r="D508" i="2"/>
  <c r="D509" i="2"/>
  <c r="D510" i="2"/>
  <c r="D511" i="2"/>
  <c r="D512" i="2"/>
  <c r="D513" i="2"/>
  <c r="D514" i="2"/>
  <c r="D515" i="2"/>
  <c r="D516" i="2"/>
  <c r="D517" i="2"/>
  <c r="D518" i="2"/>
  <c r="D519" i="2"/>
  <c r="D520" i="2"/>
  <c r="D521" i="2"/>
  <c r="D522" i="2"/>
  <c r="D523" i="2"/>
  <c r="D524" i="2"/>
  <c r="D525" i="2"/>
  <c r="D526" i="2"/>
  <c r="D527" i="2"/>
  <c r="D528" i="2"/>
  <c r="D529" i="2"/>
  <c r="D530" i="2"/>
  <c r="D531" i="2"/>
  <c r="D532" i="2"/>
  <c r="D533" i="2"/>
  <c r="D534" i="2"/>
  <c r="D535" i="2"/>
  <c r="D536" i="2"/>
  <c r="D537" i="2"/>
  <c r="D538" i="2"/>
  <c r="D539" i="2"/>
  <c r="D540" i="2"/>
  <c r="D541" i="2"/>
  <c r="D542" i="2"/>
  <c r="D543" i="2"/>
  <c r="D544" i="2"/>
  <c r="D545" i="2"/>
  <c r="D546" i="2"/>
  <c r="D547" i="2"/>
  <c r="D548" i="2"/>
  <c r="D549" i="2"/>
  <c r="D550" i="2"/>
  <c r="D551" i="2"/>
  <c r="D552" i="2"/>
  <c r="D553" i="2"/>
  <c r="D554" i="2"/>
  <c r="D555" i="2"/>
  <c r="D556" i="2"/>
  <c r="D557" i="2"/>
  <c r="D558" i="2"/>
  <c r="D559" i="2"/>
  <c r="D560" i="2"/>
  <c r="D561" i="2"/>
  <c r="D562" i="2"/>
  <c r="D563" i="2"/>
  <c r="D564" i="2"/>
  <c r="D565" i="2"/>
  <c r="D566" i="2"/>
  <c r="D567" i="2"/>
  <c r="D568" i="2"/>
  <c r="D569" i="2"/>
  <c r="D570" i="2"/>
  <c r="D571" i="2"/>
  <c r="D572" i="2"/>
  <c r="D573" i="2"/>
  <c r="D574" i="2"/>
  <c r="D575" i="2"/>
  <c r="D576" i="2"/>
  <c r="D577" i="2"/>
  <c r="D578" i="2"/>
  <c r="D579" i="2"/>
  <c r="D580" i="2"/>
  <c r="D581" i="2"/>
  <c r="D582" i="2"/>
  <c r="D583" i="2"/>
  <c r="D584" i="2"/>
  <c r="D585" i="2"/>
  <c r="D586" i="2"/>
  <c r="D587" i="2"/>
  <c r="D588" i="2"/>
  <c r="D589" i="2"/>
  <c r="D590" i="2"/>
  <c r="D591" i="2"/>
  <c r="D592" i="2"/>
  <c r="D593" i="2"/>
  <c r="D594" i="2"/>
  <c r="D595" i="2"/>
  <c r="D596" i="2"/>
  <c r="D597" i="2"/>
  <c r="D598" i="2"/>
  <c r="D599" i="2"/>
  <c r="D600" i="2"/>
  <c r="D601" i="2"/>
  <c r="D602" i="2"/>
  <c r="D603" i="2"/>
  <c r="D604" i="2"/>
  <c r="D605" i="2"/>
  <c r="D606" i="2"/>
  <c r="D607" i="2"/>
  <c r="D608" i="2"/>
  <c r="D609" i="2"/>
  <c r="D610" i="2"/>
  <c r="D611" i="2"/>
  <c r="D612" i="2"/>
  <c r="D613" i="2"/>
  <c r="D614" i="2"/>
  <c r="D615" i="2"/>
  <c r="D616" i="2"/>
  <c r="D617" i="2"/>
  <c r="D618" i="2"/>
  <c r="D619" i="2"/>
  <c r="D620" i="2"/>
  <c r="D621" i="2"/>
  <c r="D622" i="2"/>
  <c r="D623" i="2"/>
  <c r="D624" i="2"/>
  <c r="D625" i="2"/>
  <c r="D626" i="2"/>
  <c r="D627" i="2"/>
  <c r="D628" i="2"/>
  <c r="D629" i="2"/>
  <c r="D630" i="2"/>
  <c r="D631" i="2"/>
  <c r="D632" i="2"/>
  <c r="D633" i="2"/>
  <c r="D634" i="2"/>
  <c r="D635" i="2"/>
  <c r="D636" i="2"/>
  <c r="D637" i="2"/>
  <c r="D638" i="2"/>
  <c r="D639" i="2"/>
  <c r="D640" i="2"/>
  <c r="D641" i="2"/>
  <c r="D642" i="2"/>
  <c r="D643" i="2"/>
  <c r="D644" i="2"/>
  <c r="D645" i="2"/>
  <c r="D646" i="2"/>
  <c r="D647" i="2"/>
  <c r="D648" i="2"/>
  <c r="D649" i="2"/>
  <c r="D650" i="2"/>
  <c r="D651" i="2"/>
  <c r="D652" i="2"/>
  <c r="D653" i="2"/>
  <c r="D654" i="2"/>
  <c r="D655" i="2"/>
  <c r="D656" i="2"/>
  <c r="D657" i="2"/>
  <c r="D658" i="2"/>
  <c r="D659" i="2"/>
  <c r="D660" i="2"/>
  <c r="D661" i="2"/>
  <c r="D662" i="2"/>
  <c r="D663" i="2"/>
  <c r="D664" i="2"/>
  <c r="D665" i="2"/>
  <c r="D666" i="2"/>
  <c r="D667" i="2"/>
  <c r="D668" i="2"/>
  <c r="D669" i="2"/>
  <c r="D670" i="2"/>
  <c r="D671" i="2"/>
  <c r="D672" i="2"/>
  <c r="D673" i="2"/>
  <c r="D674" i="2"/>
  <c r="D675" i="2"/>
  <c r="D676" i="2"/>
  <c r="D677" i="2"/>
  <c r="D678" i="2"/>
  <c r="D679" i="2"/>
  <c r="D680" i="2"/>
  <c r="D681" i="2"/>
  <c r="D682" i="2"/>
  <c r="D683" i="2"/>
  <c r="D684" i="2"/>
  <c r="D685" i="2"/>
  <c r="D686" i="2"/>
  <c r="D687" i="2"/>
  <c r="D688" i="2"/>
  <c r="D689" i="2"/>
  <c r="D690" i="2"/>
  <c r="D691" i="2"/>
  <c r="D692" i="2"/>
  <c r="D693" i="2"/>
  <c r="D694" i="2"/>
  <c r="D695" i="2"/>
  <c r="D696" i="2"/>
  <c r="D697" i="2"/>
  <c r="D698" i="2"/>
  <c r="D699" i="2"/>
  <c r="D700" i="2"/>
  <c r="D701" i="2"/>
  <c r="D702" i="2"/>
  <c r="D703" i="2"/>
  <c r="D704" i="2"/>
  <c r="D705" i="2"/>
  <c r="D706" i="2"/>
  <c r="D707" i="2"/>
  <c r="D708" i="2"/>
  <c r="D709" i="2"/>
  <c r="D710" i="2"/>
  <c r="D711" i="2"/>
  <c r="D712" i="2"/>
  <c r="D713" i="2"/>
  <c r="D714" i="2"/>
  <c r="D715" i="2"/>
  <c r="D716" i="2"/>
  <c r="D717" i="2"/>
  <c r="D718" i="2"/>
  <c r="D719" i="2"/>
  <c r="D720" i="2"/>
  <c r="D721" i="2"/>
  <c r="D722" i="2"/>
  <c r="D723" i="2"/>
  <c r="D724" i="2"/>
  <c r="D725" i="2"/>
  <c r="D726" i="2"/>
  <c r="D727" i="2"/>
  <c r="D728" i="2"/>
  <c r="D729" i="2"/>
  <c r="D730" i="2"/>
  <c r="D731" i="2"/>
  <c r="D732" i="2"/>
  <c r="D733" i="2"/>
  <c r="D734" i="2"/>
  <c r="D735" i="2"/>
  <c r="D736" i="2"/>
  <c r="D737" i="2"/>
  <c r="D738" i="2"/>
  <c r="D739" i="2"/>
  <c r="D740" i="2"/>
  <c r="D741" i="2"/>
  <c r="D742" i="2"/>
  <c r="D743" i="2"/>
  <c r="D744" i="2"/>
  <c r="D745" i="2"/>
  <c r="D746" i="2"/>
  <c r="D747" i="2"/>
  <c r="D748" i="2"/>
  <c r="D749" i="2"/>
  <c r="D750" i="2"/>
  <c r="D751" i="2"/>
  <c r="D752" i="2"/>
  <c r="D753" i="2"/>
  <c r="D754" i="2"/>
  <c r="D755" i="2"/>
  <c r="D756" i="2"/>
  <c r="D757" i="2"/>
  <c r="D758" i="2"/>
  <c r="D759" i="2"/>
  <c r="D760" i="2"/>
  <c r="D761" i="2"/>
  <c r="D762" i="2"/>
  <c r="D763" i="2"/>
  <c r="D764" i="2"/>
  <c r="D765" i="2"/>
  <c r="D766" i="2"/>
  <c r="D767" i="2"/>
  <c r="D768" i="2"/>
  <c r="D769" i="2"/>
  <c r="D770" i="2"/>
  <c r="D771" i="2"/>
  <c r="D772" i="2"/>
  <c r="D773" i="2"/>
  <c r="D774" i="2"/>
  <c r="D775" i="2"/>
  <c r="D776" i="2"/>
  <c r="D777" i="2"/>
  <c r="D778" i="2"/>
  <c r="D779" i="2"/>
  <c r="D780" i="2"/>
  <c r="D781" i="2"/>
  <c r="D782" i="2"/>
  <c r="D783" i="2"/>
  <c r="D784" i="2"/>
  <c r="D785" i="2"/>
  <c r="D786" i="2"/>
  <c r="D787" i="2"/>
  <c r="D788" i="2"/>
  <c r="D789" i="2"/>
  <c r="D790" i="2"/>
  <c r="D791" i="2"/>
  <c r="D792" i="2"/>
  <c r="D793" i="2"/>
  <c r="D794" i="2"/>
  <c r="D795" i="2"/>
  <c r="D796" i="2"/>
  <c r="D797" i="2"/>
  <c r="D798" i="2"/>
  <c r="D799" i="2"/>
  <c r="D800" i="2"/>
  <c r="D801" i="2"/>
  <c r="D802" i="2"/>
  <c r="D803" i="2"/>
  <c r="D804" i="2"/>
  <c r="D805" i="2"/>
  <c r="U795" i="2"/>
  <c r="U418" i="2"/>
  <c r="U270" i="2"/>
  <c r="O31" i="2"/>
  <c r="O30" i="2"/>
  <c r="O29" i="2"/>
  <c r="O28" i="2"/>
  <c r="O27" i="2"/>
  <c r="O26" i="2"/>
  <c r="O25" i="2"/>
  <c r="O24" i="2"/>
  <c r="O23" i="2"/>
  <c r="O22" i="2"/>
  <c r="O21" i="2"/>
  <c r="O20" i="2"/>
  <c r="O19" i="2"/>
  <c r="O18" i="2"/>
  <c r="O17" i="2"/>
  <c r="O16" i="2"/>
  <c r="O15" i="2"/>
  <c r="B68" i="11"/>
  <c r="L138" i="26"/>
  <c r="L139" i="26"/>
  <c r="L140" i="26"/>
  <c r="L141" i="26"/>
  <c r="L142" i="26"/>
  <c r="L143" i="26"/>
  <c r="L144" i="26"/>
  <c r="L145" i="26"/>
  <c r="L146" i="26"/>
  <c r="L147" i="26"/>
  <c r="L148" i="26"/>
  <c r="L149" i="26"/>
  <c r="L150" i="26"/>
  <c r="L151" i="26"/>
  <c r="L152" i="26"/>
  <c r="L153" i="26"/>
  <c r="L154" i="26"/>
  <c r="L155" i="26"/>
  <c r="L156" i="26"/>
  <c r="L157" i="26"/>
  <c r="L158" i="26"/>
  <c r="M138" i="26"/>
  <c r="M139" i="26"/>
  <c r="M140" i="26"/>
  <c r="M141" i="26"/>
  <c r="M142" i="26"/>
  <c r="M143" i="26"/>
  <c r="M144" i="26"/>
  <c r="M145" i="26"/>
  <c r="M146" i="26"/>
  <c r="M147" i="26"/>
  <c r="M148" i="26"/>
  <c r="M149" i="26"/>
  <c r="M150" i="26"/>
  <c r="N150" i="26" s="1"/>
  <c r="M151" i="26"/>
  <c r="M152" i="26"/>
  <c r="N152" i="26" s="1"/>
  <c r="M153" i="26"/>
  <c r="N153" i="26" s="1"/>
  <c r="M154" i="26"/>
  <c r="N154" i="26" s="1"/>
  <c r="M155" i="26"/>
  <c r="M156" i="26"/>
  <c r="M157" i="26"/>
  <c r="M158" i="26"/>
  <c r="O794" i="2"/>
  <c r="P794" i="2"/>
  <c r="Q794" i="2"/>
  <c r="R794" i="2"/>
  <c r="S794" i="2"/>
  <c r="U794" i="2"/>
  <c r="V794" i="2"/>
  <c r="N148" i="26" l="1"/>
  <c r="N147" i="26"/>
  <c r="N138" i="26"/>
  <c r="N143" i="26"/>
  <c r="N145" i="26"/>
  <c r="N149" i="26"/>
  <c r="N155" i="26"/>
  <c r="N157" i="26"/>
  <c r="N158" i="26"/>
  <c r="N151" i="26"/>
  <c r="N139" i="26"/>
  <c r="N146" i="26"/>
  <c r="N156" i="26"/>
  <c r="N144" i="26"/>
  <c r="N141" i="26"/>
  <c r="N142" i="26"/>
  <c r="N140" i="26"/>
  <c r="O797" i="2" l="1"/>
  <c r="O798" i="2"/>
  <c r="O799" i="2"/>
  <c r="O800" i="2"/>
  <c r="O801" i="2"/>
  <c r="O802" i="2"/>
  <c r="O803" i="2"/>
  <c r="O804" i="2"/>
  <c r="O805" i="2"/>
  <c r="P797" i="2"/>
  <c r="R797" i="2" s="1"/>
  <c r="P798" i="2"/>
  <c r="R798" i="2" s="1"/>
  <c r="P799" i="2"/>
  <c r="R799" i="2" s="1"/>
  <c r="P800" i="2"/>
  <c r="S800" i="2" s="1"/>
  <c r="P801" i="2"/>
  <c r="S801" i="2" s="1"/>
  <c r="P802" i="2"/>
  <c r="S802" i="2" s="1"/>
  <c r="P803" i="2"/>
  <c r="R803" i="2" s="1"/>
  <c r="P804" i="2"/>
  <c r="R804" i="2" s="1"/>
  <c r="P805" i="2"/>
  <c r="S805" i="2" s="1"/>
  <c r="Q797" i="2"/>
  <c r="Q798" i="2"/>
  <c r="Q799" i="2"/>
  <c r="Q800" i="2"/>
  <c r="Q801" i="2"/>
  <c r="Q802" i="2"/>
  <c r="Q803" i="2"/>
  <c r="Q804" i="2"/>
  <c r="Q805" i="2"/>
  <c r="S797" i="2"/>
  <c r="S798" i="2"/>
  <c r="U797" i="2"/>
  <c r="U798" i="2"/>
  <c r="U799" i="2"/>
  <c r="U800" i="2"/>
  <c r="U801" i="2"/>
  <c r="U802" i="2"/>
  <c r="U803" i="2"/>
  <c r="U804" i="2"/>
  <c r="U805" i="2"/>
  <c r="V797" i="2"/>
  <c r="V798" i="2"/>
  <c r="V799" i="2"/>
  <c r="V800" i="2"/>
  <c r="V801" i="2"/>
  <c r="V802" i="2"/>
  <c r="V803" i="2"/>
  <c r="V804" i="2"/>
  <c r="V805" i="2"/>
  <c r="O796" i="2"/>
  <c r="P796" i="2"/>
  <c r="R796" i="2" s="1"/>
  <c r="Q796" i="2"/>
  <c r="U796" i="2"/>
  <c r="V796" i="2"/>
  <c r="L98" i="26"/>
  <c r="L99" i="26"/>
  <c r="L100" i="26"/>
  <c r="L101" i="26"/>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M98" i="26"/>
  <c r="M99" i="26"/>
  <c r="M100" i="26"/>
  <c r="M101" i="26"/>
  <c r="M102" i="26"/>
  <c r="M103" i="26"/>
  <c r="M104" i="26"/>
  <c r="M105" i="26"/>
  <c r="M106" i="26"/>
  <c r="M107" i="26"/>
  <c r="M108" i="26"/>
  <c r="M109" i="26"/>
  <c r="M110" i="26"/>
  <c r="M111" i="26"/>
  <c r="M112" i="26"/>
  <c r="M113" i="26"/>
  <c r="M114" i="26"/>
  <c r="M115" i="26"/>
  <c r="M116" i="26"/>
  <c r="M117" i="26"/>
  <c r="M118" i="26"/>
  <c r="M119" i="26"/>
  <c r="M120" i="26"/>
  <c r="M121" i="26"/>
  <c r="M122" i="26"/>
  <c r="M123" i="26"/>
  <c r="M124" i="26"/>
  <c r="M125" i="26"/>
  <c r="M126" i="26"/>
  <c r="M127" i="26"/>
  <c r="M128" i="26"/>
  <c r="M129" i="26"/>
  <c r="M130" i="26"/>
  <c r="M131" i="26"/>
  <c r="M132" i="26"/>
  <c r="M133" i="26"/>
  <c r="M134" i="26"/>
  <c r="M135" i="26"/>
  <c r="M136" i="26"/>
  <c r="M137" i="26"/>
  <c r="O795" i="2"/>
  <c r="P795" i="2"/>
  <c r="Q795" i="2"/>
  <c r="R795" i="2"/>
  <c r="S795" i="2"/>
  <c r="V795" i="2"/>
  <c r="U4" i="2"/>
  <c r="U5" i="2"/>
  <c r="U6" i="2"/>
  <c r="U7" i="2"/>
  <c r="U8" i="2"/>
  <c r="U9" i="2"/>
  <c r="U10" i="2"/>
  <c r="U11" i="2"/>
  <c r="U12" i="2"/>
  <c r="U13" i="2"/>
  <c r="U14" i="2"/>
  <c r="U15" i="2"/>
  <c r="U16" i="2"/>
  <c r="U17" i="2"/>
  <c r="U18" i="2"/>
  <c r="U19" i="2"/>
  <c r="U20" i="2"/>
  <c r="U21" i="2"/>
  <c r="U22" i="2"/>
  <c r="U23" i="2"/>
  <c r="U24" i="2"/>
  <c r="U25" i="2"/>
  <c r="U26" i="2"/>
  <c r="U27" i="2"/>
  <c r="U28" i="2"/>
  <c r="U29" i="2"/>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8" i="2"/>
  <c r="U139" i="2"/>
  <c r="U140" i="2"/>
  <c r="U141" i="2"/>
  <c r="U142" i="2"/>
  <c r="U143" i="2"/>
  <c r="U144" i="2"/>
  <c r="U145" i="2"/>
  <c r="U146" i="2"/>
  <c r="U147" i="2"/>
  <c r="U148" i="2"/>
  <c r="U149" i="2"/>
  <c r="U150" i="2"/>
  <c r="U151" i="2"/>
  <c r="U152" i="2"/>
  <c r="U153" i="2"/>
  <c r="U154" i="2"/>
  <c r="U155" i="2"/>
  <c r="U156" i="2"/>
  <c r="U157" i="2"/>
  <c r="U158" i="2"/>
  <c r="U159" i="2"/>
  <c r="U160" i="2"/>
  <c r="U161" i="2"/>
  <c r="U162" i="2"/>
  <c r="U163" i="2"/>
  <c r="U164" i="2"/>
  <c r="U165" i="2"/>
  <c r="U166" i="2"/>
  <c r="U167" i="2"/>
  <c r="U168" i="2"/>
  <c r="U169" i="2"/>
  <c r="U170" i="2"/>
  <c r="U171" i="2"/>
  <c r="U172" i="2"/>
  <c r="U173" i="2"/>
  <c r="U174" i="2"/>
  <c r="U175" i="2"/>
  <c r="U176" i="2"/>
  <c r="U177" i="2"/>
  <c r="U178" i="2"/>
  <c r="U179" i="2"/>
  <c r="U180" i="2"/>
  <c r="U181" i="2"/>
  <c r="U182" i="2"/>
  <c r="U183" i="2"/>
  <c r="U184" i="2"/>
  <c r="U185" i="2"/>
  <c r="U186" i="2"/>
  <c r="U187" i="2"/>
  <c r="U188" i="2"/>
  <c r="U189" i="2"/>
  <c r="U190" i="2"/>
  <c r="U191" i="2"/>
  <c r="U192" i="2"/>
  <c r="U193" i="2"/>
  <c r="U194" i="2"/>
  <c r="U195" i="2"/>
  <c r="U196" i="2"/>
  <c r="U197" i="2"/>
  <c r="U198" i="2"/>
  <c r="U199" i="2"/>
  <c r="U200" i="2"/>
  <c r="U201" i="2"/>
  <c r="U202" i="2"/>
  <c r="U203" i="2"/>
  <c r="U204" i="2"/>
  <c r="U205" i="2"/>
  <c r="U206" i="2"/>
  <c r="U207" i="2"/>
  <c r="U208" i="2"/>
  <c r="U209" i="2"/>
  <c r="U210" i="2"/>
  <c r="U211" i="2"/>
  <c r="U212" i="2"/>
  <c r="U213" i="2"/>
  <c r="U214" i="2"/>
  <c r="U215" i="2"/>
  <c r="U216" i="2"/>
  <c r="U217" i="2"/>
  <c r="U218" i="2"/>
  <c r="U219" i="2"/>
  <c r="U220" i="2"/>
  <c r="U221" i="2"/>
  <c r="U222" i="2"/>
  <c r="U223" i="2"/>
  <c r="U224" i="2"/>
  <c r="U225" i="2"/>
  <c r="U226" i="2"/>
  <c r="U227" i="2"/>
  <c r="U228" i="2"/>
  <c r="U229" i="2"/>
  <c r="U230" i="2"/>
  <c r="U231" i="2"/>
  <c r="U232" i="2"/>
  <c r="U233" i="2"/>
  <c r="U234" i="2"/>
  <c r="U235" i="2"/>
  <c r="U236" i="2"/>
  <c r="U237" i="2"/>
  <c r="U238" i="2"/>
  <c r="U239" i="2"/>
  <c r="U240" i="2"/>
  <c r="U241" i="2"/>
  <c r="U242" i="2"/>
  <c r="U243" i="2"/>
  <c r="U244" i="2"/>
  <c r="U245" i="2"/>
  <c r="U246" i="2"/>
  <c r="U247" i="2"/>
  <c r="U248" i="2"/>
  <c r="U249" i="2"/>
  <c r="U250" i="2"/>
  <c r="U251" i="2"/>
  <c r="U252" i="2"/>
  <c r="U253" i="2"/>
  <c r="U254" i="2"/>
  <c r="U255" i="2"/>
  <c r="U256" i="2"/>
  <c r="U257" i="2"/>
  <c r="U258" i="2"/>
  <c r="U259" i="2"/>
  <c r="U260" i="2"/>
  <c r="U261" i="2"/>
  <c r="U262" i="2"/>
  <c r="U263" i="2"/>
  <c r="U264" i="2"/>
  <c r="U265" i="2"/>
  <c r="U266" i="2"/>
  <c r="U267" i="2"/>
  <c r="U268" i="2"/>
  <c r="U269" i="2"/>
  <c r="U271" i="2"/>
  <c r="U272" i="2"/>
  <c r="U273" i="2"/>
  <c r="U274" i="2"/>
  <c r="U275" i="2"/>
  <c r="U276" i="2"/>
  <c r="U277" i="2"/>
  <c r="U278" i="2"/>
  <c r="U279" i="2"/>
  <c r="U280" i="2"/>
  <c r="U281" i="2"/>
  <c r="U282" i="2"/>
  <c r="U283" i="2"/>
  <c r="U284" i="2"/>
  <c r="U285" i="2"/>
  <c r="U286" i="2"/>
  <c r="U287" i="2"/>
  <c r="U288" i="2"/>
  <c r="U289" i="2"/>
  <c r="U290" i="2"/>
  <c r="U291" i="2"/>
  <c r="U292" i="2"/>
  <c r="U293" i="2"/>
  <c r="U294" i="2"/>
  <c r="U295" i="2"/>
  <c r="U296" i="2"/>
  <c r="U297" i="2"/>
  <c r="U298" i="2"/>
  <c r="U299" i="2"/>
  <c r="U300" i="2"/>
  <c r="U301" i="2"/>
  <c r="U302" i="2"/>
  <c r="U303" i="2"/>
  <c r="U304" i="2"/>
  <c r="U305" i="2"/>
  <c r="U306" i="2"/>
  <c r="U307" i="2"/>
  <c r="U308" i="2"/>
  <c r="U309" i="2"/>
  <c r="U310" i="2"/>
  <c r="U311" i="2"/>
  <c r="U312" i="2"/>
  <c r="U313" i="2"/>
  <c r="U314" i="2"/>
  <c r="U315" i="2"/>
  <c r="U316" i="2"/>
  <c r="U317" i="2"/>
  <c r="U318" i="2"/>
  <c r="U319" i="2"/>
  <c r="U320" i="2"/>
  <c r="U321" i="2"/>
  <c r="U322" i="2"/>
  <c r="U323" i="2"/>
  <c r="U324" i="2"/>
  <c r="U325" i="2"/>
  <c r="U326" i="2"/>
  <c r="U327" i="2"/>
  <c r="U328" i="2"/>
  <c r="U329" i="2"/>
  <c r="U330" i="2"/>
  <c r="U331" i="2"/>
  <c r="U332" i="2"/>
  <c r="U333" i="2"/>
  <c r="U334" i="2"/>
  <c r="U335" i="2"/>
  <c r="U336" i="2"/>
  <c r="U337" i="2"/>
  <c r="U338" i="2"/>
  <c r="U339" i="2"/>
  <c r="U340" i="2"/>
  <c r="U341" i="2"/>
  <c r="U342" i="2"/>
  <c r="U343" i="2"/>
  <c r="U344" i="2"/>
  <c r="U345" i="2"/>
  <c r="U346" i="2"/>
  <c r="U347" i="2"/>
  <c r="U348" i="2"/>
  <c r="U349" i="2"/>
  <c r="U350" i="2"/>
  <c r="U351" i="2"/>
  <c r="U352" i="2"/>
  <c r="U353" i="2"/>
  <c r="U354" i="2"/>
  <c r="U355" i="2"/>
  <c r="U356" i="2"/>
  <c r="U357" i="2"/>
  <c r="U358" i="2"/>
  <c r="U359" i="2"/>
  <c r="U360" i="2"/>
  <c r="U361" i="2"/>
  <c r="U362" i="2"/>
  <c r="U363" i="2"/>
  <c r="U364" i="2"/>
  <c r="U365" i="2"/>
  <c r="U366" i="2"/>
  <c r="U367" i="2"/>
  <c r="U368" i="2"/>
  <c r="U369" i="2"/>
  <c r="U370" i="2"/>
  <c r="U371" i="2"/>
  <c r="U372" i="2"/>
  <c r="U373" i="2"/>
  <c r="U374" i="2"/>
  <c r="U375" i="2"/>
  <c r="U376" i="2"/>
  <c r="U377" i="2"/>
  <c r="U378" i="2"/>
  <c r="U379" i="2"/>
  <c r="U380" i="2"/>
  <c r="U381" i="2"/>
  <c r="U382" i="2"/>
  <c r="U383" i="2"/>
  <c r="U384" i="2"/>
  <c r="U385" i="2"/>
  <c r="U386" i="2"/>
  <c r="U387" i="2"/>
  <c r="U388" i="2"/>
  <c r="U389" i="2"/>
  <c r="U390" i="2"/>
  <c r="U391" i="2"/>
  <c r="U392" i="2"/>
  <c r="U393" i="2"/>
  <c r="U394" i="2"/>
  <c r="U395" i="2"/>
  <c r="U396" i="2"/>
  <c r="U397" i="2"/>
  <c r="U398" i="2"/>
  <c r="U399" i="2"/>
  <c r="U400" i="2"/>
  <c r="U401" i="2"/>
  <c r="U402" i="2"/>
  <c r="U403" i="2"/>
  <c r="U404" i="2"/>
  <c r="U405" i="2"/>
  <c r="U406" i="2"/>
  <c r="U407" i="2"/>
  <c r="U408" i="2"/>
  <c r="U409" i="2"/>
  <c r="U410" i="2"/>
  <c r="U411" i="2"/>
  <c r="U412" i="2"/>
  <c r="U413" i="2"/>
  <c r="U414" i="2"/>
  <c r="U415" i="2"/>
  <c r="U416" i="2"/>
  <c r="U417" i="2"/>
  <c r="U419" i="2"/>
  <c r="U420" i="2"/>
  <c r="U421" i="2"/>
  <c r="U422" i="2"/>
  <c r="U423" i="2"/>
  <c r="U424" i="2"/>
  <c r="U425" i="2"/>
  <c r="U426" i="2"/>
  <c r="U427" i="2"/>
  <c r="U428" i="2"/>
  <c r="U429" i="2"/>
  <c r="U430" i="2"/>
  <c r="U431" i="2"/>
  <c r="U432" i="2"/>
  <c r="U433" i="2"/>
  <c r="U434" i="2"/>
  <c r="U435" i="2"/>
  <c r="U436" i="2"/>
  <c r="U437" i="2"/>
  <c r="U438" i="2"/>
  <c r="U439" i="2"/>
  <c r="U440" i="2"/>
  <c r="U441" i="2"/>
  <c r="U442" i="2"/>
  <c r="U443" i="2"/>
  <c r="U444" i="2"/>
  <c r="U445" i="2"/>
  <c r="U446" i="2"/>
  <c r="U447" i="2"/>
  <c r="U448" i="2"/>
  <c r="U449" i="2"/>
  <c r="U450" i="2"/>
  <c r="U451" i="2"/>
  <c r="U452" i="2"/>
  <c r="U453" i="2"/>
  <c r="U454" i="2"/>
  <c r="U455" i="2"/>
  <c r="U456" i="2"/>
  <c r="U457" i="2"/>
  <c r="U458" i="2"/>
  <c r="U459" i="2"/>
  <c r="U460" i="2"/>
  <c r="U461" i="2"/>
  <c r="U462" i="2"/>
  <c r="U463" i="2"/>
  <c r="U464" i="2"/>
  <c r="U465" i="2"/>
  <c r="U466" i="2"/>
  <c r="U468" i="2"/>
  <c r="U469" i="2"/>
  <c r="U470" i="2"/>
  <c r="U471" i="2"/>
  <c r="U472" i="2"/>
  <c r="U473" i="2"/>
  <c r="U474" i="2"/>
  <c r="U475" i="2"/>
  <c r="U476" i="2"/>
  <c r="U477" i="2"/>
  <c r="U478" i="2"/>
  <c r="U479" i="2"/>
  <c r="U480" i="2"/>
  <c r="U481" i="2"/>
  <c r="U482" i="2"/>
  <c r="U483" i="2"/>
  <c r="U484" i="2"/>
  <c r="U485" i="2"/>
  <c r="U486" i="2"/>
  <c r="U487" i="2"/>
  <c r="U488" i="2"/>
  <c r="U489" i="2"/>
  <c r="U490" i="2"/>
  <c r="U491" i="2"/>
  <c r="U492" i="2"/>
  <c r="U493" i="2"/>
  <c r="U494" i="2"/>
  <c r="U495" i="2"/>
  <c r="U496" i="2"/>
  <c r="U497" i="2"/>
  <c r="U498" i="2"/>
  <c r="U499" i="2"/>
  <c r="U500" i="2"/>
  <c r="U501" i="2"/>
  <c r="U502" i="2"/>
  <c r="U503" i="2"/>
  <c r="U504" i="2"/>
  <c r="U505" i="2"/>
  <c r="U506" i="2"/>
  <c r="U507" i="2"/>
  <c r="U509" i="2"/>
  <c r="U510" i="2"/>
  <c r="U511" i="2"/>
  <c r="U512" i="2"/>
  <c r="U513" i="2"/>
  <c r="U514" i="2"/>
  <c r="U515" i="2"/>
  <c r="U516" i="2"/>
  <c r="U517" i="2"/>
  <c r="U518" i="2"/>
  <c r="U519" i="2"/>
  <c r="U520" i="2"/>
  <c r="U521" i="2"/>
  <c r="U522" i="2"/>
  <c r="U523" i="2"/>
  <c r="U524" i="2"/>
  <c r="U525" i="2"/>
  <c r="U526" i="2"/>
  <c r="U527" i="2"/>
  <c r="U528" i="2"/>
  <c r="U529" i="2"/>
  <c r="U530" i="2"/>
  <c r="U531" i="2"/>
  <c r="U532" i="2"/>
  <c r="U533" i="2"/>
  <c r="U534" i="2"/>
  <c r="U535" i="2"/>
  <c r="U536" i="2"/>
  <c r="U537" i="2"/>
  <c r="U538" i="2"/>
  <c r="U539" i="2"/>
  <c r="U540" i="2"/>
  <c r="U541" i="2"/>
  <c r="U542" i="2"/>
  <c r="U543" i="2"/>
  <c r="U544" i="2"/>
  <c r="U545" i="2"/>
  <c r="U546" i="2"/>
  <c r="U547" i="2"/>
  <c r="U548" i="2"/>
  <c r="U549" i="2"/>
  <c r="U550" i="2"/>
  <c r="U551" i="2"/>
  <c r="U552" i="2"/>
  <c r="U553" i="2"/>
  <c r="U554" i="2"/>
  <c r="U555" i="2"/>
  <c r="U556" i="2"/>
  <c r="U557" i="2"/>
  <c r="U558" i="2"/>
  <c r="U559" i="2"/>
  <c r="U560" i="2"/>
  <c r="U561" i="2"/>
  <c r="U562" i="2"/>
  <c r="U563" i="2"/>
  <c r="U564" i="2"/>
  <c r="U565" i="2"/>
  <c r="U566" i="2"/>
  <c r="U567" i="2"/>
  <c r="U568" i="2"/>
  <c r="U569" i="2"/>
  <c r="U570" i="2"/>
  <c r="U571" i="2"/>
  <c r="U572" i="2"/>
  <c r="U573" i="2"/>
  <c r="U574" i="2"/>
  <c r="U575" i="2"/>
  <c r="U576" i="2"/>
  <c r="U577" i="2"/>
  <c r="U578" i="2"/>
  <c r="U579" i="2"/>
  <c r="U580" i="2"/>
  <c r="U581" i="2"/>
  <c r="U582" i="2"/>
  <c r="U583" i="2"/>
  <c r="U584" i="2"/>
  <c r="U585" i="2"/>
  <c r="U586" i="2"/>
  <c r="U587" i="2"/>
  <c r="U588" i="2"/>
  <c r="U589" i="2"/>
  <c r="U590" i="2"/>
  <c r="U591" i="2"/>
  <c r="U592" i="2"/>
  <c r="U593" i="2"/>
  <c r="U594" i="2"/>
  <c r="U595" i="2"/>
  <c r="U596" i="2"/>
  <c r="U597" i="2"/>
  <c r="U598" i="2"/>
  <c r="U599" i="2"/>
  <c r="U600" i="2"/>
  <c r="U601" i="2"/>
  <c r="U602" i="2"/>
  <c r="U603" i="2"/>
  <c r="U604" i="2"/>
  <c r="U605" i="2"/>
  <c r="U606" i="2"/>
  <c r="U607" i="2"/>
  <c r="U608" i="2"/>
  <c r="U609" i="2"/>
  <c r="U610" i="2"/>
  <c r="U611" i="2"/>
  <c r="U612" i="2"/>
  <c r="U613" i="2"/>
  <c r="U614" i="2"/>
  <c r="U615" i="2"/>
  <c r="U616" i="2"/>
  <c r="U617" i="2"/>
  <c r="U618" i="2"/>
  <c r="U619" i="2"/>
  <c r="U620" i="2"/>
  <c r="U621" i="2"/>
  <c r="U622" i="2"/>
  <c r="U623" i="2"/>
  <c r="U624" i="2"/>
  <c r="U625" i="2"/>
  <c r="U626" i="2"/>
  <c r="U627" i="2"/>
  <c r="U628" i="2"/>
  <c r="U629" i="2"/>
  <c r="U630" i="2"/>
  <c r="U631" i="2"/>
  <c r="U632" i="2"/>
  <c r="U633" i="2"/>
  <c r="U634" i="2"/>
  <c r="U635" i="2"/>
  <c r="U636" i="2"/>
  <c r="U637" i="2"/>
  <c r="U638" i="2"/>
  <c r="U639" i="2"/>
  <c r="U640" i="2"/>
  <c r="U641" i="2"/>
  <c r="U642" i="2"/>
  <c r="U643" i="2"/>
  <c r="U644" i="2"/>
  <c r="U645" i="2"/>
  <c r="U646" i="2"/>
  <c r="U647" i="2"/>
  <c r="U648" i="2"/>
  <c r="U649" i="2"/>
  <c r="U650" i="2"/>
  <c r="U651" i="2"/>
  <c r="U652" i="2"/>
  <c r="U653" i="2"/>
  <c r="U654" i="2"/>
  <c r="U655" i="2"/>
  <c r="U656" i="2"/>
  <c r="U657" i="2"/>
  <c r="U658" i="2"/>
  <c r="U659" i="2"/>
  <c r="U660" i="2"/>
  <c r="U661" i="2"/>
  <c r="U662" i="2"/>
  <c r="U663" i="2"/>
  <c r="U664" i="2"/>
  <c r="U665" i="2"/>
  <c r="U666" i="2"/>
  <c r="U667" i="2"/>
  <c r="U668" i="2"/>
  <c r="U669" i="2"/>
  <c r="U670" i="2"/>
  <c r="U671" i="2"/>
  <c r="U672" i="2"/>
  <c r="U673" i="2"/>
  <c r="U674" i="2"/>
  <c r="U675" i="2"/>
  <c r="U676" i="2"/>
  <c r="U677" i="2"/>
  <c r="U678" i="2"/>
  <c r="U679" i="2"/>
  <c r="U680" i="2"/>
  <c r="U681" i="2"/>
  <c r="U682" i="2"/>
  <c r="U683" i="2"/>
  <c r="U684" i="2"/>
  <c r="U685" i="2"/>
  <c r="U686" i="2"/>
  <c r="U687" i="2"/>
  <c r="U688" i="2"/>
  <c r="U689" i="2"/>
  <c r="U690" i="2"/>
  <c r="U691" i="2"/>
  <c r="U692" i="2"/>
  <c r="U693" i="2"/>
  <c r="U694" i="2"/>
  <c r="U695" i="2"/>
  <c r="U696" i="2"/>
  <c r="U697" i="2"/>
  <c r="U698" i="2"/>
  <c r="U699" i="2"/>
  <c r="U700" i="2"/>
  <c r="U701" i="2"/>
  <c r="U702" i="2"/>
  <c r="U703" i="2"/>
  <c r="U704" i="2"/>
  <c r="U705" i="2"/>
  <c r="U706" i="2"/>
  <c r="U707" i="2"/>
  <c r="U708" i="2"/>
  <c r="U709" i="2"/>
  <c r="U710" i="2"/>
  <c r="U711" i="2"/>
  <c r="U712" i="2"/>
  <c r="U713" i="2"/>
  <c r="U714" i="2"/>
  <c r="U715" i="2"/>
  <c r="U716" i="2"/>
  <c r="U717" i="2"/>
  <c r="U718" i="2"/>
  <c r="U719" i="2"/>
  <c r="U720" i="2"/>
  <c r="U721" i="2"/>
  <c r="U722" i="2"/>
  <c r="U723" i="2"/>
  <c r="U724" i="2"/>
  <c r="U725" i="2"/>
  <c r="U726" i="2"/>
  <c r="U727" i="2"/>
  <c r="U728" i="2"/>
  <c r="U729" i="2"/>
  <c r="U730" i="2"/>
  <c r="U731" i="2"/>
  <c r="U732" i="2"/>
  <c r="U733" i="2"/>
  <c r="U734" i="2"/>
  <c r="U735" i="2"/>
  <c r="U736" i="2"/>
  <c r="U737" i="2"/>
  <c r="U738" i="2"/>
  <c r="U739" i="2"/>
  <c r="U740" i="2"/>
  <c r="U741" i="2"/>
  <c r="U742" i="2"/>
  <c r="U743" i="2"/>
  <c r="U744" i="2"/>
  <c r="U745" i="2"/>
  <c r="U746" i="2"/>
  <c r="U747" i="2"/>
  <c r="U748" i="2"/>
  <c r="U749" i="2"/>
  <c r="U750" i="2"/>
  <c r="U751" i="2"/>
  <c r="U752" i="2"/>
  <c r="U753" i="2"/>
  <c r="U754" i="2"/>
  <c r="U755" i="2"/>
  <c r="U756" i="2"/>
  <c r="U757" i="2"/>
  <c r="U758" i="2"/>
  <c r="U759" i="2"/>
  <c r="U760" i="2"/>
  <c r="U761" i="2"/>
  <c r="U762" i="2"/>
  <c r="U763" i="2"/>
  <c r="U764" i="2"/>
  <c r="U765" i="2"/>
  <c r="U766" i="2"/>
  <c r="U767" i="2"/>
  <c r="U768" i="2"/>
  <c r="U769" i="2"/>
  <c r="U770" i="2"/>
  <c r="U771" i="2"/>
  <c r="U772" i="2"/>
  <c r="U773" i="2"/>
  <c r="U774" i="2"/>
  <c r="U775" i="2"/>
  <c r="U776" i="2"/>
  <c r="U777" i="2"/>
  <c r="U778" i="2"/>
  <c r="U779" i="2"/>
  <c r="U780" i="2"/>
  <c r="U781" i="2"/>
  <c r="U782" i="2"/>
  <c r="U783" i="2"/>
  <c r="U784" i="2"/>
  <c r="U785" i="2"/>
  <c r="U786" i="2"/>
  <c r="U787" i="2"/>
  <c r="U788" i="2"/>
  <c r="U789" i="2"/>
  <c r="U790" i="2"/>
  <c r="U791" i="2"/>
  <c r="U792" i="2"/>
  <c r="U793" i="2"/>
  <c r="O782" i="2"/>
  <c r="O783" i="2"/>
  <c r="O784" i="2"/>
  <c r="O785" i="2"/>
  <c r="O786" i="2"/>
  <c r="O787" i="2"/>
  <c r="O788" i="2"/>
  <c r="O789" i="2"/>
  <c r="O790" i="2"/>
  <c r="O791" i="2"/>
  <c r="O792" i="2"/>
  <c r="O793" i="2"/>
  <c r="P782" i="2"/>
  <c r="S782" i="2" s="1"/>
  <c r="P783" i="2"/>
  <c r="S783" i="2" s="1"/>
  <c r="P784" i="2"/>
  <c r="S784" i="2" s="1"/>
  <c r="P785" i="2"/>
  <c r="S785" i="2" s="1"/>
  <c r="P786" i="2"/>
  <c r="S786" i="2" s="1"/>
  <c r="P787" i="2"/>
  <c r="S787" i="2" s="1"/>
  <c r="P788" i="2"/>
  <c r="S788" i="2" s="1"/>
  <c r="P789" i="2"/>
  <c r="S789" i="2" s="1"/>
  <c r="P790" i="2"/>
  <c r="R790" i="2" s="1"/>
  <c r="P791" i="2"/>
  <c r="S791" i="2" s="1"/>
  <c r="P792" i="2"/>
  <c r="S792" i="2" s="1"/>
  <c r="P793" i="2"/>
  <c r="R793" i="2" s="1"/>
  <c r="Q782" i="2"/>
  <c r="Q783" i="2"/>
  <c r="Q784" i="2"/>
  <c r="Q785" i="2"/>
  <c r="Q786" i="2"/>
  <c r="Q787" i="2"/>
  <c r="Q788" i="2"/>
  <c r="Q789" i="2"/>
  <c r="Q790" i="2"/>
  <c r="Q791" i="2"/>
  <c r="Q792" i="2"/>
  <c r="Q793" i="2"/>
  <c r="V782" i="2"/>
  <c r="V783" i="2"/>
  <c r="V784" i="2"/>
  <c r="V785" i="2"/>
  <c r="V786" i="2"/>
  <c r="V787" i="2"/>
  <c r="V788" i="2"/>
  <c r="V789" i="2"/>
  <c r="V790" i="2"/>
  <c r="V791" i="2"/>
  <c r="V792" i="2"/>
  <c r="V793" i="2"/>
  <c r="L71" i="26"/>
  <c r="L72" i="26"/>
  <c r="L73" i="26"/>
  <c r="L74" i="26"/>
  <c r="L75" i="26"/>
  <c r="L76" i="26"/>
  <c r="L77" i="26"/>
  <c r="L78" i="26"/>
  <c r="L79" i="26"/>
  <c r="L80" i="26"/>
  <c r="L81" i="26"/>
  <c r="L82" i="26"/>
  <c r="L83" i="26"/>
  <c r="L84" i="26"/>
  <c r="L85" i="26"/>
  <c r="L86" i="26"/>
  <c r="L87" i="26"/>
  <c r="L88" i="26"/>
  <c r="L89" i="26"/>
  <c r="L90" i="26"/>
  <c r="L91" i="26"/>
  <c r="L92" i="26"/>
  <c r="L93" i="26"/>
  <c r="L94" i="26"/>
  <c r="L95" i="26"/>
  <c r="L96" i="26"/>
  <c r="L97" i="26"/>
  <c r="M71" i="26"/>
  <c r="M72" i="26"/>
  <c r="M73" i="26"/>
  <c r="M74" i="26"/>
  <c r="M75" i="26"/>
  <c r="M76" i="26"/>
  <c r="M77" i="26"/>
  <c r="M78" i="26"/>
  <c r="M79" i="26"/>
  <c r="M80" i="26"/>
  <c r="M81" i="26"/>
  <c r="M82" i="26"/>
  <c r="M83" i="26"/>
  <c r="M84" i="26"/>
  <c r="M85" i="26"/>
  <c r="M86" i="26"/>
  <c r="M87" i="26"/>
  <c r="M88" i="26"/>
  <c r="M89" i="26"/>
  <c r="M90" i="26"/>
  <c r="M91" i="26"/>
  <c r="M92" i="26"/>
  <c r="M93" i="26"/>
  <c r="M94" i="26"/>
  <c r="M95" i="26"/>
  <c r="M96" i="26"/>
  <c r="M97" i="26"/>
  <c r="L56" i="26"/>
  <c r="L57" i="26"/>
  <c r="L58" i="26"/>
  <c r="L59" i="26"/>
  <c r="L60" i="26"/>
  <c r="L61" i="26"/>
  <c r="L62" i="26"/>
  <c r="L63" i="26"/>
  <c r="L64" i="26"/>
  <c r="L65" i="26"/>
  <c r="L66" i="26"/>
  <c r="L67" i="26"/>
  <c r="L68" i="26"/>
  <c r="L69" i="26"/>
  <c r="L70" i="26"/>
  <c r="M56" i="26"/>
  <c r="M57" i="26"/>
  <c r="M58" i="26"/>
  <c r="M59" i="26"/>
  <c r="M60" i="26"/>
  <c r="M61" i="26"/>
  <c r="M62" i="26"/>
  <c r="M63" i="26"/>
  <c r="M64" i="26"/>
  <c r="M65" i="26"/>
  <c r="M66" i="26"/>
  <c r="M67" i="26"/>
  <c r="M68" i="26"/>
  <c r="M69" i="26"/>
  <c r="M70" i="26"/>
  <c r="L55" i="26"/>
  <c r="M55" i="26"/>
  <c r="L40" i="26"/>
  <c r="L41" i="26"/>
  <c r="L42" i="26"/>
  <c r="L43" i="26"/>
  <c r="L44" i="26"/>
  <c r="L45" i="26"/>
  <c r="L46" i="26"/>
  <c r="L47" i="26"/>
  <c r="L48" i="26"/>
  <c r="L49" i="26"/>
  <c r="L50" i="26"/>
  <c r="L51" i="26"/>
  <c r="L52" i="26"/>
  <c r="L53" i="26"/>
  <c r="L54" i="26"/>
  <c r="M40" i="26"/>
  <c r="M41" i="26"/>
  <c r="M42" i="26"/>
  <c r="M43" i="26"/>
  <c r="M44" i="26"/>
  <c r="M45" i="26"/>
  <c r="M46" i="26"/>
  <c r="M47" i="26"/>
  <c r="M48" i="26"/>
  <c r="M49" i="26"/>
  <c r="M50" i="26"/>
  <c r="M51" i="26"/>
  <c r="M52" i="26"/>
  <c r="M53" i="26"/>
  <c r="M54" i="26"/>
  <c r="S799" i="2" l="1"/>
  <c r="N131" i="26"/>
  <c r="N119" i="26"/>
  <c r="N130" i="26"/>
  <c r="N118" i="26"/>
  <c r="N106" i="26"/>
  <c r="N107" i="26"/>
  <c r="N135" i="26"/>
  <c r="N123" i="26"/>
  <c r="N111" i="26"/>
  <c r="N99" i="26"/>
  <c r="N134" i="26"/>
  <c r="N122" i="26"/>
  <c r="N98" i="26"/>
  <c r="N132" i="26"/>
  <c r="N120" i="26"/>
  <c r="N75" i="26"/>
  <c r="N127" i="26"/>
  <c r="N115" i="26"/>
  <c r="N103" i="26"/>
  <c r="R802" i="2"/>
  <c r="R801" i="2"/>
  <c r="R800" i="2"/>
  <c r="N137" i="26"/>
  <c r="N125" i="26"/>
  <c r="N101" i="26"/>
  <c r="N129" i="26"/>
  <c r="N117" i="26"/>
  <c r="N105" i="26"/>
  <c r="S804" i="2"/>
  <c r="S803" i="2"/>
  <c r="R805" i="2"/>
  <c r="S796" i="2"/>
  <c r="N113" i="26"/>
  <c r="N136" i="26"/>
  <c r="N124" i="26"/>
  <c r="N100" i="26"/>
  <c r="N108" i="26"/>
  <c r="N112" i="26"/>
  <c r="N110" i="26"/>
  <c r="N133" i="26"/>
  <c r="N121" i="26"/>
  <c r="N109" i="26"/>
  <c r="N128" i="26"/>
  <c r="N116" i="26"/>
  <c r="N104" i="26"/>
  <c r="N126" i="26"/>
  <c r="N114" i="26"/>
  <c r="N102" i="26"/>
  <c r="N71" i="26"/>
  <c r="N95" i="26"/>
  <c r="N85" i="26"/>
  <c r="N83" i="26"/>
  <c r="N74" i="26"/>
  <c r="N97" i="26"/>
  <c r="N73" i="26"/>
  <c r="N96" i="26"/>
  <c r="N84" i="26"/>
  <c r="N72" i="26"/>
  <c r="N88" i="26"/>
  <c r="N76" i="26"/>
  <c r="N87" i="26"/>
  <c r="N82" i="26"/>
  <c r="N94" i="26"/>
  <c r="N86" i="26"/>
  <c r="R786" i="2"/>
  <c r="R783" i="2"/>
  <c r="R785" i="2"/>
  <c r="R784" i="2"/>
  <c r="R782" i="2"/>
  <c r="N81" i="26"/>
  <c r="N91" i="26"/>
  <c r="N92" i="26"/>
  <c r="N79" i="26"/>
  <c r="N93" i="26"/>
  <c r="N80" i="26"/>
  <c r="N90" i="26"/>
  <c r="N78" i="26"/>
  <c r="N89" i="26"/>
  <c r="N77" i="26"/>
  <c r="S790" i="2"/>
  <c r="R789" i="2"/>
  <c r="S793" i="2"/>
  <c r="R791" i="2"/>
  <c r="R788" i="2"/>
  <c r="R792" i="2"/>
  <c r="R787" i="2"/>
  <c r="N70" i="26"/>
  <c r="N60" i="26"/>
  <c r="N59" i="26"/>
  <c r="N54" i="26"/>
  <c r="N58" i="26"/>
  <c r="N57" i="26"/>
  <c r="N61" i="26"/>
  <c r="N53" i="26"/>
  <c r="N69" i="26"/>
  <c r="N65" i="26"/>
  <c r="N68" i="26"/>
  <c r="N64" i="26"/>
  <c r="N63" i="26"/>
  <c r="N66" i="26"/>
  <c r="N62" i="26"/>
  <c r="N67" i="26"/>
  <c r="N56" i="26"/>
  <c r="N52" i="26"/>
  <c r="N55" i="26"/>
  <c r="N44" i="26"/>
  <c r="N41" i="26"/>
  <c r="N40" i="26"/>
  <c r="N42" i="26"/>
  <c r="N43" i="26"/>
  <c r="N45" i="26"/>
  <c r="N51" i="26"/>
  <c r="N50" i="26"/>
  <c r="N49" i="26"/>
  <c r="N47" i="26"/>
  <c r="N48" i="26"/>
  <c r="N46" i="26"/>
  <c r="L20" i="26"/>
  <c r="L21" i="26"/>
  <c r="L22" i="26"/>
  <c r="L23" i="26"/>
  <c r="L24" i="26"/>
  <c r="L25" i="26"/>
  <c r="L26" i="26"/>
  <c r="L27" i="26"/>
  <c r="L28" i="26"/>
  <c r="L29" i="26"/>
  <c r="L30" i="26"/>
  <c r="L31" i="26"/>
  <c r="L32" i="26"/>
  <c r="L33" i="26"/>
  <c r="L34" i="26"/>
  <c r="L35" i="26"/>
  <c r="L36" i="26"/>
  <c r="L37" i="26"/>
  <c r="L38" i="26"/>
  <c r="L39" i="26"/>
  <c r="M20" i="26"/>
  <c r="M21" i="26"/>
  <c r="M22" i="26"/>
  <c r="M23" i="26"/>
  <c r="M24" i="26"/>
  <c r="M25" i="26"/>
  <c r="M26" i="26"/>
  <c r="M27" i="26"/>
  <c r="M28" i="26"/>
  <c r="M29" i="26"/>
  <c r="M30" i="26"/>
  <c r="M31" i="26"/>
  <c r="M32" i="26"/>
  <c r="M33" i="26"/>
  <c r="M34" i="26"/>
  <c r="M35" i="26"/>
  <c r="M36" i="26"/>
  <c r="M37" i="26"/>
  <c r="M38" i="26"/>
  <c r="M39" i="26"/>
  <c r="L6" i="26"/>
  <c r="I9" i="16"/>
  <c r="J9" i="16" s="1"/>
  <c r="O604" i="2"/>
  <c r="P604" i="2"/>
  <c r="O605" i="2"/>
  <c r="P605" i="2"/>
  <c r="O606" i="2"/>
  <c r="P606" i="2"/>
  <c r="O607" i="2"/>
  <c r="P607" i="2"/>
  <c r="O608" i="2"/>
  <c r="P608" i="2"/>
  <c r="O609" i="2"/>
  <c r="P609" i="2"/>
  <c r="O610" i="2"/>
  <c r="P610" i="2"/>
  <c r="O611" i="2"/>
  <c r="P611" i="2"/>
  <c r="O612" i="2"/>
  <c r="P612" i="2"/>
  <c r="O613" i="2"/>
  <c r="P613" i="2"/>
  <c r="O614" i="2"/>
  <c r="P614" i="2"/>
  <c r="O615" i="2"/>
  <c r="P615" i="2"/>
  <c r="O616" i="2"/>
  <c r="P616" i="2"/>
  <c r="O617" i="2"/>
  <c r="P617" i="2"/>
  <c r="O618" i="2"/>
  <c r="P618" i="2"/>
  <c r="O619" i="2"/>
  <c r="P619" i="2"/>
  <c r="O620" i="2"/>
  <c r="P620" i="2"/>
  <c r="O621" i="2"/>
  <c r="P621" i="2"/>
  <c r="O622" i="2"/>
  <c r="P622" i="2"/>
  <c r="O623" i="2"/>
  <c r="P623" i="2"/>
  <c r="O624" i="2"/>
  <c r="P624" i="2"/>
  <c r="O625" i="2"/>
  <c r="P625" i="2"/>
  <c r="O626" i="2"/>
  <c r="P626" i="2"/>
  <c r="O627" i="2"/>
  <c r="P627" i="2"/>
  <c r="O628" i="2"/>
  <c r="P628" i="2"/>
  <c r="O629" i="2"/>
  <c r="P629" i="2"/>
  <c r="O630" i="2"/>
  <c r="P630" i="2"/>
  <c r="O631" i="2"/>
  <c r="P631" i="2"/>
  <c r="O632" i="2"/>
  <c r="P632" i="2"/>
  <c r="O633" i="2"/>
  <c r="P633" i="2"/>
  <c r="O634" i="2"/>
  <c r="P634" i="2"/>
  <c r="O635" i="2"/>
  <c r="P635" i="2"/>
  <c r="O636" i="2"/>
  <c r="P636" i="2"/>
  <c r="O637" i="2"/>
  <c r="P637" i="2"/>
  <c r="O638" i="2"/>
  <c r="P638" i="2"/>
  <c r="O577" i="2"/>
  <c r="O578" i="2"/>
  <c r="O579" i="2"/>
  <c r="O580" i="2"/>
  <c r="O581" i="2"/>
  <c r="O582" i="2"/>
  <c r="O583" i="2"/>
  <c r="O584" i="2"/>
  <c r="O585" i="2"/>
  <c r="O586" i="2"/>
  <c r="O587" i="2"/>
  <c r="O588" i="2"/>
  <c r="O589" i="2"/>
  <c r="O590" i="2"/>
  <c r="O591" i="2"/>
  <c r="O592" i="2"/>
  <c r="O593" i="2"/>
  <c r="O594" i="2"/>
  <c r="O595" i="2"/>
  <c r="O596" i="2"/>
  <c r="O597" i="2"/>
  <c r="O598" i="2"/>
  <c r="O599" i="2"/>
  <c r="O600" i="2"/>
  <c r="I8" i="16"/>
  <c r="I7" i="16"/>
  <c r="P3" i="2"/>
  <c r="P4" i="2"/>
  <c r="P5" i="2"/>
  <c r="P6" i="2"/>
  <c r="P7" i="2"/>
  <c r="P8" i="2"/>
  <c r="P9" i="2"/>
  <c r="P10" i="2"/>
  <c r="P11" i="2"/>
  <c r="P12" i="2"/>
  <c r="P13" i="2"/>
  <c r="P14" i="2"/>
  <c r="P15" i="2"/>
  <c r="P16" i="2"/>
  <c r="P17" i="2"/>
  <c r="P18" i="2"/>
  <c r="P19" i="2"/>
  <c r="P20" i="2"/>
  <c r="P21" i="2"/>
  <c r="P22" i="2"/>
  <c r="P23" i="2"/>
  <c r="P24" i="2"/>
  <c r="P25" i="2"/>
  <c r="P26" i="2"/>
  <c r="P27" i="2"/>
  <c r="P28" i="2"/>
  <c r="P29" i="2"/>
  <c r="P30" i="2"/>
  <c r="P31" i="2"/>
  <c r="P32" i="2"/>
  <c r="P33" i="2"/>
  <c r="P34" i="2"/>
  <c r="P35" i="2"/>
  <c r="P36" i="2"/>
  <c r="P37" i="2"/>
  <c r="P38" i="2"/>
  <c r="P39" i="2"/>
  <c r="P40" i="2"/>
  <c r="P41" i="2"/>
  <c r="P42" i="2"/>
  <c r="P43" i="2"/>
  <c r="P44" i="2"/>
  <c r="P45" i="2"/>
  <c r="P46" i="2"/>
  <c r="P47" i="2"/>
  <c r="P48" i="2"/>
  <c r="P49" i="2"/>
  <c r="P50" i="2"/>
  <c r="P51" i="2"/>
  <c r="P52" i="2"/>
  <c r="P53" i="2"/>
  <c r="P54" i="2"/>
  <c r="P55" i="2"/>
  <c r="P56" i="2"/>
  <c r="P57" i="2"/>
  <c r="P58" i="2"/>
  <c r="P59" i="2"/>
  <c r="P60" i="2"/>
  <c r="P61" i="2"/>
  <c r="P62" i="2"/>
  <c r="P63" i="2"/>
  <c r="P64" i="2"/>
  <c r="P65" i="2"/>
  <c r="P66" i="2"/>
  <c r="P67" i="2"/>
  <c r="P68" i="2"/>
  <c r="P69" i="2"/>
  <c r="P70" i="2"/>
  <c r="P71" i="2"/>
  <c r="P72" i="2"/>
  <c r="P73" i="2"/>
  <c r="P74" i="2"/>
  <c r="P75" i="2"/>
  <c r="P76" i="2"/>
  <c r="P77" i="2"/>
  <c r="P78" i="2"/>
  <c r="P79" i="2"/>
  <c r="P80" i="2"/>
  <c r="P81" i="2"/>
  <c r="P82" i="2"/>
  <c r="P83" i="2"/>
  <c r="P84" i="2"/>
  <c r="P85" i="2"/>
  <c r="P86" i="2"/>
  <c r="P87" i="2"/>
  <c r="P88" i="2"/>
  <c r="P89" i="2"/>
  <c r="P90" i="2"/>
  <c r="P91" i="2"/>
  <c r="P92" i="2"/>
  <c r="P93" i="2"/>
  <c r="P94" i="2"/>
  <c r="P95" i="2"/>
  <c r="P96" i="2"/>
  <c r="P97" i="2"/>
  <c r="P98" i="2"/>
  <c r="P99" i="2"/>
  <c r="P100" i="2"/>
  <c r="P101" i="2"/>
  <c r="P102" i="2"/>
  <c r="P103" i="2"/>
  <c r="P104"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1" i="2"/>
  <c r="P132"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2" i="2"/>
  <c r="P163" i="2"/>
  <c r="P164" i="2"/>
  <c r="P165" i="2"/>
  <c r="P166" i="2"/>
  <c r="P167" i="2"/>
  <c r="P168" i="2"/>
  <c r="P169" i="2"/>
  <c r="P170" i="2"/>
  <c r="P171" i="2"/>
  <c r="P172" i="2"/>
  <c r="P173" i="2"/>
  <c r="P174" i="2"/>
  <c r="P175" i="2"/>
  <c r="P176" i="2"/>
  <c r="P177" i="2"/>
  <c r="P178" i="2"/>
  <c r="P179" i="2"/>
  <c r="P180" i="2"/>
  <c r="P181" i="2"/>
  <c r="P182" i="2"/>
  <c r="P183" i="2"/>
  <c r="P184" i="2"/>
  <c r="P185" i="2"/>
  <c r="P186" i="2"/>
  <c r="P187" i="2"/>
  <c r="P188" i="2"/>
  <c r="P189" i="2"/>
  <c r="P190" i="2"/>
  <c r="P191" i="2"/>
  <c r="P192" i="2"/>
  <c r="P193" i="2"/>
  <c r="P194" i="2"/>
  <c r="P195" i="2"/>
  <c r="P196" i="2"/>
  <c r="P197" i="2"/>
  <c r="P198" i="2"/>
  <c r="P199" i="2"/>
  <c r="P200" i="2"/>
  <c r="P201" i="2"/>
  <c r="P202" i="2"/>
  <c r="P203" i="2"/>
  <c r="P204" i="2"/>
  <c r="P205" i="2"/>
  <c r="P206" i="2"/>
  <c r="P207" i="2"/>
  <c r="P208" i="2"/>
  <c r="P209" i="2"/>
  <c r="P210" i="2"/>
  <c r="P211" i="2"/>
  <c r="P212" i="2"/>
  <c r="P213" i="2"/>
  <c r="P214" i="2"/>
  <c r="P215" i="2"/>
  <c r="P216" i="2"/>
  <c r="P217" i="2"/>
  <c r="P218" i="2"/>
  <c r="P219" i="2"/>
  <c r="P220" i="2"/>
  <c r="P221" i="2"/>
  <c r="P222" i="2"/>
  <c r="P223" i="2"/>
  <c r="P224" i="2"/>
  <c r="P225" i="2"/>
  <c r="P226" i="2"/>
  <c r="P227" i="2"/>
  <c r="P228" i="2"/>
  <c r="P229" i="2"/>
  <c r="P230" i="2"/>
  <c r="P231" i="2"/>
  <c r="P232" i="2"/>
  <c r="P233" i="2"/>
  <c r="P234" i="2"/>
  <c r="P235" i="2"/>
  <c r="P236" i="2"/>
  <c r="P237" i="2"/>
  <c r="P238" i="2"/>
  <c r="P239" i="2"/>
  <c r="P240" i="2"/>
  <c r="P241" i="2"/>
  <c r="P242" i="2"/>
  <c r="P243" i="2"/>
  <c r="P244" i="2"/>
  <c r="P245" i="2"/>
  <c r="P246" i="2"/>
  <c r="P247" i="2"/>
  <c r="P248" i="2"/>
  <c r="P249" i="2"/>
  <c r="P250" i="2"/>
  <c r="P251" i="2"/>
  <c r="P252" i="2"/>
  <c r="P253" i="2"/>
  <c r="P254" i="2"/>
  <c r="P255" i="2"/>
  <c r="P256" i="2"/>
  <c r="P257" i="2"/>
  <c r="P258" i="2"/>
  <c r="P259" i="2"/>
  <c r="P260" i="2"/>
  <c r="P261" i="2"/>
  <c r="P262" i="2"/>
  <c r="P263" i="2"/>
  <c r="P264" i="2"/>
  <c r="P265" i="2"/>
  <c r="P266" i="2"/>
  <c r="P267" i="2"/>
  <c r="P268" i="2"/>
  <c r="P269" i="2"/>
  <c r="P270" i="2"/>
  <c r="P271" i="2"/>
  <c r="P272" i="2"/>
  <c r="P273" i="2"/>
  <c r="P274" i="2"/>
  <c r="P275" i="2"/>
  <c r="P276" i="2"/>
  <c r="P277" i="2"/>
  <c r="P278" i="2"/>
  <c r="P279" i="2"/>
  <c r="P280" i="2"/>
  <c r="P281" i="2"/>
  <c r="P282" i="2"/>
  <c r="P283" i="2"/>
  <c r="P284" i="2"/>
  <c r="P285" i="2"/>
  <c r="P286" i="2"/>
  <c r="P287" i="2"/>
  <c r="P288" i="2"/>
  <c r="P289" i="2"/>
  <c r="P290" i="2"/>
  <c r="P291" i="2"/>
  <c r="P292" i="2"/>
  <c r="P293" i="2"/>
  <c r="P294" i="2"/>
  <c r="P295" i="2"/>
  <c r="P296" i="2"/>
  <c r="P297" i="2"/>
  <c r="P298" i="2"/>
  <c r="P299" i="2"/>
  <c r="P300" i="2"/>
  <c r="P301" i="2"/>
  <c r="P302" i="2"/>
  <c r="P303" i="2"/>
  <c r="P304" i="2"/>
  <c r="P305" i="2"/>
  <c r="P306" i="2"/>
  <c r="P307" i="2"/>
  <c r="P308" i="2"/>
  <c r="P309" i="2"/>
  <c r="P310" i="2"/>
  <c r="P311" i="2"/>
  <c r="P312" i="2"/>
  <c r="P313" i="2"/>
  <c r="P314" i="2"/>
  <c r="P315" i="2"/>
  <c r="P316" i="2"/>
  <c r="P317" i="2"/>
  <c r="P318" i="2"/>
  <c r="P319" i="2"/>
  <c r="P320" i="2"/>
  <c r="P321" i="2"/>
  <c r="P322" i="2"/>
  <c r="P323" i="2"/>
  <c r="P324" i="2"/>
  <c r="P325" i="2"/>
  <c r="P326" i="2"/>
  <c r="P327" i="2"/>
  <c r="P328" i="2"/>
  <c r="P329" i="2"/>
  <c r="P330" i="2"/>
  <c r="P331" i="2"/>
  <c r="P332" i="2"/>
  <c r="P333" i="2"/>
  <c r="P334" i="2"/>
  <c r="P335" i="2"/>
  <c r="P336" i="2"/>
  <c r="P337" i="2"/>
  <c r="P338" i="2"/>
  <c r="P339" i="2"/>
  <c r="P340" i="2"/>
  <c r="P341" i="2"/>
  <c r="P342" i="2"/>
  <c r="P343" i="2"/>
  <c r="P344" i="2"/>
  <c r="P345" i="2"/>
  <c r="P346" i="2"/>
  <c r="P347" i="2"/>
  <c r="P348" i="2"/>
  <c r="P349" i="2"/>
  <c r="P350" i="2"/>
  <c r="P351" i="2"/>
  <c r="P352" i="2"/>
  <c r="P353" i="2"/>
  <c r="P354" i="2"/>
  <c r="P355" i="2"/>
  <c r="P356" i="2"/>
  <c r="P357" i="2"/>
  <c r="P358" i="2"/>
  <c r="P359" i="2"/>
  <c r="P360" i="2"/>
  <c r="P361" i="2"/>
  <c r="P362" i="2"/>
  <c r="P363" i="2"/>
  <c r="P364" i="2"/>
  <c r="P365" i="2"/>
  <c r="P366" i="2"/>
  <c r="P367" i="2"/>
  <c r="P368" i="2"/>
  <c r="P369" i="2"/>
  <c r="P370" i="2"/>
  <c r="P371" i="2"/>
  <c r="P372" i="2"/>
  <c r="P373" i="2"/>
  <c r="P374" i="2"/>
  <c r="P375" i="2"/>
  <c r="P376" i="2"/>
  <c r="P377" i="2"/>
  <c r="P378" i="2"/>
  <c r="P379" i="2"/>
  <c r="P380" i="2"/>
  <c r="P381" i="2"/>
  <c r="P382" i="2"/>
  <c r="P383" i="2"/>
  <c r="P384" i="2"/>
  <c r="P385" i="2"/>
  <c r="P386" i="2"/>
  <c r="P387" i="2"/>
  <c r="P388" i="2"/>
  <c r="P389" i="2"/>
  <c r="P390" i="2"/>
  <c r="P391" i="2"/>
  <c r="P392" i="2"/>
  <c r="P393" i="2"/>
  <c r="P394" i="2"/>
  <c r="P395" i="2"/>
  <c r="P396" i="2"/>
  <c r="P397" i="2"/>
  <c r="P398" i="2"/>
  <c r="P399" i="2"/>
  <c r="P400" i="2"/>
  <c r="P401" i="2"/>
  <c r="P402" i="2"/>
  <c r="P403" i="2"/>
  <c r="P404" i="2"/>
  <c r="P405" i="2"/>
  <c r="P406" i="2"/>
  <c r="P407" i="2"/>
  <c r="P408" i="2"/>
  <c r="P409" i="2"/>
  <c r="P410" i="2"/>
  <c r="P411" i="2"/>
  <c r="P412" i="2"/>
  <c r="P413" i="2"/>
  <c r="P414" i="2"/>
  <c r="P415" i="2"/>
  <c r="P416" i="2"/>
  <c r="P417" i="2"/>
  <c r="P418" i="2"/>
  <c r="P419" i="2"/>
  <c r="P420" i="2"/>
  <c r="P421" i="2"/>
  <c r="P422" i="2"/>
  <c r="P423" i="2"/>
  <c r="P424" i="2"/>
  <c r="P425" i="2"/>
  <c r="P426" i="2"/>
  <c r="P427" i="2"/>
  <c r="P428" i="2"/>
  <c r="P429" i="2"/>
  <c r="P430" i="2"/>
  <c r="P431" i="2"/>
  <c r="P432" i="2"/>
  <c r="P433" i="2"/>
  <c r="P434" i="2"/>
  <c r="P435" i="2"/>
  <c r="P436" i="2"/>
  <c r="P437" i="2"/>
  <c r="P438" i="2"/>
  <c r="P439" i="2"/>
  <c r="P440" i="2"/>
  <c r="P441" i="2"/>
  <c r="P442" i="2"/>
  <c r="P443" i="2"/>
  <c r="P444" i="2"/>
  <c r="P445" i="2"/>
  <c r="P446" i="2"/>
  <c r="P447" i="2"/>
  <c r="P448" i="2"/>
  <c r="P449" i="2"/>
  <c r="P450" i="2"/>
  <c r="P451" i="2"/>
  <c r="P452" i="2"/>
  <c r="P453" i="2"/>
  <c r="P454" i="2"/>
  <c r="P455" i="2"/>
  <c r="P456" i="2"/>
  <c r="P457" i="2"/>
  <c r="P458" i="2"/>
  <c r="P459" i="2"/>
  <c r="P460" i="2"/>
  <c r="P461" i="2"/>
  <c r="P462" i="2"/>
  <c r="P463" i="2"/>
  <c r="P464" i="2"/>
  <c r="P465" i="2"/>
  <c r="P466" i="2"/>
  <c r="P467" i="2"/>
  <c r="P468" i="2"/>
  <c r="P469" i="2"/>
  <c r="P470" i="2"/>
  <c r="P471" i="2"/>
  <c r="P472" i="2"/>
  <c r="P473" i="2"/>
  <c r="P474" i="2"/>
  <c r="P475" i="2"/>
  <c r="P476" i="2"/>
  <c r="P477" i="2"/>
  <c r="P478" i="2"/>
  <c r="P479" i="2"/>
  <c r="P480" i="2"/>
  <c r="P481" i="2"/>
  <c r="P482" i="2"/>
  <c r="P483" i="2"/>
  <c r="P484" i="2"/>
  <c r="P485" i="2"/>
  <c r="P486" i="2"/>
  <c r="P487" i="2"/>
  <c r="P488" i="2"/>
  <c r="P489" i="2"/>
  <c r="P490" i="2"/>
  <c r="P491" i="2"/>
  <c r="P492" i="2"/>
  <c r="P493" i="2"/>
  <c r="P494" i="2"/>
  <c r="P495" i="2"/>
  <c r="P496" i="2"/>
  <c r="P497" i="2"/>
  <c r="P498" i="2"/>
  <c r="P499" i="2"/>
  <c r="P500" i="2"/>
  <c r="P501" i="2"/>
  <c r="P502" i="2"/>
  <c r="P503" i="2"/>
  <c r="P504" i="2"/>
  <c r="P505" i="2"/>
  <c r="P506" i="2"/>
  <c r="P507" i="2"/>
  <c r="P508" i="2"/>
  <c r="P509" i="2"/>
  <c r="P510" i="2"/>
  <c r="P511" i="2"/>
  <c r="P512" i="2"/>
  <c r="P513" i="2"/>
  <c r="P514" i="2"/>
  <c r="P515" i="2"/>
  <c r="P516" i="2"/>
  <c r="P517" i="2"/>
  <c r="P518" i="2"/>
  <c r="P519" i="2"/>
  <c r="P520" i="2"/>
  <c r="P521" i="2"/>
  <c r="P522" i="2"/>
  <c r="P523" i="2"/>
  <c r="P524" i="2"/>
  <c r="P525" i="2"/>
  <c r="P526" i="2"/>
  <c r="P527" i="2"/>
  <c r="P528" i="2"/>
  <c r="P529" i="2"/>
  <c r="P530" i="2"/>
  <c r="P531" i="2"/>
  <c r="P532" i="2"/>
  <c r="P533" i="2"/>
  <c r="P534" i="2"/>
  <c r="P535" i="2"/>
  <c r="P536" i="2"/>
  <c r="P537" i="2"/>
  <c r="P538" i="2"/>
  <c r="P539" i="2"/>
  <c r="P540" i="2"/>
  <c r="P541" i="2"/>
  <c r="P542" i="2"/>
  <c r="P543" i="2"/>
  <c r="P544" i="2"/>
  <c r="P545" i="2"/>
  <c r="P546" i="2"/>
  <c r="P547" i="2"/>
  <c r="P548" i="2"/>
  <c r="P549" i="2"/>
  <c r="P550" i="2"/>
  <c r="P551" i="2"/>
  <c r="P552" i="2"/>
  <c r="P553" i="2"/>
  <c r="P554" i="2"/>
  <c r="P555" i="2"/>
  <c r="P556" i="2"/>
  <c r="P557" i="2"/>
  <c r="P558" i="2"/>
  <c r="P559" i="2"/>
  <c r="P560" i="2"/>
  <c r="P561" i="2"/>
  <c r="P562" i="2"/>
  <c r="P563" i="2"/>
  <c r="P564" i="2"/>
  <c r="P565" i="2"/>
  <c r="P566" i="2"/>
  <c r="P567" i="2"/>
  <c r="P568" i="2"/>
  <c r="P569" i="2"/>
  <c r="P570" i="2"/>
  <c r="P571" i="2"/>
  <c r="P572" i="2"/>
  <c r="P573" i="2"/>
  <c r="P574" i="2"/>
  <c r="P575" i="2"/>
  <c r="P576" i="2"/>
  <c r="P577" i="2"/>
  <c r="P578" i="2"/>
  <c r="P579" i="2"/>
  <c r="P580" i="2"/>
  <c r="P581" i="2"/>
  <c r="P582" i="2"/>
  <c r="P583" i="2"/>
  <c r="P584" i="2"/>
  <c r="P585" i="2"/>
  <c r="P586" i="2"/>
  <c r="P587" i="2"/>
  <c r="P588" i="2"/>
  <c r="P589" i="2"/>
  <c r="P590" i="2"/>
  <c r="P591" i="2"/>
  <c r="P592" i="2"/>
  <c r="P593" i="2"/>
  <c r="P594" i="2"/>
  <c r="P595" i="2"/>
  <c r="P596" i="2"/>
  <c r="P597" i="2"/>
  <c r="P598" i="2"/>
  <c r="P599" i="2"/>
  <c r="P600" i="2"/>
  <c r="P601" i="2"/>
  <c r="P602" i="2"/>
  <c r="P603" i="2"/>
  <c r="P639" i="2"/>
  <c r="P640" i="2"/>
  <c r="P641" i="2"/>
  <c r="P642" i="2"/>
  <c r="P643" i="2"/>
  <c r="P644" i="2"/>
  <c r="P645" i="2"/>
  <c r="P646" i="2"/>
  <c r="P647" i="2"/>
  <c r="P648" i="2"/>
  <c r="P649" i="2"/>
  <c r="P650" i="2"/>
  <c r="P651" i="2"/>
  <c r="P652" i="2"/>
  <c r="P653" i="2"/>
  <c r="P654" i="2"/>
  <c r="P655" i="2"/>
  <c r="P656" i="2"/>
  <c r="P657" i="2"/>
  <c r="P658" i="2"/>
  <c r="P659" i="2"/>
  <c r="P660" i="2"/>
  <c r="P661" i="2"/>
  <c r="P662" i="2"/>
  <c r="P663" i="2"/>
  <c r="P664" i="2"/>
  <c r="P665" i="2"/>
  <c r="P666" i="2"/>
  <c r="P667" i="2"/>
  <c r="P668" i="2"/>
  <c r="P669" i="2"/>
  <c r="P670" i="2"/>
  <c r="P671" i="2"/>
  <c r="P672" i="2"/>
  <c r="P673" i="2"/>
  <c r="P674" i="2"/>
  <c r="P675" i="2"/>
  <c r="P676" i="2"/>
  <c r="P677" i="2"/>
  <c r="P678" i="2"/>
  <c r="P679" i="2"/>
  <c r="P680" i="2"/>
  <c r="P681" i="2"/>
  <c r="P682" i="2"/>
  <c r="P683" i="2"/>
  <c r="P684" i="2"/>
  <c r="P685" i="2"/>
  <c r="P686" i="2"/>
  <c r="P687" i="2"/>
  <c r="P688" i="2"/>
  <c r="P689" i="2"/>
  <c r="P690" i="2"/>
  <c r="P691" i="2"/>
  <c r="P692" i="2"/>
  <c r="P693" i="2"/>
  <c r="P694" i="2"/>
  <c r="P695" i="2"/>
  <c r="P696" i="2"/>
  <c r="P697" i="2"/>
  <c r="P698" i="2"/>
  <c r="P699" i="2"/>
  <c r="P700" i="2"/>
  <c r="P701" i="2"/>
  <c r="P702" i="2"/>
  <c r="P703" i="2"/>
  <c r="P704" i="2"/>
  <c r="P705" i="2"/>
  <c r="P706" i="2"/>
  <c r="P707" i="2"/>
  <c r="P708" i="2"/>
  <c r="P709" i="2"/>
  <c r="P710" i="2"/>
  <c r="P711" i="2"/>
  <c r="P712" i="2"/>
  <c r="P713" i="2"/>
  <c r="P714" i="2"/>
  <c r="P715" i="2"/>
  <c r="P716" i="2"/>
  <c r="P717" i="2"/>
  <c r="P718" i="2"/>
  <c r="P719" i="2"/>
  <c r="P720" i="2"/>
  <c r="P721" i="2"/>
  <c r="P722" i="2"/>
  <c r="P723" i="2"/>
  <c r="P724" i="2"/>
  <c r="P725" i="2"/>
  <c r="P726" i="2"/>
  <c r="P727" i="2"/>
  <c r="P728" i="2"/>
  <c r="P729" i="2"/>
  <c r="P730" i="2"/>
  <c r="P731" i="2"/>
  <c r="P732" i="2"/>
  <c r="P733" i="2"/>
  <c r="P734" i="2"/>
  <c r="P735" i="2"/>
  <c r="P736" i="2"/>
  <c r="P737" i="2"/>
  <c r="P738" i="2"/>
  <c r="P739" i="2"/>
  <c r="P740" i="2"/>
  <c r="P741" i="2"/>
  <c r="P742" i="2"/>
  <c r="P743" i="2"/>
  <c r="P744" i="2"/>
  <c r="P745" i="2"/>
  <c r="P746" i="2"/>
  <c r="P747" i="2"/>
  <c r="P748" i="2"/>
  <c r="P749" i="2"/>
  <c r="P750" i="2"/>
  <c r="P751" i="2"/>
  <c r="P752" i="2"/>
  <c r="P753" i="2"/>
  <c r="P754" i="2"/>
  <c r="P755" i="2"/>
  <c r="P756" i="2"/>
  <c r="P757" i="2"/>
  <c r="P758" i="2"/>
  <c r="P759" i="2"/>
  <c r="P760" i="2"/>
  <c r="P761" i="2"/>
  <c r="P762" i="2"/>
  <c r="P763" i="2"/>
  <c r="P764" i="2"/>
  <c r="P765" i="2"/>
  <c r="P766" i="2"/>
  <c r="P767" i="2"/>
  <c r="P768" i="2"/>
  <c r="P769" i="2"/>
  <c r="P770" i="2"/>
  <c r="P771" i="2"/>
  <c r="P772" i="2"/>
  <c r="P773" i="2"/>
  <c r="P774" i="2"/>
  <c r="P775" i="2"/>
  <c r="P776" i="2"/>
  <c r="P777" i="2"/>
  <c r="P778" i="2"/>
  <c r="P779" i="2"/>
  <c r="P780" i="2"/>
  <c r="P781" i="2"/>
  <c r="O3" i="2"/>
  <c r="O4" i="2"/>
  <c r="O5" i="2"/>
  <c r="O6" i="2"/>
  <c r="O7" i="2"/>
  <c r="O8" i="2"/>
  <c r="O9" i="2"/>
  <c r="O10" i="2"/>
  <c r="O11" i="2"/>
  <c r="O12" i="2"/>
  <c r="O13" i="2"/>
  <c r="O14"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54" i="2"/>
  <c r="O255" i="2"/>
  <c r="O256" i="2"/>
  <c r="O257" i="2"/>
  <c r="O258" i="2"/>
  <c r="O259" i="2"/>
  <c r="O260" i="2"/>
  <c r="O261" i="2"/>
  <c r="O262" i="2"/>
  <c r="O263" i="2"/>
  <c r="O264" i="2"/>
  <c r="O265" i="2"/>
  <c r="O266" i="2"/>
  <c r="O267" i="2"/>
  <c r="O268" i="2"/>
  <c r="O269" i="2"/>
  <c r="O270" i="2"/>
  <c r="O271" i="2"/>
  <c r="O272" i="2"/>
  <c r="O273" i="2"/>
  <c r="O274" i="2"/>
  <c r="O275" i="2"/>
  <c r="O276" i="2"/>
  <c r="O277" i="2"/>
  <c r="O278" i="2"/>
  <c r="O279" i="2"/>
  <c r="O280" i="2"/>
  <c r="O281" i="2"/>
  <c r="O282" i="2"/>
  <c r="O283" i="2"/>
  <c r="O284" i="2"/>
  <c r="O285" i="2"/>
  <c r="O286" i="2"/>
  <c r="O287" i="2"/>
  <c r="O288" i="2"/>
  <c r="O289" i="2"/>
  <c r="O290" i="2"/>
  <c r="O291" i="2"/>
  <c r="O292" i="2"/>
  <c r="O293" i="2"/>
  <c r="O294" i="2"/>
  <c r="O295" i="2"/>
  <c r="O296" i="2"/>
  <c r="O297" i="2"/>
  <c r="O298" i="2"/>
  <c r="O299" i="2"/>
  <c r="O300" i="2"/>
  <c r="O301" i="2"/>
  <c r="O302" i="2"/>
  <c r="O303" i="2"/>
  <c r="O304" i="2"/>
  <c r="O305" i="2"/>
  <c r="O306" i="2"/>
  <c r="O307" i="2"/>
  <c r="O308" i="2"/>
  <c r="O309" i="2"/>
  <c r="O310" i="2"/>
  <c r="O311" i="2"/>
  <c r="O312" i="2"/>
  <c r="O313" i="2"/>
  <c r="O314" i="2"/>
  <c r="O315" i="2"/>
  <c r="O316" i="2"/>
  <c r="O317" i="2"/>
  <c r="O318" i="2"/>
  <c r="O319" i="2"/>
  <c r="O320" i="2"/>
  <c r="O321" i="2"/>
  <c r="O322" i="2"/>
  <c r="O323" i="2"/>
  <c r="O324" i="2"/>
  <c r="O325" i="2"/>
  <c r="O326" i="2"/>
  <c r="O327" i="2"/>
  <c r="O328" i="2"/>
  <c r="O329" i="2"/>
  <c r="O330" i="2"/>
  <c r="O331" i="2"/>
  <c r="O332" i="2"/>
  <c r="O333" i="2"/>
  <c r="O334" i="2"/>
  <c r="O335" i="2"/>
  <c r="O336" i="2"/>
  <c r="O337" i="2"/>
  <c r="O338" i="2"/>
  <c r="O339" i="2"/>
  <c r="O340" i="2"/>
  <c r="O341" i="2"/>
  <c r="O342" i="2"/>
  <c r="O343" i="2"/>
  <c r="O344" i="2"/>
  <c r="O345" i="2"/>
  <c r="O346" i="2"/>
  <c r="O347" i="2"/>
  <c r="O348" i="2"/>
  <c r="O349" i="2"/>
  <c r="O350" i="2"/>
  <c r="O351" i="2"/>
  <c r="O352" i="2"/>
  <c r="O353" i="2"/>
  <c r="O354" i="2"/>
  <c r="O355" i="2"/>
  <c r="O356" i="2"/>
  <c r="O357" i="2"/>
  <c r="O358" i="2"/>
  <c r="O359" i="2"/>
  <c r="O360" i="2"/>
  <c r="O361" i="2"/>
  <c r="O362" i="2"/>
  <c r="O363" i="2"/>
  <c r="O364" i="2"/>
  <c r="O365" i="2"/>
  <c r="O366" i="2"/>
  <c r="O367" i="2"/>
  <c r="O368" i="2"/>
  <c r="O369" i="2"/>
  <c r="O370" i="2"/>
  <c r="O371" i="2"/>
  <c r="O372" i="2"/>
  <c r="O373" i="2"/>
  <c r="O374" i="2"/>
  <c r="O375" i="2"/>
  <c r="O376" i="2"/>
  <c r="O377" i="2"/>
  <c r="O378" i="2"/>
  <c r="O379" i="2"/>
  <c r="O380" i="2"/>
  <c r="O381" i="2"/>
  <c r="O382" i="2"/>
  <c r="O383" i="2"/>
  <c r="O384" i="2"/>
  <c r="O385" i="2"/>
  <c r="O386" i="2"/>
  <c r="O387" i="2"/>
  <c r="O388" i="2"/>
  <c r="O389" i="2"/>
  <c r="O390" i="2"/>
  <c r="O391" i="2"/>
  <c r="O392" i="2"/>
  <c r="O393" i="2"/>
  <c r="O394" i="2"/>
  <c r="O395" i="2"/>
  <c r="O396" i="2"/>
  <c r="O397" i="2"/>
  <c r="O398" i="2"/>
  <c r="O399" i="2"/>
  <c r="O400" i="2"/>
  <c r="O405" i="2"/>
  <c r="O406" i="2"/>
  <c r="O407" i="2"/>
  <c r="O408" i="2"/>
  <c r="O409" i="2"/>
  <c r="O410" i="2"/>
  <c r="O411" i="2"/>
  <c r="O412" i="2"/>
  <c r="O413" i="2"/>
  <c r="O414" i="2"/>
  <c r="O415" i="2"/>
  <c r="O416" i="2"/>
  <c r="O417" i="2"/>
  <c r="O418" i="2"/>
  <c r="O419" i="2"/>
  <c r="O420" i="2"/>
  <c r="O421" i="2"/>
  <c r="O422" i="2"/>
  <c r="O423" i="2"/>
  <c r="O424" i="2"/>
  <c r="O425" i="2"/>
  <c r="O426" i="2"/>
  <c r="O427" i="2"/>
  <c r="O428" i="2"/>
  <c r="O429" i="2"/>
  <c r="O430" i="2"/>
  <c r="O431" i="2"/>
  <c r="O432" i="2"/>
  <c r="O433" i="2"/>
  <c r="O434" i="2"/>
  <c r="O435" i="2"/>
  <c r="O436" i="2"/>
  <c r="O437" i="2"/>
  <c r="O438" i="2"/>
  <c r="O439" i="2"/>
  <c r="O440" i="2"/>
  <c r="O441" i="2"/>
  <c r="O442" i="2"/>
  <c r="O443" i="2"/>
  <c r="O444" i="2"/>
  <c r="O445" i="2"/>
  <c r="O446" i="2"/>
  <c r="O447" i="2"/>
  <c r="O448" i="2"/>
  <c r="O449" i="2"/>
  <c r="O450" i="2"/>
  <c r="O451" i="2"/>
  <c r="O452" i="2"/>
  <c r="O453" i="2"/>
  <c r="O454" i="2"/>
  <c r="O455" i="2"/>
  <c r="O456" i="2"/>
  <c r="O457" i="2"/>
  <c r="O458" i="2"/>
  <c r="O459" i="2"/>
  <c r="O460" i="2"/>
  <c r="O461" i="2"/>
  <c r="O462" i="2"/>
  <c r="O463" i="2"/>
  <c r="O464" i="2"/>
  <c r="O465" i="2"/>
  <c r="O466" i="2"/>
  <c r="O467" i="2"/>
  <c r="O468" i="2"/>
  <c r="O469" i="2"/>
  <c r="O470" i="2"/>
  <c r="O471" i="2"/>
  <c r="O472" i="2"/>
  <c r="O473" i="2"/>
  <c r="O474" i="2"/>
  <c r="O475" i="2"/>
  <c r="O476" i="2"/>
  <c r="O477" i="2"/>
  <c r="O478" i="2"/>
  <c r="O479" i="2"/>
  <c r="O480" i="2"/>
  <c r="O481" i="2"/>
  <c r="O482" i="2"/>
  <c r="O483" i="2"/>
  <c r="O484" i="2"/>
  <c r="O485" i="2"/>
  <c r="O486" i="2"/>
  <c r="O487" i="2"/>
  <c r="O488" i="2"/>
  <c r="O489" i="2"/>
  <c r="O490" i="2"/>
  <c r="O491" i="2"/>
  <c r="O492" i="2"/>
  <c r="O493" i="2"/>
  <c r="O494" i="2"/>
  <c r="O495" i="2"/>
  <c r="O496" i="2"/>
  <c r="O497" i="2"/>
  <c r="O498" i="2"/>
  <c r="O499" i="2"/>
  <c r="O500" i="2"/>
  <c r="O501" i="2"/>
  <c r="O502" i="2"/>
  <c r="O503" i="2"/>
  <c r="O504" i="2"/>
  <c r="O505" i="2"/>
  <c r="O506" i="2"/>
  <c r="O507" i="2"/>
  <c r="O508" i="2"/>
  <c r="O509" i="2"/>
  <c r="O510" i="2"/>
  <c r="O511" i="2"/>
  <c r="O512" i="2"/>
  <c r="O513" i="2"/>
  <c r="O514" i="2"/>
  <c r="O515" i="2"/>
  <c r="O516" i="2"/>
  <c r="O517" i="2"/>
  <c r="O518" i="2"/>
  <c r="O519" i="2"/>
  <c r="O520" i="2"/>
  <c r="O521" i="2"/>
  <c r="O522" i="2"/>
  <c r="O523" i="2"/>
  <c r="O524" i="2"/>
  <c r="O525" i="2"/>
  <c r="O526" i="2"/>
  <c r="O527" i="2"/>
  <c r="O528" i="2"/>
  <c r="O529" i="2"/>
  <c r="O530" i="2"/>
  <c r="O531" i="2"/>
  <c r="O532" i="2"/>
  <c r="O533" i="2"/>
  <c r="O534" i="2"/>
  <c r="O535" i="2"/>
  <c r="O536" i="2"/>
  <c r="O537" i="2"/>
  <c r="O538" i="2"/>
  <c r="O539" i="2"/>
  <c r="O540" i="2"/>
  <c r="O541" i="2"/>
  <c r="O542" i="2"/>
  <c r="O543" i="2"/>
  <c r="O544" i="2"/>
  <c r="O545" i="2"/>
  <c r="O546" i="2"/>
  <c r="O547" i="2"/>
  <c r="O548" i="2"/>
  <c r="O549" i="2"/>
  <c r="O550" i="2"/>
  <c r="O551" i="2"/>
  <c r="O552" i="2"/>
  <c r="O553" i="2"/>
  <c r="O554" i="2"/>
  <c r="O555" i="2"/>
  <c r="O556" i="2"/>
  <c r="O557" i="2"/>
  <c r="O558" i="2"/>
  <c r="O559" i="2"/>
  <c r="O560" i="2"/>
  <c r="O561" i="2"/>
  <c r="O562" i="2"/>
  <c r="O563" i="2"/>
  <c r="O564" i="2"/>
  <c r="O565" i="2"/>
  <c r="O566" i="2"/>
  <c r="O567" i="2"/>
  <c r="O568" i="2"/>
  <c r="O569" i="2"/>
  <c r="O570" i="2"/>
  <c r="O571" i="2"/>
  <c r="O572" i="2"/>
  <c r="O573" i="2"/>
  <c r="O574" i="2"/>
  <c r="O575" i="2"/>
  <c r="O576" i="2"/>
  <c r="O601" i="2"/>
  <c r="O602" i="2"/>
  <c r="O603" i="2"/>
  <c r="O639" i="2"/>
  <c r="O640" i="2"/>
  <c r="O641" i="2"/>
  <c r="O642" i="2"/>
  <c r="O643" i="2"/>
  <c r="O644" i="2"/>
  <c r="O645" i="2"/>
  <c r="O646" i="2"/>
  <c r="O647" i="2"/>
  <c r="O648" i="2"/>
  <c r="O649" i="2"/>
  <c r="O650" i="2"/>
  <c r="O651" i="2"/>
  <c r="O652" i="2"/>
  <c r="O653" i="2"/>
  <c r="O654" i="2"/>
  <c r="O655" i="2"/>
  <c r="O656" i="2"/>
  <c r="O657" i="2"/>
  <c r="O658" i="2"/>
  <c r="O659" i="2"/>
  <c r="O660" i="2"/>
  <c r="O661" i="2"/>
  <c r="O662" i="2"/>
  <c r="O663" i="2"/>
  <c r="O664" i="2"/>
  <c r="O665" i="2"/>
  <c r="O666" i="2"/>
  <c r="O667" i="2"/>
  <c r="O668" i="2"/>
  <c r="O669" i="2"/>
  <c r="O670" i="2"/>
  <c r="O671" i="2"/>
  <c r="O672" i="2"/>
  <c r="O673" i="2"/>
  <c r="O674" i="2"/>
  <c r="O675" i="2"/>
  <c r="O676" i="2"/>
  <c r="O677" i="2"/>
  <c r="O678" i="2"/>
  <c r="O679" i="2"/>
  <c r="O680" i="2"/>
  <c r="O681" i="2"/>
  <c r="O682" i="2"/>
  <c r="O683" i="2"/>
  <c r="O684" i="2"/>
  <c r="O685" i="2"/>
  <c r="O686" i="2"/>
  <c r="O687" i="2"/>
  <c r="O688" i="2"/>
  <c r="O689" i="2"/>
  <c r="O690" i="2"/>
  <c r="O691" i="2"/>
  <c r="O692" i="2"/>
  <c r="O693" i="2"/>
  <c r="O694" i="2"/>
  <c r="O695" i="2"/>
  <c r="O696" i="2"/>
  <c r="O697" i="2"/>
  <c r="O698" i="2"/>
  <c r="O699" i="2"/>
  <c r="O700" i="2"/>
  <c r="O701" i="2"/>
  <c r="O702" i="2"/>
  <c r="O703" i="2"/>
  <c r="O704" i="2"/>
  <c r="O705" i="2"/>
  <c r="O706" i="2"/>
  <c r="O707" i="2"/>
  <c r="O708" i="2"/>
  <c r="O709" i="2"/>
  <c r="O710" i="2"/>
  <c r="O711" i="2"/>
  <c r="O712" i="2"/>
  <c r="O713" i="2"/>
  <c r="O714" i="2"/>
  <c r="O715" i="2"/>
  <c r="O716" i="2"/>
  <c r="O717" i="2"/>
  <c r="O718" i="2"/>
  <c r="O719" i="2"/>
  <c r="O720" i="2"/>
  <c r="O721" i="2"/>
  <c r="O722" i="2"/>
  <c r="O723" i="2"/>
  <c r="O724" i="2"/>
  <c r="O725" i="2"/>
  <c r="O726" i="2"/>
  <c r="O727" i="2"/>
  <c r="O728" i="2"/>
  <c r="O729" i="2"/>
  <c r="O730" i="2"/>
  <c r="O731" i="2"/>
  <c r="O732" i="2"/>
  <c r="O733" i="2"/>
  <c r="O734" i="2"/>
  <c r="O735" i="2"/>
  <c r="O736" i="2"/>
  <c r="O745" i="2"/>
  <c r="O746" i="2"/>
  <c r="O747" i="2"/>
  <c r="O748" i="2"/>
  <c r="O749" i="2"/>
  <c r="O750" i="2"/>
  <c r="O751" i="2"/>
  <c r="O752" i="2"/>
  <c r="O753" i="2"/>
  <c r="O754" i="2"/>
  <c r="O755" i="2"/>
  <c r="O756" i="2"/>
  <c r="O757" i="2"/>
  <c r="O758" i="2"/>
  <c r="O759" i="2"/>
  <c r="O760" i="2"/>
  <c r="O761" i="2"/>
  <c r="O762" i="2"/>
  <c r="O763" i="2"/>
  <c r="O764" i="2"/>
  <c r="O765" i="2"/>
  <c r="O766" i="2"/>
  <c r="O767" i="2"/>
  <c r="O768" i="2"/>
  <c r="O769" i="2"/>
  <c r="O770" i="2"/>
  <c r="O771" i="2"/>
  <c r="O772" i="2"/>
  <c r="O773" i="2"/>
  <c r="O774" i="2"/>
  <c r="O775" i="2"/>
  <c r="O776" i="2"/>
  <c r="O777" i="2"/>
  <c r="O778" i="2"/>
  <c r="O779" i="2"/>
  <c r="O780" i="2"/>
  <c r="O781" i="2"/>
  <c r="N32" i="26" l="1"/>
  <c r="N20" i="26"/>
  <c r="N33" i="26"/>
  <c r="N37" i="26"/>
  <c r="N21" i="26"/>
  <c r="N36" i="26"/>
  <c r="N24" i="26"/>
  <c r="N29" i="26"/>
  <c r="N39" i="26"/>
  <c r="N27" i="26"/>
  <c r="N34" i="26"/>
  <c r="N38" i="26"/>
  <c r="N25" i="26"/>
  <c r="N26" i="26"/>
  <c r="N35" i="26"/>
  <c r="N23" i="26"/>
  <c r="N31" i="26"/>
  <c r="N30" i="26"/>
  <c r="N28" i="26"/>
  <c r="N22" i="26"/>
  <c r="R8" i="2"/>
  <c r="S759" i="2"/>
  <c r="R760" i="2"/>
  <c r="S761" i="2"/>
  <c r="R762" i="2"/>
  <c r="R763" i="2"/>
  <c r="R764" i="2"/>
  <c r="S765" i="2"/>
  <c r="S766" i="2"/>
  <c r="S767" i="2"/>
  <c r="R768" i="2"/>
  <c r="S769" i="2"/>
  <c r="S770" i="2"/>
  <c r="R771" i="2"/>
  <c r="S772" i="2"/>
  <c r="S774" i="2"/>
  <c r="S775" i="2"/>
  <c r="R776" i="2"/>
  <c r="S777" i="2"/>
  <c r="S778" i="2"/>
  <c r="S779" i="2"/>
  <c r="R780" i="2"/>
  <c r="S781" i="2"/>
  <c r="Q759" i="2"/>
  <c r="Q760" i="2"/>
  <c r="Q761" i="2"/>
  <c r="Q762" i="2"/>
  <c r="Q763" i="2"/>
  <c r="Q764" i="2"/>
  <c r="Q765" i="2"/>
  <c r="Q766" i="2"/>
  <c r="Q767" i="2"/>
  <c r="Q768" i="2"/>
  <c r="Q769" i="2"/>
  <c r="Q770" i="2"/>
  <c r="Q771" i="2"/>
  <c r="Q772" i="2"/>
  <c r="Q773" i="2"/>
  <c r="Q774" i="2"/>
  <c r="Q775" i="2"/>
  <c r="Q776" i="2"/>
  <c r="Q777" i="2"/>
  <c r="Q778" i="2"/>
  <c r="Q779" i="2"/>
  <c r="Q780" i="2"/>
  <c r="Q781" i="2"/>
  <c r="R765" i="2"/>
  <c r="R766" i="2"/>
  <c r="R773" i="2"/>
  <c r="S764" i="2"/>
  <c r="S773" i="2"/>
  <c r="V759" i="2"/>
  <c r="V760" i="2"/>
  <c r="V761" i="2"/>
  <c r="V762" i="2"/>
  <c r="V763" i="2"/>
  <c r="V764" i="2"/>
  <c r="V765" i="2"/>
  <c r="V766" i="2"/>
  <c r="V767" i="2"/>
  <c r="V768" i="2"/>
  <c r="V769" i="2"/>
  <c r="V770" i="2"/>
  <c r="V771" i="2"/>
  <c r="V772" i="2"/>
  <c r="V773" i="2"/>
  <c r="V774" i="2"/>
  <c r="V775" i="2"/>
  <c r="V776" i="2"/>
  <c r="V777" i="2"/>
  <c r="V778" i="2"/>
  <c r="V779" i="2"/>
  <c r="V780" i="2"/>
  <c r="V781" i="2"/>
  <c r="R758" i="2"/>
  <c r="Q758" i="2"/>
  <c r="V758" i="2"/>
  <c r="R757" i="2"/>
  <c r="Q757" i="2"/>
  <c r="V757" i="2"/>
  <c r="S742" i="2"/>
  <c r="S743" i="2"/>
  <c r="R744" i="2"/>
  <c r="S745" i="2"/>
  <c r="S746" i="2"/>
  <c r="S747" i="2"/>
  <c r="S748" i="2"/>
  <c r="S749" i="2"/>
  <c r="R750" i="2"/>
  <c r="S751" i="2"/>
  <c r="S752" i="2"/>
  <c r="S753" i="2"/>
  <c r="Q742" i="2"/>
  <c r="Q743" i="2"/>
  <c r="Q744" i="2"/>
  <c r="Q745" i="2"/>
  <c r="Q746" i="2"/>
  <c r="Q747" i="2"/>
  <c r="Q748" i="2"/>
  <c r="Q749" i="2"/>
  <c r="Q750" i="2"/>
  <c r="Q751" i="2"/>
  <c r="Q752" i="2"/>
  <c r="Q753" i="2"/>
  <c r="Q754" i="2"/>
  <c r="Q755" i="2"/>
  <c r="Q756" i="2"/>
  <c r="R748" i="2"/>
  <c r="R749" i="2"/>
  <c r="R754" i="2"/>
  <c r="R755" i="2"/>
  <c r="R756" i="2"/>
  <c r="S754" i="2"/>
  <c r="S755" i="2"/>
  <c r="S756" i="2"/>
  <c r="V742" i="2"/>
  <c r="V743" i="2"/>
  <c r="V744" i="2"/>
  <c r="V745" i="2"/>
  <c r="V746" i="2"/>
  <c r="V747" i="2"/>
  <c r="V748" i="2"/>
  <c r="V749" i="2"/>
  <c r="V750" i="2"/>
  <c r="V751" i="2"/>
  <c r="V752" i="2"/>
  <c r="V753" i="2"/>
  <c r="V754" i="2"/>
  <c r="V755" i="2"/>
  <c r="V756" i="2"/>
  <c r="R741" i="2"/>
  <c r="Q741" i="2"/>
  <c r="V741" i="2"/>
  <c r="S725" i="2"/>
  <c r="S726" i="2"/>
  <c r="S727" i="2"/>
  <c r="S728" i="2"/>
  <c r="S729" i="2"/>
  <c r="S730" i="2"/>
  <c r="S731" i="2"/>
  <c r="S732" i="2"/>
  <c r="S733" i="2"/>
  <c r="S734" i="2"/>
  <c r="S735" i="2"/>
  <c r="S736" i="2"/>
  <c r="S737" i="2"/>
  <c r="S738" i="2"/>
  <c r="S739" i="2"/>
  <c r="R740" i="2"/>
  <c r="Q725" i="2"/>
  <c r="Q726" i="2"/>
  <c r="Q727" i="2"/>
  <c r="Q728" i="2"/>
  <c r="Q729" i="2"/>
  <c r="Q730" i="2"/>
  <c r="Q731" i="2"/>
  <c r="Q732" i="2"/>
  <c r="Q733" i="2"/>
  <c r="Q734" i="2"/>
  <c r="Q735" i="2"/>
  <c r="Q736" i="2"/>
  <c r="Q737" i="2"/>
  <c r="Q738" i="2"/>
  <c r="Q739" i="2"/>
  <c r="Q740" i="2"/>
  <c r="R726" i="2"/>
  <c r="R727" i="2"/>
  <c r="R729" i="2"/>
  <c r="R733" i="2"/>
  <c r="V725" i="2"/>
  <c r="V726" i="2"/>
  <c r="V727" i="2"/>
  <c r="V728" i="2"/>
  <c r="V729" i="2"/>
  <c r="V730" i="2"/>
  <c r="V731" i="2"/>
  <c r="V732" i="2"/>
  <c r="V733" i="2"/>
  <c r="V734" i="2"/>
  <c r="V735" i="2"/>
  <c r="V736" i="2"/>
  <c r="V737" i="2"/>
  <c r="V738" i="2"/>
  <c r="V739" i="2"/>
  <c r="V740" i="2"/>
  <c r="R724" i="2"/>
  <c r="Q724" i="2"/>
  <c r="V724" i="2"/>
  <c r="R708" i="2"/>
  <c r="S709" i="2"/>
  <c r="S710" i="2"/>
  <c r="S711" i="2"/>
  <c r="S713" i="2"/>
  <c r="S714" i="2"/>
  <c r="S715" i="2"/>
  <c r="R716" i="2"/>
  <c r="S717" i="2"/>
  <c r="S718" i="2"/>
  <c r="S719" i="2"/>
  <c r="S720" i="2"/>
  <c r="S721" i="2"/>
  <c r="R722" i="2"/>
  <c r="R723" i="2"/>
  <c r="Q708" i="2"/>
  <c r="Q709" i="2"/>
  <c r="Q710" i="2"/>
  <c r="Q711" i="2"/>
  <c r="Q712" i="2"/>
  <c r="Q713" i="2"/>
  <c r="Q714" i="2"/>
  <c r="Q715" i="2"/>
  <c r="Q716" i="2"/>
  <c r="Q717" i="2"/>
  <c r="Q718" i="2"/>
  <c r="Q719" i="2"/>
  <c r="Q720" i="2"/>
  <c r="Q721" i="2"/>
  <c r="Q722" i="2"/>
  <c r="Q723" i="2"/>
  <c r="R709" i="2"/>
  <c r="R712" i="2"/>
  <c r="R714" i="2"/>
  <c r="R715" i="2"/>
  <c r="R717" i="2"/>
  <c r="R721" i="2"/>
  <c r="S708" i="2"/>
  <c r="S712" i="2"/>
  <c r="S716" i="2"/>
  <c r="S723" i="2"/>
  <c r="V708" i="2"/>
  <c r="V709" i="2"/>
  <c r="V710" i="2"/>
  <c r="V711" i="2"/>
  <c r="V712" i="2"/>
  <c r="V713" i="2"/>
  <c r="V714" i="2"/>
  <c r="V715" i="2"/>
  <c r="V716" i="2"/>
  <c r="V717" i="2"/>
  <c r="V718" i="2"/>
  <c r="V719" i="2"/>
  <c r="V720" i="2"/>
  <c r="V721" i="2"/>
  <c r="V722" i="2"/>
  <c r="V723" i="2"/>
  <c r="S707" i="2"/>
  <c r="Q707" i="2"/>
  <c r="V707" i="2"/>
  <c r="S689" i="2"/>
  <c r="R690" i="2"/>
  <c r="R691" i="2"/>
  <c r="S692" i="2"/>
  <c r="R693" i="2"/>
  <c r="S694" i="2"/>
  <c r="R695" i="2"/>
  <c r="R696" i="2"/>
  <c r="S697" i="2"/>
  <c r="R698" i="2"/>
  <c r="R699" i="2"/>
  <c r="R700" i="2"/>
  <c r="R701" i="2"/>
  <c r="S702" i="2"/>
  <c r="R703" i="2"/>
  <c r="R704" i="2"/>
  <c r="S705" i="2"/>
  <c r="R706" i="2"/>
  <c r="Q689" i="2"/>
  <c r="Q690" i="2"/>
  <c r="Q691" i="2"/>
  <c r="Q692" i="2"/>
  <c r="Q693" i="2"/>
  <c r="Q694" i="2"/>
  <c r="Q695" i="2"/>
  <c r="Q696" i="2"/>
  <c r="Q697" i="2"/>
  <c r="Q698" i="2"/>
  <c r="Q699" i="2"/>
  <c r="Q700" i="2"/>
  <c r="Q701" i="2"/>
  <c r="Q702" i="2"/>
  <c r="Q703" i="2"/>
  <c r="Q704" i="2"/>
  <c r="Q705" i="2"/>
  <c r="Q706" i="2"/>
  <c r="V689" i="2"/>
  <c r="V690" i="2"/>
  <c r="V691" i="2"/>
  <c r="V692" i="2"/>
  <c r="V693" i="2"/>
  <c r="V694" i="2"/>
  <c r="V695" i="2"/>
  <c r="V696" i="2"/>
  <c r="V697" i="2"/>
  <c r="V698" i="2"/>
  <c r="V699" i="2"/>
  <c r="V700" i="2"/>
  <c r="V701" i="2"/>
  <c r="V702" i="2"/>
  <c r="V703" i="2"/>
  <c r="V704" i="2"/>
  <c r="V705" i="2"/>
  <c r="V706" i="2"/>
  <c r="Q688" i="2"/>
  <c r="S688" i="2"/>
  <c r="Q687" i="2"/>
  <c r="S687" i="2"/>
  <c r="Q686" i="2"/>
  <c r="R686" i="2"/>
  <c r="Q685" i="2"/>
  <c r="S685" i="2"/>
  <c r="Q684" i="2"/>
  <c r="S684" i="2"/>
  <c r="Q683" i="2"/>
  <c r="R683" i="2"/>
  <c r="Q682" i="2"/>
  <c r="S682" i="2"/>
  <c r="Q681" i="2"/>
  <c r="S681" i="2"/>
  <c r="Q680" i="2"/>
  <c r="S680" i="2"/>
  <c r="Q679" i="2"/>
  <c r="S679" i="2"/>
  <c r="Q678" i="2"/>
  <c r="R678" i="2"/>
  <c r="Q677" i="2"/>
  <c r="S677" i="2"/>
  <c r="Q676" i="2"/>
  <c r="S676" i="2"/>
  <c r="Q675" i="2"/>
  <c r="R675" i="2"/>
  <c r="Q674" i="2"/>
  <c r="S674" i="2"/>
  <c r="Q673" i="2"/>
  <c r="S673" i="2"/>
  <c r="Q672" i="2"/>
  <c r="S672" i="2"/>
  <c r="Q671" i="2"/>
  <c r="S671" i="2"/>
  <c r="Q670" i="2"/>
  <c r="R670" i="2"/>
  <c r="Q669" i="2"/>
  <c r="S669" i="2"/>
  <c r="Q668" i="2"/>
  <c r="S668" i="2"/>
  <c r="Q667" i="2"/>
  <c r="S667" i="2"/>
  <c r="Q666" i="2"/>
  <c r="S666" i="2"/>
  <c r="Q665" i="2"/>
  <c r="R665" i="2"/>
  <c r="Q664" i="2"/>
  <c r="S664" i="2"/>
  <c r="Q663" i="2"/>
  <c r="S663" i="2"/>
  <c r="Q662" i="2"/>
  <c r="S662" i="2"/>
  <c r="Q661" i="2"/>
  <c r="S661" i="2"/>
  <c r="Q660" i="2"/>
  <c r="S660" i="2"/>
  <c r="Q659" i="2"/>
  <c r="S659" i="2"/>
  <c r="Q658" i="2"/>
  <c r="S658" i="2"/>
  <c r="Q657" i="2"/>
  <c r="R657" i="2"/>
  <c r="Q656" i="2"/>
  <c r="S656" i="2"/>
  <c r="Q655" i="2"/>
  <c r="S655" i="2"/>
  <c r="Q654" i="2"/>
  <c r="S654" i="2"/>
  <c r="Q653" i="2"/>
  <c r="R653" i="2"/>
  <c r="Q652" i="2"/>
  <c r="S652" i="2"/>
  <c r="Q651" i="2"/>
  <c r="S651" i="2"/>
  <c r="Q650" i="2"/>
  <c r="S650" i="2"/>
  <c r="Q649" i="2"/>
  <c r="S649" i="2"/>
  <c r="Q648" i="2"/>
  <c r="S648" i="2"/>
  <c r="Q647" i="2"/>
  <c r="R647" i="2"/>
  <c r="Q646" i="2"/>
  <c r="S646" i="2"/>
  <c r="Q645" i="2"/>
  <c r="R645" i="2"/>
  <c r="Q644" i="2"/>
  <c r="S644" i="2"/>
  <c r="Q643" i="2"/>
  <c r="S643" i="2"/>
  <c r="Q642" i="2"/>
  <c r="S642" i="2"/>
  <c r="Q641" i="2"/>
  <c r="S641" i="2"/>
  <c r="Q640" i="2"/>
  <c r="S640" i="2"/>
  <c r="Q639" i="2"/>
  <c r="S639" i="2"/>
  <c r="Q638" i="2"/>
  <c r="S638" i="2"/>
  <c r="Q637" i="2"/>
  <c r="R637" i="2"/>
  <c r="Q636" i="2"/>
  <c r="S636" i="2"/>
  <c r="Q635" i="2"/>
  <c r="S635" i="2"/>
  <c r="Q634" i="2"/>
  <c r="S634" i="2"/>
  <c r="Q633" i="2"/>
  <c r="S633" i="2"/>
  <c r="Q632" i="2"/>
  <c r="S632" i="2"/>
  <c r="Q631" i="2"/>
  <c r="S631" i="2"/>
  <c r="Q630" i="2"/>
  <c r="S630" i="2"/>
  <c r="Q629" i="2"/>
  <c r="R629" i="2"/>
  <c r="Q628" i="2"/>
  <c r="R628" i="2"/>
  <c r="Q627" i="2"/>
  <c r="R627" i="2"/>
  <c r="Q626" i="2"/>
  <c r="S626" i="2"/>
  <c r="Q625" i="2"/>
  <c r="R625" i="2"/>
  <c r="Q624" i="2"/>
  <c r="S624" i="2"/>
  <c r="Q623" i="2"/>
  <c r="S623" i="2"/>
  <c r="Q622" i="2"/>
  <c r="R622" i="2"/>
  <c r="Q621" i="2"/>
  <c r="S621" i="2"/>
  <c r="Q620" i="2"/>
  <c r="S620" i="2"/>
  <c r="Q619" i="2"/>
  <c r="S619" i="2"/>
  <c r="Q618" i="2"/>
  <c r="S618" i="2"/>
  <c r="Q617" i="2"/>
  <c r="R617" i="2"/>
  <c r="Q616" i="2"/>
  <c r="S616" i="2"/>
  <c r="Q615" i="2"/>
  <c r="S615" i="2"/>
  <c r="Q614" i="2"/>
  <c r="S614" i="2"/>
  <c r="Q613" i="2"/>
  <c r="S613" i="2"/>
  <c r="Q612" i="2"/>
  <c r="S612" i="2"/>
  <c r="Q611" i="2"/>
  <c r="R611" i="2"/>
  <c r="Q610" i="2"/>
  <c r="S610" i="2"/>
  <c r="Q609" i="2"/>
  <c r="S609" i="2"/>
  <c r="Q608" i="2"/>
  <c r="S608" i="2"/>
  <c r="Q607" i="2"/>
  <c r="S607" i="2"/>
  <c r="Q606" i="2"/>
  <c r="S606" i="2"/>
  <c r="Q605" i="2"/>
  <c r="S605" i="2"/>
  <c r="Q604" i="2"/>
  <c r="S604" i="2"/>
  <c r="Q603" i="2"/>
  <c r="S603" i="2"/>
  <c r="Q602" i="2"/>
  <c r="S602" i="2"/>
  <c r="Q601" i="2"/>
  <c r="S601" i="2"/>
  <c r="Q600" i="2"/>
  <c r="R600" i="2"/>
  <c r="Q599" i="2"/>
  <c r="S599" i="2"/>
  <c r="Q598" i="2"/>
  <c r="S598" i="2"/>
  <c r="Q597" i="2"/>
  <c r="S597" i="2"/>
  <c r="Q596" i="2"/>
  <c r="S596" i="2"/>
  <c r="Q595" i="2"/>
  <c r="S595" i="2"/>
  <c r="Q594" i="2"/>
  <c r="S594" i="2"/>
  <c r="Q593" i="2"/>
  <c r="R593" i="2"/>
  <c r="Q592" i="2"/>
  <c r="S592" i="2"/>
  <c r="Q591" i="2"/>
  <c r="S591" i="2"/>
  <c r="Q590" i="2"/>
  <c r="S590" i="2"/>
  <c r="Q589" i="2"/>
  <c r="S589" i="2"/>
  <c r="Q588" i="2"/>
  <c r="S588" i="2"/>
  <c r="Q587" i="2"/>
  <c r="S587" i="2"/>
  <c r="Q586" i="2"/>
  <c r="S586" i="2"/>
  <c r="Q585" i="2"/>
  <c r="R585" i="2"/>
  <c r="Q584" i="2"/>
  <c r="S584" i="2"/>
  <c r="Q583" i="2"/>
  <c r="S583" i="2"/>
  <c r="Q582" i="2"/>
  <c r="R582" i="2"/>
  <c r="Q581" i="2"/>
  <c r="R581" i="2"/>
  <c r="Q580" i="2"/>
  <c r="S580" i="2"/>
  <c r="Q579" i="2"/>
  <c r="S579" i="2"/>
  <c r="Q578" i="2"/>
  <c r="S578" i="2"/>
  <c r="Q577" i="2"/>
  <c r="R577" i="2"/>
  <c r="Q576" i="2"/>
  <c r="S576" i="2"/>
  <c r="Q575" i="2"/>
  <c r="S575" i="2"/>
  <c r="Q574" i="2"/>
  <c r="R574" i="2"/>
  <c r="Q573" i="2"/>
  <c r="S573" i="2"/>
  <c r="Q572" i="2"/>
  <c r="S572" i="2"/>
  <c r="Q571" i="2"/>
  <c r="S571" i="2"/>
  <c r="Q570" i="2"/>
  <c r="R570" i="2"/>
  <c r="Q569" i="2"/>
  <c r="R569" i="2"/>
  <c r="Q568" i="2"/>
  <c r="S568" i="2"/>
  <c r="Q567" i="2"/>
  <c r="S567" i="2"/>
  <c r="Q566" i="2"/>
  <c r="S566" i="2"/>
  <c r="Q565" i="2"/>
  <c r="S565" i="2"/>
  <c r="Q564" i="2"/>
  <c r="S564" i="2"/>
  <c r="Q563" i="2"/>
  <c r="S563" i="2"/>
  <c r="Q562" i="2"/>
  <c r="S562" i="2"/>
  <c r="Q561" i="2"/>
  <c r="S561" i="2"/>
  <c r="Q560" i="2"/>
  <c r="S560" i="2"/>
  <c r="Q559" i="2"/>
  <c r="S559" i="2"/>
  <c r="Q557" i="2"/>
  <c r="S557" i="2"/>
  <c r="Q558" i="2"/>
  <c r="S558" i="2"/>
  <c r="Q526" i="2"/>
  <c r="S526" i="2"/>
  <c r="Q525" i="2"/>
  <c r="S525" i="2"/>
  <c r="Q524" i="2"/>
  <c r="S524" i="2"/>
  <c r="Q523" i="2"/>
  <c r="R523" i="2"/>
  <c r="Q522" i="2"/>
  <c r="S522" i="2"/>
  <c r="Q521" i="2"/>
  <c r="R521" i="2"/>
  <c r="Q520" i="2"/>
  <c r="S520" i="2"/>
  <c r="Q519" i="2"/>
  <c r="S519" i="2"/>
  <c r="Q518" i="2"/>
  <c r="S518" i="2"/>
  <c r="Q517" i="2"/>
  <c r="S517" i="2"/>
  <c r="Q516" i="2"/>
  <c r="S516" i="2"/>
  <c r="Q556" i="2"/>
  <c r="R556" i="2"/>
  <c r="Q555" i="2"/>
  <c r="S555" i="2"/>
  <c r="Q554" i="2"/>
  <c r="S554" i="2"/>
  <c r="Q553" i="2"/>
  <c r="S553" i="2"/>
  <c r="Q552" i="2"/>
  <c r="R552" i="2"/>
  <c r="Q551" i="2"/>
  <c r="S551" i="2"/>
  <c r="Q550" i="2"/>
  <c r="S550" i="2"/>
  <c r="Q549" i="2"/>
  <c r="S549" i="2"/>
  <c r="Q548" i="2"/>
  <c r="S548" i="2"/>
  <c r="Q547" i="2"/>
  <c r="R547" i="2"/>
  <c r="Q503" i="2"/>
  <c r="S503" i="2"/>
  <c r="Q502" i="2"/>
  <c r="R502" i="2"/>
  <c r="Q501" i="2"/>
  <c r="S501" i="2"/>
  <c r="Q500" i="2"/>
  <c r="S500" i="2"/>
  <c r="Q499" i="2"/>
  <c r="R499" i="2"/>
  <c r="Q498" i="2"/>
  <c r="S498" i="2"/>
  <c r="Q497" i="2"/>
  <c r="S497" i="2"/>
  <c r="Q496" i="2"/>
  <c r="R496" i="2"/>
  <c r="Q495" i="2"/>
  <c r="R495" i="2"/>
  <c r="Q494" i="2"/>
  <c r="R494" i="2"/>
  <c r="Q493" i="2"/>
  <c r="S493" i="2"/>
  <c r="Q539" i="2"/>
  <c r="S539" i="2"/>
  <c r="Q538" i="2"/>
  <c r="S538" i="2"/>
  <c r="Q537" i="2"/>
  <c r="S537" i="2"/>
  <c r="Q536" i="2"/>
  <c r="R536" i="2"/>
  <c r="Q535" i="2"/>
  <c r="S535" i="2"/>
  <c r="Q534" i="2"/>
  <c r="S534" i="2"/>
  <c r="Q533" i="2"/>
  <c r="S533" i="2"/>
  <c r="Q532" i="2"/>
  <c r="S532" i="2"/>
  <c r="Q531" i="2"/>
  <c r="S531" i="2"/>
  <c r="Q530" i="2"/>
  <c r="S530" i="2"/>
  <c r="Q529" i="2"/>
  <c r="S529" i="2"/>
  <c r="Q528" i="2"/>
  <c r="S528" i="2"/>
  <c r="Q527" i="2"/>
  <c r="S527" i="2"/>
  <c r="Q515" i="2"/>
  <c r="S515" i="2"/>
  <c r="Q514" i="2"/>
  <c r="S514" i="2"/>
  <c r="Q513" i="2"/>
  <c r="S513" i="2"/>
  <c r="Q512" i="2"/>
  <c r="S512" i="2"/>
  <c r="Q511" i="2"/>
  <c r="S511" i="2"/>
  <c r="Q510" i="2"/>
  <c r="S510" i="2"/>
  <c r="Q509" i="2"/>
  <c r="R509" i="2"/>
  <c r="Q508" i="2"/>
  <c r="S508" i="2"/>
  <c r="Q507" i="2"/>
  <c r="S507" i="2"/>
  <c r="Q506" i="2"/>
  <c r="S506" i="2"/>
  <c r="Q505" i="2"/>
  <c r="R505" i="2"/>
  <c r="Q504" i="2"/>
  <c r="S504" i="2"/>
  <c r="Q546" i="2"/>
  <c r="S546" i="2"/>
  <c r="Q545" i="2"/>
  <c r="S545" i="2"/>
  <c r="Q544" i="2"/>
  <c r="R544" i="2"/>
  <c r="Q543" i="2"/>
  <c r="S543" i="2"/>
  <c r="Q542" i="2"/>
  <c r="S542" i="2"/>
  <c r="Q541" i="2"/>
  <c r="R541" i="2"/>
  <c r="Q540" i="2"/>
  <c r="S540" i="2"/>
  <c r="Q421" i="2"/>
  <c r="S421" i="2"/>
  <c r="Q420" i="2"/>
  <c r="S420" i="2"/>
  <c r="Q419" i="2"/>
  <c r="S419" i="2"/>
  <c r="Q418" i="2"/>
  <c r="R418" i="2"/>
  <c r="Q417" i="2"/>
  <c r="S417" i="2"/>
  <c r="Q416" i="2"/>
  <c r="S416" i="2"/>
  <c r="Q415" i="2"/>
  <c r="R415" i="2"/>
  <c r="Q414" i="2"/>
  <c r="S414" i="2"/>
  <c r="Q413" i="2"/>
  <c r="S413" i="2"/>
  <c r="Q412" i="2"/>
  <c r="S412" i="2"/>
  <c r="Q411" i="2"/>
  <c r="R411" i="2"/>
  <c r="Q410" i="2"/>
  <c r="R410" i="2"/>
  <c r="Q483" i="2"/>
  <c r="R483" i="2"/>
  <c r="Q482" i="2"/>
  <c r="S482" i="2"/>
  <c r="Q481" i="2"/>
  <c r="S481" i="2"/>
  <c r="Q480" i="2"/>
  <c r="S480" i="2"/>
  <c r="Q479" i="2"/>
  <c r="S479" i="2"/>
  <c r="Q478" i="2"/>
  <c r="S478" i="2"/>
  <c r="Q477" i="2"/>
  <c r="S477" i="2"/>
  <c r="Q476" i="2"/>
  <c r="S476" i="2"/>
  <c r="Q475" i="2"/>
  <c r="S475" i="2"/>
  <c r="Q492" i="2"/>
  <c r="S492" i="2"/>
  <c r="Q491" i="2"/>
  <c r="S491" i="2"/>
  <c r="Q490" i="2"/>
  <c r="R490" i="2"/>
  <c r="Q489" i="2"/>
  <c r="R489" i="2"/>
  <c r="Q488" i="2"/>
  <c r="S488" i="2"/>
  <c r="Q487" i="2"/>
  <c r="S487" i="2"/>
  <c r="Q486" i="2"/>
  <c r="R486" i="2"/>
  <c r="Q485" i="2"/>
  <c r="S485" i="2"/>
  <c r="Q484" i="2"/>
  <c r="S484" i="2"/>
  <c r="Q474" i="2"/>
  <c r="S474" i="2"/>
  <c r="Q473" i="2"/>
  <c r="S473" i="2"/>
  <c r="Q472" i="2"/>
  <c r="R472" i="2"/>
  <c r="Q471" i="2"/>
  <c r="S471" i="2"/>
  <c r="Q470" i="2"/>
  <c r="S470" i="2"/>
  <c r="Q469" i="2"/>
  <c r="S469" i="2"/>
  <c r="Q468" i="2"/>
  <c r="S468" i="2"/>
  <c r="Q467" i="2"/>
  <c r="S467" i="2"/>
  <c r="Q466" i="2"/>
  <c r="S466" i="2"/>
  <c r="Q465" i="2"/>
  <c r="S465" i="2"/>
  <c r="Q464" i="2"/>
  <c r="R464" i="2"/>
  <c r="Q463" i="2"/>
  <c r="S463" i="2"/>
  <c r="Q462" i="2"/>
  <c r="S462" i="2"/>
  <c r="Q461" i="2"/>
  <c r="S461" i="2"/>
  <c r="Q460" i="2"/>
  <c r="S460" i="2"/>
  <c r="Q459" i="2"/>
  <c r="S459" i="2"/>
  <c r="Q458" i="2"/>
  <c r="S458" i="2"/>
  <c r="Q457" i="2"/>
  <c r="S457" i="2"/>
  <c r="Q456" i="2"/>
  <c r="S456" i="2"/>
  <c r="Q455" i="2"/>
  <c r="S455" i="2"/>
  <c r="Q454" i="2"/>
  <c r="S454" i="2"/>
  <c r="Q453" i="2"/>
  <c r="S453" i="2"/>
  <c r="Q452" i="2"/>
  <c r="S452" i="2"/>
  <c r="Q451" i="2"/>
  <c r="S451" i="2"/>
  <c r="Q450" i="2"/>
  <c r="S450" i="2"/>
  <c r="Q449" i="2"/>
  <c r="S449" i="2"/>
  <c r="Q448" i="2"/>
  <c r="S448" i="2"/>
  <c r="Q447" i="2"/>
  <c r="S447" i="2"/>
  <c r="Q446" i="2"/>
  <c r="S446" i="2"/>
  <c r="Q445" i="2"/>
  <c r="S445" i="2"/>
  <c r="Q444" i="2"/>
  <c r="S444" i="2"/>
  <c r="Q443" i="2"/>
  <c r="S443" i="2"/>
  <c r="Q442" i="2"/>
  <c r="S442" i="2"/>
  <c r="Q441" i="2"/>
  <c r="S441" i="2"/>
  <c r="Q440" i="2"/>
  <c r="R440" i="2"/>
  <c r="Q439" i="2"/>
  <c r="S439" i="2"/>
  <c r="Q438" i="2"/>
  <c r="S438" i="2"/>
  <c r="Q437" i="2"/>
  <c r="S437" i="2"/>
  <c r="Q436" i="2"/>
  <c r="S436" i="2"/>
  <c r="Q435" i="2"/>
  <c r="S435" i="2"/>
  <c r="Q434" i="2"/>
  <c r="R434" i="2"/>
  <c r="Q433" i="2"/>
  <c r="S433" i="2"/>
  <c r="Q432" i="2"/>
  <c r="S432" i="2"/>
  <c r="Q431" i="2"/>
  <c r="S431" i="2"/>
  <c r="Q430" i="2"/>
  <c r="S430" i="2"/>
  <c r="Q429" i="2"/>
  <c r="S429" i="2"/>
  <c r="Q428" i="2"/>
  <c r="S428" i="2"/>
  <c r="Q427" i="2"/>
  <c r="R427" i="2"/>
  <c r="Q426" i="2"/>
  <c r="S426" i="2"/>
  <c r="Q425" i="2"/>
  <c r="S425" i="2"/>
  <c r="Q424" i="2"/>
  <c r="S424" i="2"/>
  <c r="Q423" i="2"/>
  <c r="S423" i="2"/>
  <c r="Q422" i="2"/>
  <c r="S422" i="2"/>
  <c r="Q409" i="2"/>
  <c r="S409" i="2"/>
  <c r="Q408" i="2"/>
  <c r="S408" i="2"/>
  <c r="Q407" i="2"/>
  <c r="S407" i="2"/>
  <c r="Q406" i="2"/>
  <c r="S406" i="2"/>
  <c r="Q405" i="2"/>
  <c r="S405" i="2"/>
  <c r="Q404" i="2"/>
  <c r="R404" i="2"/>
  <c r="Q403" i="2"/>
  <c r="S403" i="2"/>
  <c r="Q402" i="2"/>
  <c r="S402" i="2"/>
  <c r="Q401" i="2"/>
  <c r="S401" i="2"/>
  <c r="Q400" i="2"/>
  <c r="S400" i="2"/>
  <c r="Q399" i="2"/>
  <c r="S399" i="2"/>
  <c r="Q398" i="2"/>
  <c r="R398" i="2"/>
  <c r="Q397" i="2"/>
  <c r="S397" i="2"/>
  <c r="Q396" i="2"/>
  <c r="R396" i="2"/>
  <c r="Q395" i="2"/>
  <c r="S395" i="2"/>
  <c r="Q394" i="2"/>
  <c r="S394" i="2"/>
  <c r="Q393" i="2"/>
  <c r="R393" i="2"/>
  <c r="Q392" i="2"/>
  <c r="S392" i="2"/>
  <c r="Q391" i="2"/>
  <c r="S391" i="2"/>
  <c r="Q390" i="2"/>
  <c r="S390" i="2"/>
  <c r="Q389" i="2"/>
  <c r="S389" i="2"/>
  <c r="Q388" i="2"/>
  <c r="R388" i="2"/>
  <c r="Q387" i="2"/>
  <c r="S387" i="2"/>
  <c r="Q386" i="2"/>
  <c r="S386" i="2"/>
  <c r="Q385" i="2"/>
  <c r="S385" i="2"/>
  <c r="Q384" i="2"/>
  <c r="R384" i="2"/>
  <c r="Q383" i="2"/>
  <c r="S383" i="2"/>
  <c r="Q382" i="2"/>
  <c r="R382" i="2"/>
  <c r="Q381" i="2"/>
  <c r="S381" i="2"/>
  <c r="Q380" i="2"/>
  <c r="R380" i="2"/>
  <c r="Q379" i="2"/>
  <c r="S379" i="2"/>
  <c r="Q378" i="2"/>
  <c r="S378" i="2"/>
  <c r="Q377" i="2"/>
  <c r="S377" i="2"/>
  <c r="Q376" i="2"/>
  <c r="S376" i="2"/>
  <c r="Q375" i="2"/>
  <c r="S375" i="2"/>
  <c r="Q374" i="2"/>
  <c r="S374" i="2"/>
  <c r="Q373" i="2"/>
  <c r="S373" i="2"/>
  <c r="Q372" i="2"/>
  <c r="R372" i="2"/>
  <c r="Q371" i="2"/>
  <c r="R371" i="2"/>
  <c r="Q370" i="2"/>
  <c r="S370" i="2"/>
  <c r="Q369" i="2"/>
  <c r="S369" i="2"/>
  <c r="Q368" i="2"/>
  <c r="S368" i="2"/>
  <c r="Q367" i="2"/>
  <c r="S367" i="2"/>
  <c r="Q366" i="2"/>
  <c r="R366" i="2"/>
  <c r="Q365" i="2"/>
  <c r="S365" i="2"/>
  <c r="Q364" i="2"/>
  <c r="R364" i="2"/>
  <c r="Q363" i="2"/>
  <c r="S363" i="2"/>
  <c r="Q362" i="2"/>
  <c r="R362" i="2"/>
  <c r="Q361" i="2"/>
  <c r="S361" i="2"/>
  <c r="Q360" i="2"/>
  <c r="S360" i="2"/>
  <c r="Q359" i="2"/>
  <c r="S359" i="2"/>
  <c r="S292" i="2"/>
  <c r="R292" i="2"/>
  <c r="Q292" i="2"/>
  <c r="Q291" i="2"/>
  <c r="S291" i="2"/>
  <c r="Q290" i="2"/>
  <c r="R290" i="2"/>
  <c r="Q289" i="2"/>
  <c r="S289" i="2"/>
  <c r="Q288" i="2"/>
  <c r="S288" i="2"/>
  <c r="Q287" i="2"/>
  <c r="R287" i="2"/>
  <c r="Q286" i="2"/>
  <c r="S286" i="2"/>
  <c r="Q285" i="2"/>
  <c r="S285" i="2"/>
  <c r="Q284" i="2"/>
  <c r="S284" i="2"/>
  <c r="Q318" i="2"/>
  <c r="S318" i="2"/>
  <c r="Q317" i="2"/>
  <c r="S317" i="2"/>
  <c r="Q316" i="2"/>
  <c r="R316" i="2"/>
  <c r="Q315" i="2"/>
  <c r="S315" i="2"/>
  <c r="Q314" i="2"/>
  <c r="S314" i="2"/>
  <c r="Q313" i="2"/>
  <c r="S313" i="2"/>
  <c r="Q312" i="2"/>
  <c r="S312" i="2"/>
  <c r="Q311" i="2"/>
  <c r="S311" i="2"/>
  <c r="Q310" i="2"/>
  <c r="R310" i="2"/>
  <c r="Q309" i="2"/>
  <c r="S309" i="2"/>
  <c r="Q352" i="2"/>
  <c r="S352" i="2"/>
  <c r="Q351" i="2"/>
  <c r="R351" i="2"/>
  <c r="Q350" i="2"/>
  <c r="S350" i="2"/>
  <c r="Q349" i="2"/>
  <c r="S349" i="2"/>
  <c r="Q348" i="2"/>
  <c r="S348" i="2"/>
  <c r="Q347" i="2"/>
  <c r="S347" i="2"/>
  <c r="Q346" i="2"/>
  <c r="S346" i="2"/>
  <c r="Q345" i="2"/>
  <c r="S345" i="2"/>
  <c r="Q344" i="2"/>
  <c r="S344" i="2"/>
  <c r="Q343" i="2"/>
  <c r="R343" i="2"/>
  <c r="Q342" i="2"/>
  <c r="S342" i="2"/>
  <c r="Q358" i="2"/>
  <c r="S358" i="2"/>
  <c r="Q357" i="2"/>
  <c r="S357" i="2"/>
  <c r="Q356" i="2"/>
  <c r="S356" i="2"/>
  <c r="Q355" i="2"/>
  <c r="R355" i="2"/>
  <c r="Q354" i="2"/>
  <c r="S354" i="2"/>
  <c r="Q353" i="2"/>
  <c r="S353" i="2"/>
  <c r="Q341" i="2"/>
  <c r="S341" i="2"/>
  <c r="Q340" i="2"/>
  <c r="S340" i="2"/>
  <c r="Q339" i="2"/>
  <c r="S339" i="2"/>
  <c r="Q338" i="2"/>
  <c r="S338" i="2"/>
  <c r="Q337" i="2"/>
  <c r="S337" i="2"/>
  <c r="Q336" i="2"/>
  <c r="R336" i="2"/>
  <c r="Q335" i="2"/>
  <c r="S335" i="2"/>
  <c r="Q334" i="2"/>
  <c r="S334" i="2"/>
  <c r="Q333" i="2"/>
  <c r="S333" i="2"/>
  <c r="Q332" i="2"/>
  <c r="R332" i="2"/>
  <c r="Q331" i="2"/>
  <c r="S331" i="2"/>
  <c r="Q330" i="2"/>
  <c r="S330" i="2"/>
  <c r="Q329" i="2"/>
  <c r="S329" i="2"/>
  <c r="Q328" i="2"/>
  <c r="R328" i="2"/>
  <c r="Q327" i="2"/>
  <c r="S327" i="2"/>
  <c r="Q326" i="2"/>
  <c r="S326" i="2"/>
  <c r="Q325" i="2"/>
  <c r="S325" i="2"/>
  <c r="Q324" i="2"/>
  <c r="S324" i="2"/>
  <c r="Q323" i="2"/>
  <c r="S323" i="2"/>
  <c r="Q322" i="2"/>
  <c r="S322" i="2"/>
  <c r="Q321" i="2"/>
  <c r="S321" i="2"/>
  <c r="Q320" i="2"/>
  <c r="R320" i="2"/>
  <c r="Q319" i="2"/>
  <c r="S319" i="2"/>
  <c r="Q308" i="2"/>
  <c r="S308" i="2"/>
  <c r="Q307" i="2"/>
  <c r="S307" i="2"/>
  <c r="Q306" i="2"/>
  <c r="R306" i="2"/>
  <c r="Q305" i="2"/>
  <c r="S305" i="2"/>
  <c r="Q304" i="2"/>
  <c r="S304" i="2"/>
  <c r="Q303" i="2"/>
  <c r="S303" i="2"/>
  <c r="Q302" i="2"/>
  <c r="R302" i="2"/>
  <c r="Q301" i="2"/>
  <c r="S301" i="2"/>
  <c r="Q300" i="2"/>
  <c r="S300" i="2"/>
  <c r="Q299" i="2"/>
  <c r="S299" i="2"/>
  <c r="Q298" i="2"/>
  <c r="S298" i="2"/>
  <c r="Q297" i="2"/>
  <c r="S297" i="2"/>
  <c r="Q296" i="2"/>
  <c r="S296" i="2"/>
  <c r="Q295" i="2"/>
  <c r="S295" i="2"/>
  <c r="Q294" i="2"/>
  <c r="R294" i="2"/>
  <c r="Q293" i="2"/>
  <c r="S293" i="2"/>
  <c r="Q219" i="2"/>
  <c r="S219" i="2"/>
  <c r="Q218" i="2"/>
  <c r="R218" i="2"/>
  <c r="Q217" i="2"/>
  <c r="S217" i="2"/>
  <c r="Q216" i="2"/>
  <c r="R216" i="2"/>
  <c r="Q215" i="2"/>
  <c r="S215" i="2"/>
  <c r="Q214" i="2"/>
  <c r="S214" i="2"/>
  <c r="Q213" i="2"/>
  <c r="S213" i="2"/>
  <c r="Q212" i="2"/>
  <c r="S212" i="2"/>
  <c r="Q211" i="2"/>
  <c r="S211" i="2"/>
  <c r="Q210" i="2"/>
  <c r="R210" i="2"/>
  <c r="Q209" i="2"/>
  <c r="S209" i="2"/>
  <c r="Q283" i="2"/>
  <c r="S283" i="2"/>
  <c r="Q282" i="2"/>
  <c r="S282" i="2"/>
  <c r="Q281" i="2"/>
  <c r="S281" i="2"/>
  <c r="Q280" i="2"/>
  <c r="R280" i="2"/>
  <c r="Q279" i="2"/>
  <c r="S279" i="2"/>
  <c r="Q278" i="2"/>
  <c r="S278" i="2"/>
  <c r="Q277" i="2"/>
  <c r="R277" i="2"/>
  <c r="Q276" i="2"/>
  <c r="S276" i="2"/>
  <c r="Q275" i="2"/>
  <c r="S275" i="2"/>
  <c r="Q274" i="2"/>
  <c r="R274" i="2"/>
  <c r="Q273" i="2"/>
  <c r="S273" i="2"/>
  <c r="Q272" i="2"/>
  <c r="R272" i="2"/>
  <c r="Q271" i="2"/>
  <c r="S271" i="2"/>
  <c r="Q270" i="2"/>
  <c r="S270" i="2"/>
  <c r="Q269" i="2"/>
  <c r="S269" i="2"/>
  <c r="Q268" i="2"/>
  <c r="S268" i="2"/>
  <c r="Q267" i="2"/>
  <c r="R267" i="2"/>
  <c r="Q266" i="2"/>
  <c r="S266" i="2"/>
  <c r="Q265" i="2"/>
  <c r="S265" i="2"/>
  <c r="Q264" i="2"/>
  <c r="R264" i="2"/>
  <c r="Q263" i="2"/>
  <c r="S263" i="2"/>
  <c r="Q262" i="2"/>
  <c r="S262" i="2"/>
  <c r="Q261" i="2"/>
  <c r="R261" i="2"/>
  <c r="Q260" i="2"/>
  <c r="S260" i="2"/>
  <c r="S254" i="2"/>
  <c r="R254" i="2"/>
  <c r="Q254" i="2"/>
  <c r="Q253" i="2"/>
  <c r="S253" i="2"/>
  <c r="Q252" i="2"/>
  <c r="S252" i="2"/>
  <c r="Q251" i="2"/>
  <c r="S251" i="2"/>
  <c r="Q250" i="2"/>
  <c r="S250" i="2"/>
  <c r="Q249" i="2"/>
  <c r="S249" i="2"/>
  <c r="Q248" i="2"/>
  <c r="S248" i="2"/>
  <c r="Q247" i="2"/>
  <c r="S247" i="2"/>
  <c r="Q246" i="2"/>
  <c r="S246" i="2"/>
  <c r="Q245" i="2"/>
  <c r="S245" i="2"/>
  <c r="Q244" i="2"/>
  <c r="S244" i="2"/>
  <c r="Q243" i="2"/>
  <c r="S243" i="2"/>
  <c r="Q242" i="2"/>
  <c r="S242" i="2"/>
  <c r="Q241" i="2"/>
  <c r="S241" i="2"/>
  <c r="Q240" i="2"/>
  <c r="R240" i="2"/>
  <c r="Q239" i="2"/>
  <c r="S239" i="2"/>
  <c r="Q238" i="2"/>
  <c r="S238" i="2"/>
  <c r="Q237" i="2"/>
  <c r="S237" i="2"/>
  <c r="Q236" i="2"/>
  <c r="S236" i="2"/>
  <c r="Q235" i="2"/>
  <c r="R235" i="2"/>
  <c r="Q234" i="2"/>
  <c r="S234" i="2"/>
  <c r="Q233" i="2"/>
  <c r="S233" i="2"/>
  <c r="Q232" i="2"/>
  <c r="R232" i="2"/>
  <c r="Q208" i="2"/>
  <c r="S208" i="2"/>
  <c r="Q207" i="2"/>
  <c r="R207" i="2"/>
  <c r="Q206" i="2"/>
  <c r="R206" i="2"/>
  <c r="Q205" i="2"/>
  <c r="S205" i="2"/>
  <c r="Q204" i="2"/>
  <c r="S204" i="2"/>
  <c r="Q203" i="2"/>
  <c r="S203" i="2"/>
  <c r="Q202" i="2"/>
  <c r="S202" i="2"/>
  <c r="Q201" i="2"/>
  <c r="S201" i="2"/>
  <c r="Q200" i="2"/>
  <c r="R200" i="2"/>
  <c r="Q199" i="2"/>
  <c r="R199" i="2"/>
  <c r="Q198" i="2"/>
  <c r="S198" i="2"/>
  <c r="Q259" i="2"/>
  <c r="S259" i="2"/>
  <c r="Q258" i="2"/>
  <c r="S258" i="2"/>
  <c r="Q257" i="2"/>
  <c r="S257" i="2"/>
  <c r="Q256" i="2"/>
  <c r="S256" i="2"/>
  <c r="Q255" i="2"/>
  <c r="S255" i="2"/>
  <c r="Q231" i="2"/>
  <c r="S231" i="2"/>
  <c r="Q230" i="2"/>
  <c r="R230" i="2"/>
  <c r="Q229" i="2"/>
  <c r="S229" i="2"/>
  <c r="Q228" i="2"/>
  <c r="S228" i="2"/>
  <c r="Q227" i="2"/>
  <c r="S227" i="2"/>
  <c r="Q226" i="2"/>
  <c r="S226" i="2"/>
  <c r="Q225" i="2"/>
  <c r="R225" i="2"/>
  <c r="Q224" i="2"/>
  <c r="S224" i="2"/>
  <c r="Q223" i="2"/>
  <c r="S223" i="2"/>
  <c r="Q222" i="2"/>
  <c r="S222" i="2"/>
  <c r="Q221" i="2"/>
  <c r="S221" i="2"/>
  <c r="Q220" i="2"/>
  <c r="S220" i="2"/>
  <c r="Q175" i="2"/>
  <c r="R175" i="2"/>
  <c r="Q174" i="2"/>
  <c r="S174" i="2"/>
  <c r="Q173" i="2"/>
  <c r="S173" i="2"/>
  <c r="Q172" i="2"/>
  <c r="S172" i="2"/>
  <c r="Q171" i="2"/>
  <c r="S171" i="2"/>
  <c r="Q170" i="2"/>
  <c r="S170" i="2"/>
  <c r="Q169" i="2"/>
  <c r="S169" i="2"/>
  <c r="Q168" i="2"/>
  <c r="S168" i="2"/>
  <c r="Q167" i="2"/>
  <c r="S167" i="2"/>
  <c r="Q166" i="2"/>
  <c r="S166" i="2"/>
  <c r="Q165" i="2"/>
  <c r="R165" i="2"/>
  <c r="Q164" i="2"/>
  <c r="S164" i="2"/>
  <c r="Q163" i="2"/>
  <c r="S163" i="2"/>
  <c r="Q162" i="2"/>
  <c r="S162" i="2"/>
  <c r="Q197" i="2"/>
  <c r="S197" i="2"/>
  <c r="Q196" i="2"/>
  <c r="S196" i="2"/>
  <c r="Q195" i="2"/>
  <c r="R195" i="2"/>
  <c r="Q194" i="2"/>
  <c r="R194" i="2"/>
  <c r="Q193" i="2"/>
  <c r="S193" i="2"/>
  <c r="Q192" i="2"/>
  <c r="S192" i="2"/>
  <c r="Q191" i="2"/>
  <c r="S191" i="2"/>
  <c r="Q190" i="2"/>
  <c r="S190" i="2"/>
  <c r="Q189" i="2"/>
  <c r="S189" i="2"/>
  <c r="Q188" i="2"/>
  <c r="S188" i="2"/>
  <c r="Q187" i="2"/>
  <c r="R187" i="2"/>
  <c r="Q186" i="2"/>
  <c r="S186" i="2"/>
  <c r="Q185" i="2"/>
  <c r="S185" i="2"/>
  <c r="Q184" i="2"/>
  <c r="R184" i="2"/>
  <c r="Q183" i="2"/>
  <c r="S183" i="2"/>
  <c r="Q182" i="2"/>
  <c r="S182" i="2"/>
  <c r="Q181" i="2"/>
  <c r="S181" i="2"/>
  <c r="Q180" i="2"/>
  <c r="R180" i="2"/>
  <c r="Q179" i="2"/>
  <c r="R179" i="2"/>
  <c r="Q178" i="2"/>
  <c r="S178" i="2"/>
  <c r="Q177" i="2"/>
  <c r="S177" i="2"/>
  <c r="Q176" i="2"/>
  <c r="S176" i="2"/>
  <c r="Q161" i="2"/>
  <c r="S161" i="2"/>
  <c r="Q160" i="2"/>
  <c r="S160" i="2"/>
  <c r="Q159" i="2"/>
  <c r="S159" i="2"/>
  <c r="Q158" i="2"/>
  <c r="S158" i="2"/>
  <c r="Q157" i="2"/>
  <c r="S157" i="2"/>
  <c r="Q156" i="2"/>
  <c r="S156" i="2"/>
  <c r="Q155" i="2"/>
  <c r="R155" i="2"/>
  <c r="Q154" i="2"/>
  <c r="S154" i="2"/>
  <c r="Q153" i="2"/>
  <c r="S153" i="2"/>
  <c r="Q152" i="2"/>
  <c r="S152" i="2"/>
  <c r="Q151" i="2"/>
  <c r="S151" i="2"/>
  <c r="Q150" i="2"/>
  <c r="S150" i="2"/>
  <c r="U3" i="2"/>
  <c r="N31" i="16"/>
  <c r="O31" i="16" s="1"/>
  <c r="N30" i="16"/>
  <c r="O30" i="16" s="1"/>
  <c r="N29" i="16"/>
  <c r="O29" i="16" s="1"/>
  <c r="N28" i="16"/>
  <c r="O28" i="16" s="1"/>
  <c r="N27" i="16"/>
  <c r="O27" i="16" s="1"/>
  <c r="N26" i="16"/>
  <c r="O26" i="16" s="1"/>
  <c r="N25" i="16"/>
  <c r="O25" i="16" s="1"/>
  <c r="N24" i="16"/>
  <c r="O24" i="16" s="1"/>
  <c r="K806" i="2"/>
  <c r="V665" i="2"/>
  <c r="V666" i="2"/>
  <c r="V667" i="2"/>
  <c r="V668" i="2"/>
  <c r="V669" i="2"/>
  <c r="V670" i="2"/>
  <c r="V671" i="2"/>
  <c r="V672" i="2"/>
  <c r="V673" i="2"/>
  <c r="V674" i="2"/>
  <c r="V675" i="2"/>
  <c r="V676" i="2"/>
  <c r="V677" i="2"/>
  <c r="V678" i="2"/>
  <c r="V679" i="2"/>
  <c r="V680" i="2"/>
  <c r="V681" i="2"/>
  <c r="V682" i="2"/>
  <c r="V683" i="2"/>
  <c r="V684" i="2"/>
  <c r="V685" i="2"/>
  <c r="V686" i="2"/>
  <c r="V687" i="2"/>
  <c r="V688" i="2"/>
  <c r="V646" i="2"/>
  <c r="V647" i="2"/>
  <c r="V648" i="2"/>
  <c r="V649" i="2"/>
  <c r="V650" i="2"/>
  <c r="V651" i="2"/>
  <c r="V652" i="2"/>
  <c r="V653" i="2"/>
  <c r="V654" i="2"/>
  <c r="V655" i="2"/>
  <c r="V656" i="2"/>
  <c r="V657" i="2"/>
  <c r="V658" i="2"/>
  <c r="V659" i="2"/>
  <c r="V660" i="2"/>
  <c r="V661" i="2"/>
  <c r="V662" i="2"/>
  <c r="V663" i="2"/>
  <c r="V664" i="2"/>
  <c r="V627" i="2"/>
  <c r="V628" i="2"/>
  <c r="V629" i="2"/>
  <c r="V630" i="2"/>
  <c r="V631" i="2"/>
  <c r="V632" i="2"/>
  <c r="V633" i="2"/>
  <c r="V634" i="2"/>
  <c r="V635" i="2"/>
  <c r="V636" i="2"/>
  <c r="V637" i="2"/>
  <c r="V638" i="2"/>
  <c r="V639" i="2"/>
  <c r="V640" i="2"/>
  <c r="V641" i="2"/>
  <c r="V642" i="2"/>
  <c r="V643" i="2"/>
  <c r="V644" i="2"/>
  <c r="V645" i="2"/>
  <c r="V615" i="2"/>
  <c r="V616" i="2"/>
  <c r="V617" i="2"/>
  <c r="V618" i="2"/>
  <c r="V619" i="2"/>
  <c r="V620" i="2"/>
  <c r="V621" i="2"/>
  <c r="V622" i="2"/>
  <c r="V623" i="2"/>
  <c r="V624" i="2"/>
  <c r="V625" i="2"/>
  <c r="V626" i="2"/>
  <c r="V601" i="2"/>
  <c r="V602" i="2"/>
  <c r="V603" i="2"/>
  <c r="V604" i="2"/>
  <c r="V605" i="2"/>
  <c r="V606" i="2"/>
  <c r="V607" i="2"/>
  <c r="V608" i="2"/>
  <c r="V609" i="2"/>
  <c r="V610" i="2"/>
  <c r="V611" i="2"/>
  <c r="V612" i="2"/>
  <c r="V613" i="2"/>
  <c r="V614" i="2"/>
  <c r="V587" i="2"/>
  <c r="V588" i="2"/>
  <c r="V589" i="2"/>
  <c r="V590" i="2"/>
  <c r="V591" i="2"/>
  <c r="V592" i="2"/>
  <c r="V593" i="2"/>
  <c r="V594" i="2"/>
  <c r="V595" i="2"/>
  <c r="V596" i="2"/>
  <c r="V597" i="2"/>
  <c r="V598" i="2"/>
  <c r="V599" i="2"/>
  <c r="V600" i="2"/>
  <c r="V574" i="2"/>
  <c r="V575" i="2"/>
  <c r="V576" i="2"/>
  <c r="V577" i="2"/>
  <c r="V578" i="2"/>
  <c r="V579" i="2"/>
  <c r="V580" i="2"/>
  <c r="V581" i="2"/>
  <c r="V582" i="2"/>
  <c r="V583" i="2"/>
  <c r="V584" i="2"/>
  <c r="V585" i="2"/>
  <c r="V586" i="2"/>
  <c r="V563" i="2"/>
  <c r="V564" i="2"/>
  <c r="V565" i="2"/>
  <c r="V566" i="2"/>
  <c r="V567" i="2"/>
  <c r="V568" i="2"/>
  <c r="V569" i="2"/>
  <c r="V570" i="2"/>
  <c r="V571" i="2"/>
  <c r="V572" i="2"/>
  <c r="V573" i="2"/>
  <c r="V518" i="2"/>
  <c r="V519" i="2"/>
  <c r="V520" i="2"/>
  <c r="V521" i="2"/>
  <c r="V522" i="2"/>
  <c r="V523" i="2"/>
  <c r="V524" i="2"/>
  <c r="V525" i="2"/>
  <c r="V526" i="2"/>
  <c r="V558" i="2"/>
  <c r="V557" i="2"/>
  <c r="V559" i="2"/>
  <c r="V560" i="2"/>
  <c r="V561" i="2"/>
  <c r="V562" i="2"/>
  <c r="V517" i="2"/>
  <c r="V516" i="2"/>
  <c r="V556" i="2"/>
  <c r="V555" i="2"/>
  <c r="V554" i="2"/>
  <c r="V549" i="2"/>
  <c r="V550" i="2"/>
  <c r="V551" i="2"/>
  <c r="V552" i="2"/>
  <c r="V553" i="2"/>
  <c r="V503" i="2"/>
  <c r="V547" i="2"/>
  <c r="V548" i="2"/>
  <c r="Q59" i="2"/>
  <c r="Q58" i="2"/>
  <c r="Q60" i="2"/>
  <c r="Q61" i="2"/>
  <c r="Q62" i="2"/>
  <c r="Q63" i="2"/>
  <c r="Q64" i="2"/>
  <c r="Q65" i="2"/>
  <c r="Q66" i="2"/>
  <c r="Q67" i="2"/>
  <c r="Q68" i="2"/>
  <c r="Q69" i="2"/>
  <c r="Q70" i="2"/>
  <c r="Q71" i="2"/>
  <c r="Q25" i="2"/>
  <c r="Q26" i="2"/>
  <c r="Q27" i="2"/>
  <c r="Q28" i="2"/>
  <c r="Q29" i="2"/>
  <c r="Q30" i="2"/>
  <c r="Q31" i="2"/>
  <c r="Q32" i="2"/>
  <c r="Q33" i="2"/>
  <c r="Q34" i="2"/>
  <c r="Q35" i="2"/>
  <c r="Q36" i="2"/>
  <c r="Q37" i="2"/>
  <c r="Q38" i="2"/>
  <c r="Q39" i="2"/>
  <c r="Q40" i="2"/>
  <c r="Q41" i="2"/>
  <c r="Q3" i="2"/>
  <c r="Q4" i="2"/>
  <c r="Q5" i="2"/>
  <c r="Q6" i="2"/>
  <c r="Q7" i="2"/>
  <c r="Q8" i="2"/>
  <c r="Q9" i="2"/>
  <c r="Q10" i="2"/>
  <c r="Q11" i="2"/>
  <c r="Q12" i="2"/>
  <c r="Q13" i="2"/>
  <c r="Q14" i="2"/>
  <c r="Q15" i="2"/>
  <c r="Q16" i="2"/>
  <c r="Q17" i="2"/>
  <c r="Q18" i="2"/>
  <c r="Q19" i="2"/>
  <c r="Q20" i="2"/>
  <c r="Q21" i="2"/>
  <c r="Q22" i="2"/>
  <c r="Q23" i="2"/>
  <c r="Q24" i="2"/>
  <c r="Q42" i="2"/>
  <c r="Q43" i="2"/>
  <c r="Q46" i="2"/>
  <c r="Q45" i="2"/>
  <c r="Q47" i="2"/>
  <c r="Q54" i="2"/>
  <c r="Q49" i="2"/>
  <c r="Q53" i="2"/>
  <c r="Q44" i="2"/>
  <c r="Q56" i="2"/>
  <c r="Q52" i="2"/>
  <c r="Q55" i="2"/>
  <c r="Q50" i="2"/>
  <c r="Q48" i="2"/>
  <c r="Q57" i="2"/>
  <c r="Q51" i="2"/>
  <c r="Q72" i="2"/>
  <c r="Q73" i="2"/>
  <c r="Q74" i="2"/>
  <c r="Q75" i="2"/>
  <c r="Q76" i="2"/>
  <c r="Q77" i="2"/>
  <c r="Q78" i="2"/>
  <c r="Q79" i="2"/>
  <c r="Q80" i="2"/>
  <c r="Q81" i="2"/>
  <c r="Q82" i="2"/>
  <c r="Q85" i="2"/>
  <c r="Q86" i="2"/>
  <c r="Q87" i="2"/>
  <c r="Q88" i="2"/>
  <c r="Q89" i="2"/>
  <c r="Q90" i="2"/>
  <c r="Q91" i="2"/>
  <c r="Q92" i="2"/>
  <c r="Q93" i="2"/>
  <c r="Q94" i="2"/>
  <c r="Q84" i="2"/>
  <c r="Q83" i="2"/>
  <c r="Q114" i="2"/>
  <c r="Q115" i="2"/>
  <c r="Q116" i="2"/>
  <c r="Q117" i="2"/>
  <c r="Q118" i="2"/>
  <c r="Q119" i="2"/>
  <c r="Q120" i="2"/>
  <c r="Q121" i="2"/>
  <c r="Q122" i="2"/>
  <c r="Q123" i="2"/>
  <c r="Q124" i="2"/>
  <c r="Q125" i="2"/>
  <c r="Q126" i="2"/>
  <c r="Q127" i="2"/>
  <c r="Q128" i="2"/>
  <c r="Q129" i="2"/>
  <c r="Q130" i="2"/>
  <c r="Q131" i="2"/>
  <c r="Q132" i="2"/>
  <c r="Q133" i="2"/>
  <c r="Q134" i="2"/>
  <c r="Q135" i="2"/>
  <c r="Q136" i="2"/>
  <c r="Q137" i="2"/>
  <c r="Q138" i="2"/>
  <c r="Q139" i="2"/>
  <c r="Q140" i="2"/>
  <c r="Q141" i="2"/>
  <c r="Q142" i="2"/>
  <c r="Q143" i="2"/>
  <c r="Q144" i="2"/>
  <c r="Q145" i="2"/>
  <c r="Q146" i="2"/>
  <c r="Q147" i="2"/>
  <c r="Q148" i="2"/>
  <c r="Q149" i="2"/>
  <c r="Q95" i="2"/>
  <c r="Q96" i="2"/>
  <c r="Q97" i="2"/>
  <c r="Q98" i="2"/>
  <c r="Q99" i="2"/>
  <c r="Q100" i="2"/>
  <c r="Q101" i="2"/>
  <c r="Q102" i="2"/>
  <c r="Q103" i="2"/>
  <c r="Q104" i="2"/>
  <c r="Q105" i="2"/>
  <c r="Q106" i="2"/>
  <c r="Q107" i="2"/>
  <c r="Q108" i="2"/>
  <c r="Q109" i="2"/>
  <c r="Q110" i="2"/>
  <c r="Q111" i="2"/>
  <c r="Q112" i="2"/>
  <c r="Q113" i="2"/>
  <c r="B12" i="11"/>
  <c r="B17" i="11"/>
  <c r="B9" i="11"/>
  <c r="B66" i="11"/>
  <c r="B27" i="11"/>
  <c r="K1" i="25"/>
  <c r="B45" i="11"/>
  <c r="B54" i="11"/>
  <c r="B64" i="11"/>
  <c r="B19" i="11"/>
  <c r="B11" i="11"/>
  <c r="B35" i="11"/>
  <c r="B67" i="11"/>
  <c r="R710" i="2" l="1"/>
  <c r="R734" i="2"/>
  <c r="R711" i="2"/>
  <c r="R720" i="2"/>
  <c r="R732" i="2"/>
  <c r="R719" i="2"/>
  <c r="R731" i="2"/>
  <c r="R718" i="2"/>
  <c r="R730" i="2"/>
  <c r="R728" i="2"/>
  <c r="S780" i="2"/>
  <c r="R713" i="2"/>
  <c r="R725" i="2"/>
  <c r="R781" i="2"/>
  <c r="S722" i="2"/>
  <c r="R772" i="2"/>
  <c r="S776" i="2"/>
  <c r="S768" i="2"/>
  <c r="S760" i="2"/>
  <c r="S771" i="2"/>
  <c r="R770" i="2"/>
  <c r="R779" i="2"/>
  <c r="R778" i="2"/>
  <c r="R774" i="2"/>
  <c r="S763" i="2"/>
  <c r="S762" i="2"/>
  <c r="S758" i="2"/>
  <c r="R761" i="2"/>
  <c r="R777" i="2"/>
  <c r="R769" i="2"/>
  <c r="R775" i="2"/>
  <c r="R767" i="2"/>
  <c r="R759" i="2"/>
  <c r="S757" i="2"/>
  <c r="R752" i="2"/>
  <c r="R736" i="2"/>
  <c r="R737" i="2"/>
  <c r="R739" i="2"/>
  <c r="R738" i="2"/>
  <c r="R735" i="2"/>
  <c r="S740" i="2"/>
  <c r="S750" i="2"/>
  <c r="S744" i="2"/>
  <c r="R747" i="2"/>
  <c r="R742" i="2"/>
  <c r="R746" i="2"/>
  <c r="R753" i="2"/>
  <c r="R745" i="2"/>
  <c r="R751" i="2"/>
  <c r="R743" i="2"/>
  <c r="S741" i="2"/>
  <c r="S724" i="2"/>
  <c r="R694" i="2"/>
  <c r="R692" i="2"/>
  <c r="R705" i="2"/>
  <c r="R702" i="2"/>
  <c r="S700" i="2"/>
  <c r="R707" i="2"/>
  <c r="R697" i="2"/>
  <c r="R689" i="2"/>
  <c r="S695" i="2"/>
  <c r="S690" i="2"/>
  <c r="S675" i="2"/>
  <c r="S703" i="2"/>
  <c r="S698" i="2"/>
  <c r="S706" i="2"/>
  <c r="S704" i="2"/>
  <c r="S696" i="2"/>
  <c r="S701" i="2"/>
  <c r="S693" i="2"/>
  <c r="S699" i="2"/>
  <c r="S691" i="2"/>
  <c r="R688" i="2"/>
  <c r="R672" i="2"/>
  <c r="S683" i="2"/>
  <c r="R679" i="2"/>
  <c r="S686" i="2"/>
  <c r="R671" i="2"/>
  <c r="S678" i="2"/>
  <c r="R680" i="2"/>
  <c r="R677" i="2"/>
  <c r="R685" i="2"/>
  <c r="R674" i="2"/>
  <c r="R682" i="2"/>
  <c r="R687" i="2"/>
  <c r="R676" i="2"/>
  <c r="R684" i="2"/>
  <c r="R673" i="2"/>
  <c r="R681" i="2"/>
  <c r="S670" i="2"/>
  <c r="S657" i="2"/>
  <c r="R662" i="2"/>
  <c r="S665" i="2"/>
  <c r="R669" i="2"/>
  <c r="R666" i="2"/>
  <c r="R658" i="2"/>
  <c r="R661" i="2"/>
  <c r="R654" i="2"/>
  <c r="R659" i="2"/>
  <c r="R667" i="2"/>
  <c r="R656" i="2"/>
  <c r="R664" i="2"/>
  <c r="R655" i="2"/>
  <c r="R663" i="2"/>
  <c r="R660" i="2"/>
  <c r="R668" i="2"/>
  <c r="S647" i="2"/>
  <c r="R651" i="2"/>
  <c r="R646" i="2"/>
  <c r="R650" i="2"/>
  <c r="S645" i="2"/>
  <c r="R649" i="2"/>
  <c r="S653" i="2"/>
  <c r="R648" i="2"/>
  <c r="R652" i="2"/>
  <c r="R644" i="2"/>
  <c r="S628" i="2"/>
  <c r="R633" i="2"/>
  <c r="R635" i="2"/>
  <c r="R641" i="2"/>
  <c r="R643" i="2"/>
  <c r="S622" i="2"/>
  <c r="R636" i="2"/>
  <c r="R638" i="2"/>
  <c r="R630" i="2"/>
  <c r="R640" i="2"/>
  <c r="S629" i="2"/>
  <c r="R634" i="2"/>
  <c r="S637" i="2"/>
  <c r="R642" i="2"/>
  <c r="S627" i="2"/>
  <c r="R632" i="2"/>
  <c r="R631" i="2"/>
  <c r="R639" i="2"/>
  <c r="S582" i="2"/>
  <c r="R587" i="2"/>
  <c r="S625" i="2"/>
  <c r="R619" i="2"/>
  <c r="S617" i="2"/>
  <c r="R614" i="2"/>
  <c r="S611" i="2"/>
  <c r="R616" i="2"/>
  <c r="R624" i="2"/>
  <c r="R613" i="2"/>
  <c r="R621" i="2"/>
  <c r="R618" i="2"/>
  <c r="R626" i="2"/>
  <c r="R615" i="2"/>
  <c r="R623" i="2"/>
  <c r="R612" i="2"/>
  <c r="R620" i="2"/>
  <c r="R609" i="2"/>
  <c r="R589" i="2"/>
  <c r="S593" i="2"/>
  <c r="R598" i="2"/>
  <c r="R603" i="2"/>
  <c r="R601" i="2"/>
  <c r="S585" i="2"/>
  <c r="S581" i="2"/>
  <c r="R595" i="2"/>
  <c r="R606" i="2"/>
  <c r="R604" i="2"/>
  <c r="R596" i="2"/>
  <c r="R608" i="2"/>
  <c r="R597" i="2"/>
  <c r="R605" i="2"/>
  <c r="R594" i="2"/>
  <c r="R602" i="2"/>
  <c r="R610" i="2"/>
  <c r="S600" i="2"/>
  <c r="R599" i="2"/>
  <c r="R607" i="2"/>
  <c r="R586" i="2"/>
  <c r="R590" i="2"/>
  <c r="R584" i="2"/>
  <c r="R592" i="2"/>
  <c r="R583" i="2"/>
  <c r="R591" i="2"/>
  <c r="R580" i="2"/>
  <c r="R588" i="2"/>
  <c r="R579" i="2"/>
  <c r="S574" i="2"/>
  <c r="R567" i="2"/>
  <c r="S570" i="2"/>
  <c r="R571" i="2"/>
  <c r="S577" i="2"/>
  <c r="S569" i="2"/>
  <c r="R575" i="2"/>
  <c r="R566" i="2"/>
  <c r="R559" i="2"/>
  <c r="R561" i="2"/>
  <c r="R563" i="2"/>
  <c r="R568" i="2"/>
  <c r="R576" i="2"/>
  <c r="R565" i="2"/>
  <c r="R573" i="2"/>
  <c r="R578" i="2"/>
  <c r="R557" i="2"/>
  <c r="R560" i="2"/>
  <c r="R562" i="2"/>
  <c r="R564" i="2"/>
  <c r="R572" i="2"/>
  <c r="R558" i="2"/>
  <c r="S521" i="2"/>
  <c r="S556" i="2"/>
  <c r="R518" i="2"/>
  <c r="R520" i="2"/>
  <c r="S523" i="2"/>
  <c r="R517" i="2"/>
  <c r="R525" i="2"/>
  <c r="R522" i="2"/>
  <c r="R519" i="2"/>
  <c r="R524" i="2"/>
  <c r="R526" i="2"/>
  <c r="R516" i="2"/>
  <c r="R500" i="2"/>
  <c r="R548" i="2"/>
  <c r="R550" i="2"/>
  <c r="S496" i="2"/>
  <c r="R551" i="2"/>
  <c r="R553" i="2"/>
  <c r="S502" i="2"/>
  <c r="R549" i="2"/>
  <c r="S552" i="2"/>
  <c r="R554" i="2"/>
  <c r="R555" i="2"/>
  <c r="S547" i="2"/>
  <c r="R497" i="2"/>
  <c r="S499" i="2"/>
  <c r="S494" i="2"/>
  <c r="S495" i="2"/>
  <c r="R501" i="2"/>
  <c r="R498" i="2"/>
  <c r="R503" i="2"/>
  <c r="R493" i="2"/>
  <c r="R506" i="2"/>
  <c r="R528" i="2"/>
  <c r="R530" i="2"/>
  <c r="S505" i="2"/>
  <c r="R507" i="2"/>
  <c r="R538" i="2"/>
  <c r="R419" i="2"/>
  <c r="S544" i="2"/>
  <c r="R533" i="2"/>
  <c r="S536" i="2"/>
  <c r="R543" i="2"/>
  <c r="R514" i="2"/>
  <c r="S541" i="2"/>
  <c r="R535" i="2"/>
  <c r="R532" i="2"/>
  <c r="R529" i="2"/>
  <c r="R537" i="2"/>
  <c r="R534" i="2"/>
  <c r="R531" i="2"/>
  <c r="R539" i="2"/>
  <c r="R527" i="2"/>
  <c r="S509" i="2"/>
  <c r="R511" i="2"/>
  <c r="R508" i="2"/>
  <c r="R513" i="2"/>
  <c r="R510" i="2"/>
  <c r="R515" i="2"/>
  <c r="R512" i="2"/>
  <c r="R504" i="2"/>
  <c r="R546" i="2"/>
  <c r="R545" i="2"/>
  <c r="R542" i="2"/>
  <c r="R540" i="2"/>
  <c r="S415" i="2"/>
  <c r="S411" i="2"/>
  <c r="R416" i="2"/>
  <c r="R420" i="2"/>
  <c r="R412" i="2"/>
  <c r="S410" i="2"/>
  <c r="S418" i="2"/>
  <c r="R417" i="2"/>
  <c r="R414" i="2"/>
  <c r="R413" i="2"/>
  <c r="R421" i="2"/>
  <c r="R476" i="2"/>
  <c r="R480" i="2"/>
  <c r="S486" i="2"/>
  <c r="R491" i="2"/>
  <c r="R462" i="2"/>
  <c r="S489" i="2"/>
  <c r="R450" i="2"/>
  <c r="R479" i="2"/>
  <c r="S483" i="2"/>
  <c r="R481" i="2"/>
  <c r="R478" i="2"/>
  <c r="R477" i="2"/>
  <c r="R482" i="2"/>
  <c r="R475" i="2"/>
  <c r="R469" i="2"/>
  <c r="R453" i="2"/>
  <c r="R466" i="2"/>
  <c r="R487" i="2"/>
  <c r="S490" i="2"/>
  <c r="R488" i="2"/>
  <c r="R485" i="2"/>
  <c r="R492" i="2"/>
  <c r="R484" i="2"/>
  <c r="R467" i="2"/>
  <c r="R460" i="2"/>
  <c r="S472" i="2"/>
  <c r="R377" i="2"/>
  <c r="S382" i="2"/>
  <c r="R458" i="2"/>
  <c r="S464" i="2"/>
  <c r="R474" i="2"/>
  <c r="R457" i="2"/>
  <c r="R459" i="2"/>
  <c r="R461" i="2"/>
  <c r="R463" i="2"/>
  <c r="R471" i="2"/>
  <c r="R468" i="2"/>
  <c r="R465" i="2"/>
  <c r="R473" i="2"/>
  <c r="R470" i="2"/>
  <c r="R456" i="2"/>
  <c r="R448" i="2"/>
  <c r="R429" i="2"/>
  <c r="S427" i="2"/>
  <c r="R445" i="2"/>
  <c r="R449" i="2"/>
  <c r="R441" i="2"/>
  <c r="S440" i="2"/>
  <c r="R442" i="2"/>
  <c r="R447" i="2"/>
  <c r="R455" i="2"/>
  <c r="R444" i="2"/>
  <c r="R452" i="2"/>
  <c r="R446" i="2"/>
  <c r="R454" i="2"/>
  <c r="R443" i="2"/>
  <c r="R451" i="2"/>
  <c r="R436" i="2"/>
  <c r="R408" i="2"/>
  <c r="R432" i="2"/>
  <c r="S434" i="2"/>
  <c r="R428" i="2"/>
  <c r="S404" i="2"/>
  <c r="R437" i="2"/>
  <c r="S384" i="2"/>
  <c r="R389" i="2"/>
  <c r="R394" i="2"/>
  <c r="R424" i="2"/>
  <c r="R426" i="2"/>
  <c r="R423" i="2"/>
  <c r="R431" i="2"/>
  <c r="R439" i="2"/>
  <c r="R425" i="2"/>
  <c r="R433" i="2"/>
  <c r="R430" i="2"/>
  <c r="R438" i="2"/>
  <c r="R435" i="2"/>
  <c r="R422" i="2"/>
  <c r="R390" i="2"/>
  <c r="R401" i="2"/>
  <c r="R409" i="2"/>
  <c r="S393" i="2"/>
  <c r="R400" i="2"/>
  <c r="R406" i="2"/>
  <c r="R403" i="2"/>
  <c r="R405" i="2"/>
  <c r="R402" i="2"/>
  <c r="R399" i="2"/>
  <c r="R407" i="2"/>
  <c r="S398" i="2"/>
  <c r="R370" i="2"/>
  <c r="S396" i="2"/>
  <c r="S388" i="2"/>
  <c r="R386" i="2"/>
  <c r="R387" i="2"/>
  <c r="R395" i="2"/>
  <c r="R392" i="2"/>
  <c r="R397" i="2"/>
  <c r="R391" i="2"/>
  <c r="R385" i="2"/>
  <c r="R374" i="2"/>
  <c r="R376" i="2"/>
  <c r="S380" i="2"/>
  <c r="S372" i="2"/>
  <c r="R378" i="2"/>
  <c r="R379" i="2"/>
  <c r="S371" i="2"/>
  <c r="R373" i="2"/>
  <c r="R381" i="2"/>
  <c r="R375" i="2"/>
  <c r="R383" i="2"/>
  <c r="R369" i="2"/>
  <c r="R367" i="2"/>
  <c r="S287" i="2"/>
  <c r="S366" i="2"/>
  <c r="S362" i="2"/>
  <c r="R363" i="2"/>
  <c r="R361" i="2"/>
  <c r="S364" i="2"/>
  <c r="R360" i="2"/>
  <c r="R368" i="2"/>
  <c r="R365" i="2"/>
  <c r="R359" i="2"/>
  <c r="R285" i="2"/>
  <c r="S290" i="2"/>
  <c r="R289" i="2"/>
  <c r="R286" i="2"/>
  <c r="R291" i="2"/>
  <c r="R288" i="2"/>
  <c r="R284" i="2"/>
  <c r="S316" i="2"/>
  <c r="S310" i="2"/>
  <c r="S343" i="2"/>
  <c r="R314" i="2"/>
  <c r="R347" i="2"/>
  <c r="R312" i="2"/>
  <c r="R346" i="2"/>
  <c r="R309" i="2"/>
  <c r="R311" i="2"/>
  <c r="R313" i="2"/>
  <c r="R315" i="2"/>
  <c r="R317" i="2"/>
  <c r="R348" i="2"/>
  <c r="R354" i="2"/>
  <c r="S351" i="2"/>
  <c r="R318" i="2"/>
  <c r="R345" i="2"/>
  <c r="R350" i="2"/>
  <c r="R344" i="2"/>
  <c r="R352" i="2"/>
  <c r="R349" i="2"/>
  <c r="R342" i="2"/>
  <c r="S336" i="2"/>
  <c r="R341" i="2"/>
  <c r="R334" i="2"/>
  <c r="S332" i="2"/>
  <c r="S355" i="2"/>
  <c r="R357" i="2"/>
  <c r="R356" i="2"/>
  <c r="R358" i="2"/>
  <c r="R353" i="2"/>
  <c r="R300" i="2"/>
  <c r="R333" i="2"/>
  <c r="R337" i="2"/>
  <c r="S306" i="2"/>
  <c r="R338" i="2"/>
  <c r="R335" i="2"/>
  <c r="R340" i="2"/>
  <c r="R331" i="2"/>
  <c r="R339" i="2"/>
  <c r="R330" i="2"/>
  <c r="R298" i="2"/>
  <c r="R321" i="2"/>
  <c r="R324" i="2"/>
  <c r="S320" i="2"/>
  <c r="R325" i="2"/>
  <c r="S328" i="2"/>
  <c r="R322" i="2"/>
  <c r="R327" i="2"/>
  <c r="R329" i="2"/>
  <c r="R326" i="2"/>
  <c r="R323" i="2"/>
  <c r="R319" i="2"/>
  <c r="R214" i="2"/>
  <c r="R295" i="2"/>
  <c r="R308" i="2"/>
  <c r="R307" i="2"/>
  <c r="R305" i="2"/>
  <c r="R304" i="2"/>
  <c r="S294" i="2"/>
  <c r="R299" i="2"/>
  <c r="S302" i="2"/>
  <c r="R296" i="2"/>
  <c r="R301" i="2"/>
  <c r="R303" i="2"/>
  <c r="R297" i="2"/>
  <c r="R293" i="2"/>
  <c r="R269" i="2"/>
  <c r="S272" i="2"/>
  <c r="R213" i="2"/>
  <c r="S261" i="2"/>
  <c r="S267" i="2"/>
  <c r="S218" i="2"/>
  <c r="S274" i="2"/>
  <c r="R279" i="2"/>
  <c r="S216" i="2"/>
  <c r="R266" i="2"/>
  <c r="S210" i="2"/>
  <c r="S240" i="2"/>
  <c r="R282" i="2"/>
  <c r="R265" i="2"/>
  <c r="R268" i="2"/>
  <c r="S277" i="2"/>
  <c r="R215" i="2"/>
  <c r="R212" i="2"/>
  <c r="R217" i="2"/>
  <c r="R211" i="2"/>
  <c r="R219" i="2"/>
  <c r="R209" i="2"/>
  <c r="S280" i="2"/>
  <c r="R276" i="2"/>
  <c r="R281" i="2"/>
  <c r="R278" i="2"/>
  <c r="R275" i="2"/>
  <c r="R283" i="2"/>
  <c r="R273" i="2"/>
  <c r="S264" i="2"/>
  <c r="R263" i="2"/>
  <c r="R271" i="2"/>
  <c r="R262" i="2"/>
  <c r="R270" i="2"/>
  <c r="R260" i="2"/>
  <c r="R246" i="2"/>
  <c r="R248" i="2"/>
  <c r="S207" i="2"/>
  <c r="R243" i="2"/>
  <c r="R245" i="2"/>
  <c r="R251" i="2"/>
  <c r="R253" i="2"/>
  <c r="R237" i="2"/>
  <c r="S235" i="2"/>
  <c r="R238" i="2"/>
  <c r="S232" i="2"/>
  <c r="R234" i="2"/>
  <c r="R242" i="2"/>
  <c r="R250" i="2"/>
  <c r="R239" i="2"/>
  <c r="R247" i="2"/>
  <c r="R236" i="2"/>
  <c r="R244" i="2"/>
  <c r="R252" i="2"/>
  <c r="R233" i="2"/>
  <c r="R241" i="2"/>
  <c r="R249" i="2"/>
  <c r="S199" i="2"/>
  <c r="R201" i="2"/>
  <c r="R204" i="2"/>
  <c r="R203" i="2"/>
  <c r="S206" i="2"/>
  <c r="R208" i="2"/>
  <c r="S200" i="2"/>
  <c r="R205" i="2"/>
  <c r="R202" i="2"/>
  <c r="R198" i="2"/>
  <c r="R256" i="2"/>
  <c r="R258" i="2"/>
  <c r="R257" i="2"/>
  <c r="R259" i="2"/>
  <c r="R255" i="2"/>
  <c r="S225" i="2"/>
  <c r="S230" i="2"/>
  <c r="R222" i="2"/>
  <c r="R224" i="2"/>
  <c r="R227" i="2"/>
  <c r="R223" i="2"/>
  <c r="R221" i="2"/>
  <c r="R229" i="2"/>
  <c r="R226" i="2"/>
  <c r="R231" i="2"/>
  <c r="R228" i="2"/>
  <c r="R220" i="2"/>
  <c r="R177" i="2"/>
  <c r="R170" i="2"/>
  <c r="R167" i="2"/>
  <c r="S165" i="2"/>
  <c r="R164" i="2"/>
  <c r="R172" i="2"/>
  <c r="S175" i="2"/>
  <c r="R169" i="2"/>
  <c r="R166" i="2"/>
  <c r="R174" i="2"/>
  <c r="R163" i="2"/>
  <c r="R171" i="2"/>
  <c r="R168" i="2"/>
  <c r="R173" i="2"/>
  <c r="R162" i="2"/>
  <c r="R185" i="2"/>
  <c r="R196" i="2"/>
  <c r="S194" i="2"/>
  <c r="R191" i="2"/>
  <c r="R188" i="2"/>
  <c r="S187" i="2"/>
  <c r="R192" i="2"/>
  <c r="S195" i="2"/>
  <c r="R189" i="2"/>
  <c r="R197" i="2"/>
  <c r="R193" i="2"/>
  <c r="R190" i="2"/>
  <c r="S184" i="2"/>
  <c r="S155" i="2"/>
  <c r="R160" i="2"/>
  <c r="R181" i="2"/>
  <c r="S180" i="2"/>
  <c r="S179" i="2"/>
  <c r="R178" i="2"/>
  <c r="R186" i="2"/>
  <c r="R183" i="2"/>
  <c r="R182" i="2"/>
  <c r="R176" i="2"/>
  <c r="R152" i="2"/>
  <c r="R154" i="2"/>
  <c r="R157" i="2"/>
  <c r="R159" i="2"/>
  <c r="R151" i="2"/>
  <c r="R156" i="2"/>
  <c r="R153" i="2"/>
  <c r="R161" i="2"/>
  <c r="R158" i="2"/>
  <c r="R150" i="2"/>
  <c r="V529" i="2"/>
  <c r="V530" i="2"/>
  <c r="V531" i="2"/>
  <c r="V532" i="2"/>
  <c r="V533" i="2"/>
  <c r="V534" i="2"/>
  <c r="V535" i="2"/>
  <c r="V536" i="2"/>
  <c r="V537" i="2"/>
  <c r="V538" i="2"/>
  <c r="V539" i="2"/>
  <c r="V493" i="2"/>
  <c r="V494" i="2"/>
  <c r="V495" i="2"/>
  <c r="V496" i="2"/>
  <c r="V497" i="2"/>
  <c r="V498" i="2"/>
  <c r="V499" i="2"/>
  <c r="V500" i="2"/>
  <c r="V501" i="2"/>
  <c r="V502" i="2"/>
  <c r="V544" i="2"/>
  <c r="V545" i="2"/>
  <c r="V546" i="2"/>
  <c r="V504" i="2"/>
  <c r="V505" i="2"/>
  <c r="V506" i="2"/>
  <c r="V507" i="2"/>
  <c r="V508" i="2"/>
  <c r="V509" i="2"/>
  <c r="V510" i="2"/>
  <c r="V511" i="2"/>
  <c r="V512" i="2"/>
  <c r="V513" i="2"/>
  <c r="V514" i="2"/>
  <c r="V515" i="2"/>
  <c r="V527" i="2"/>
  <c r="V528" i="2"/>
  <c r="B48" i="11"/>
  <c r="B13" i="11"/>
  <c r="B55" i="11"/>
  <c r="B58" i="11"/>
  <c r="B42" i="11"/>
  <c r="B63" i="11"/>
  <c r="B39" i="11"/>
  <c r="B62" i="11"/>
  <c r="B40" i="11"/>
  <c r="B18" i="11"/>
  <c r="B56" i="11"/>
  <c r="B25" i="11"/>
  <c r="B14" i="11"/>
  <c r="B61" i="11"/>
  <c r="B46" i="11"/>
  <c r="B51" i="11"/>
  <c r="B33" i="11"/>
  <c r="B38" i="11"/>
  <c r="B53" i="11"/>
  <c r="B29" i="11"/>
  <c r="B43" i="11"/>
  <c r="B15" i="11"/>
  <c r="B34" i="11"/>
  <c r="B59" i="11"/>
  <c r="B37" i="11"/>
  <c r="B60" i="11"/>
  <c r="B10" i="11"/>
  <c r="B31" i="11"/>
  <c r="B44" i="11"/>
  <c r="B57" i="11"/>
  <c r="B30" i="11"/>
  <c r="B7" i="11"/>
  <c r="B24" i="11"/>
  <c r="B28" i="11"/>
  <c r="B49" i="11"/>
  <c r="B32" i="11"/>
  <c r="B65" i="11"/>
  <c r="B23" i="11"/>
  <c r="B52" i="11"/>
  <c r="B20" i="11"/>
  <c r="B36" i="11"/>
  <c r="B47" i="11"/>
  <c r="B22" i="11"/>
  <c r="B8" i="11"/>
  <c r="B16" i="11"/>
  <c r="B41" i="11"/>
  <c r="B21" i="11"/>
  <c r="B50" i="11"/>
  <c r="B26" i="11"/>
  <c r="V420" i="2" l="1"/>
  <c r="V421" i="2"/>
  <c r="V540" i="2"/>
  <c r="V541" i="2"/>
  <c r="V542" i="2"/>
  <c r="V543" i="2"/>
  <c r="P6" i="26"/>
  <c r="P7" i="26"/>
  <c r="P8" i="26"/>
  <c r="P9" i="26"/>
  <c r="P10" i="26"/>
  <c r="P11" i="26"/>
  <c r="P12" i="26"/>
  <c r="P13" i="26"/>
  <c r="P14" i="26"/>
  <c r="P15" i="26"/>
  <c r="P16" i="26"/>
  <c r="P17" i="26"/>
  <c r="P18" i="26"/>
  <c r="P19" i="26"/>
  <c r="P20" i="26"/>
  <c r="P21" i="26"/>
  <c r="P22" i="26"/>
  <c r="P23" i="26"/>
  <c r="P24" i="26"/>
  <c r="P25" i="26"/>
  <c r="P5" i="26"/>
  <c r="V478" i="2"/>
  <c r="V479" i="2"/>
  <c r="V480" i="2"/>
  <c r="V481" i="2"/>
  <c r="V482" i="2"/>
  <c r="V483" i="2"/>
  <c r="V410" i="2"/>
  <c r="V411" i="2"/>
  <c r="V412" i="2"/>
  <c r="V413" i="2"/>
  <c r="V414" i="2"/>
  <c r="V415" i="2"/>
  <c r="V416" i="2"/>
  <c r="V417" i="2"/>
  <c r="V418" i="2"/>
  <c r="V419" i="2"/>
  <c r="L11" i="26"/>
  <c r="L12" i="26"/>
  <c r="L13" i="26"/>
  <c r="L14" i="26"/>
  <c r="L15" i="26"/>
  <c r="L16" i="26"/>
  <c r="L17" i="26"/>
  <c r="L18" i="26"/>
  <c r="L19" i="26"/>
  <c r="M11" i="26"/>
  <c r="M12" i="26"/>
  <c r="M13" i="26"/>
  <c r="M14" i="26"/>
  <c r="M15" i="26"/>
  <c r="M16" i="26"/>
  <c r="M17" i="26"/>
  <c r="M18" i="26"/>
  <c r="M19" i="26"/>
  <c r="V469" i="2"/>
  <c r="V470" i="2"/>
  <c r="V471" i="2"/>
  <c r="V472" i="2"/>
  <c r="V473" i="2"/>
  <c r="V474" i="2"/>
  <c r="V484" i="2"/>
  <c r="V485" i="2"/>
  <c r="V486" i="2"/>
  <c r="V487" i="2"/>
  <c r="V488" i="2"/>
  <c r="V489" i="2"/>
  <c r="V490" i="2"/>
  <c r="V491" i="2"/>
  <c r="V492" i="2"/>
  <c r="V475" i="2"/>
  <c r="V476" i="2"/>
  <c r="V477" i="2"/>
  <c r="V452" i="2"/>
  <c r="V453" i="2"/>
  <c r="V454" i="2"/>
  <c r="V455" i="2"/>
  <c r="V456" i="2"/>
  <c r="V457" i="2"/>
  <c r="V458" i="2"/>
  <c r="V459" i="2"/>
  <c r="V460" i="2"/>
  <c r="V461" i="2"/>
  <c r="V462" i="2"/>
  <c r="V463" i="2"/>
  <c r="V464" i="2"/>
  <c r="V465" i="2"/>
  <c r="V466" i="2"/>
  <c r="V467" i="2"/>
  <c r="V468" i="2"/>
  <c r="V440" i="2"/>
  <c r="V441" i="2"/>
  <c r="V442" i="2"/>
  <c r="V443" i="2"/>
  <c r="V444" i="2"/>
  <c r="V445" i="2"/>
  <c r="V446" i="2"/>
  <c r="V447" i="2"/>
  <c r="V448" i="2"/>
  <c r="V449" i="2"/>
  <c r="V450" i="2"/>
  <c r="V451" i="2"/>
  <c r="V429" i="2"/>
  <c r="V430" i="2"/>
  <c r="V431" i="2"/>
  <c r="V432" i="2"/>
  <c r="V433" i="2"/>
  <c r="V434" i="2"/>
  <c r="V435" i="2"/>
  <c r="V436" i="2"/>
  <c r="V437" i="2"/>
  <c r="V438" i="2"/>
  <c r="V439" i="2"/>
  <c r="V408" i="2"/>
  <c r="V409" i="2"/>
  <c r="V422" i="2"/>
  <c r="V423" i="2"/>
  <c r="V424" i="2"/>
  <c r="V425" i="2"/>
  <c r="V426" i="2"/>
  <c r="V427" i="2"/>
  <c r="V428" i="2"/>
  <c r="V407" i="2"/>
  <c r="V401" i="2"/>
  <c r="V402" i="2"/>
  <c r="V403" i="2"/>
  <c r="V404" i="2"/>
  <c r="V405" i="2"/>
  <c r="V406" i="2"/>
  <c r="V390" i="2"/>
  <c r="V391" i="2"/>
  <c r="V392" i="2"/>
  <c r="V393" i="2"/>
  <c r="V394" i="2"/>
  <c r="V395" i="2"/>
  <c r="V396" i="2"/>
  <c r="V397" i="2"/>
  <c r="V398" i="2"/>
  <c r="V399" i="2"/>
  <c r="V400" i="2"/>
  <c r="V377" i="2"/>
  <c r="V378" i="2"/>
  <c r="V379" i="2"/>
  <c r="V380" i="2"/>
  <c r="V381" i="2"/>
  <c r="V382" i="2"/>
  <c r="V383" i="2"/>
  <c r="V384" i="2"/>
  <c r="V385" i="2"/>
  <c r="V386" i="2"/>
  <c r="V387" i="2"/>
  <c r="V388" i="2"/>
  <c r="V389" i="2"/>
  <c r="V292" i="2"/>
  <c r="V359" i="2"/>
  <c r="V360" i="2"/>
  <c r="V361" i="2"/>
  <c r="V362" i="2"/>
  <c r="V363" i="2"/>
  <c r="V364" i="2"/>
  <c r="V365" i="2"/>
  <c r="V366" i="2"/>
  <c r="V367" i="2"/>
  <c r="V368" i="2"/>
  <c r="V369" i="2"/>
  <c r="V370" i="2"/>
  <c r="V371" i="2"/>
  <c r="V372" i="2"/>
  <c r="V373" i="2"/>
  <c r="V374" i="2"/>
  <c r="V375" i="2"/>
  <c r="V376" i="2"/>
  <c r="V286" i="2"/>
  <c r="V287" i="2"/>
  <c r="V288" i="2"/>
  <c r="V289" i="2"/>
  <c r="V290" i="2"/>
  <c r="V291" i="2"/>
  <c r="V310" i="2"/>
  <c r="V311" i="2"/>
  <c r="V312" i="2"/>
  <c r="V313" i="2"/>
  <c r="V314" i="2"/>
  <c r="V315" i="2"/>
  <c r="V316" i="2"/>
  <c r="V317" i="2"/>
  <c r="V318" i="2"/>
  <c r="V284" i="2"/>
  <c r="V285" i="2"/>
  <c r="V345" i="2"/>
  <c r="V346" i="2"/>
  <c r="V347" i="2"/>
  <c r="V348" i="2"/>
  <c r="V349" i="2"/>
  <c r="V350" i="2"/>
  <c r="V351" i="2"/>
  <c r="V352" i="2"/>
  <c r="V309" i="2"/>
  <c r="V357" i="2"/>
  <c r="V358" i="2"/>
  <c r="V342" i="2"/>
  <c r="V343" i="2"/>
  <c r="V344" i="2"/>
  <c r="V340" i="2"/>
  <c r="V341" i="2"/>
  <c r="V353" i="2"/>
  <c r="V354" i="2"/>
  <c r="V355" i="2"/>
  <c r="V356" i="2"/>
  <c r="V334" i="2"/>
  <c r="V335" i="2"/>
  <c r="V336" i="2"/>
  <c r="V337" i="2"/>
  <c r="V338" i="2"/>
  <c r="V339" i="2"/>
  <c r="V327" i="2"/>
  <c r="V328" i="2"/>
  <c r="V329" i="2"/>
  <c r="V330" i="2"/>
  <c r="V331" i="2"/>
  <c r="V332" i="2"/>
  <c r="V333" i="2"/>
  <c r="V319" i="2"/>
  <c r="V320" i="2"/>
  <c r="V321" i="2"/>
  <c r="V322" i="2"/>
  <c r="V323" i="2"/>
  <c r="V324" i="2"/>
  <c r="V325" i="2"/>
  <c r="V326" i="2"/>
  <c r="V298" i="2"/>
  <c r="V299" i="2"/>
  <c r="V300" i="2"/>
  <c r="V301" i="2"/>
  <c r="V302" i="2"/>
  <c r="V303" i="2"/>
  <c r="V304" i="2"/>
  <c r="V305" i="2"/>
  <c r="V306" i="2"/>
  <c r="V307" i="2"/>
  <c r="V308" i="2"/>
  <c r="V216" i="2"/>
  <c r="V217" i="2"/>
  <c r="V218" i="2"/>
  <c r="V219" i="2"/>
  <c r="V293" i="2"/>
  <c r="V294" i="2"/>
  <c r="V295" i="2"/>
  <c r="V296" i="2"/>
  <c r="V297" i="2"/>
  <c r="V279" i="2"/>
  <c r="V280" i="2"/>
  <c r="V281" i="2"/>
  <c r="V282" i="2"/>
  <c r="V283" i="2"/>
  <c r="V209" i="2"/>
  <c r="V210" i="2"/>
  <c r="V211" i="2"/>
  <c r="V212" i="2"/>
  <c r="V213" i="2"/>
  <c r="V214" i="2"/>
  <c r="V215" i="2"/>
  <c r="V268" i="2"/>
  <c r="V269" i="2"/>
  <c r="V270" i="2"/>
  <c r="V271" i="2"/>
  <c r="V272" i="2"/>
  <c r="V273" i="2"/>
  <c r="V274" i="2"/>
  <c r="V275" i="2"/>
  <c r="V276" i="2"/>
  <c r="V277" i="2"/>
  <c r="V278" i="2"/>
  <c r="V260" i="2"/>
  <c r="V261" i="2"/>
  <c r="V262" i="2"/>
  <c r="V263" i="2"/>
  <c r="V264" i="2"/>
  <c r="V265" i="2"/>
  <c r="V266" i="2"/>
  <c r="V267" i="2"/>
  <c r="V244" i="2"/>
  <c r="V245" i="2"/>
  <c r="V246" i="2"/>
  <c r="V247" i="2"/>
  <c r="V248" i="2"/>
  <c r="V249" i="2"/>
  <c r="V250" i="2"/>
  <c r="V251" i="2"/>
  <c r="V252" i="2"/>
  <c r="V253" i="2"/>
  <c r="V254" i="2"/>
  <c r="V234" i="2"/>
  <c r="V235" i="2"/>
  <c r="V236" i="2"/>
  <c r="V237" i="2"/>
  <c r="V238" i="2"/>
  <c r="V239" i="2"/>
  <c r="V240" i="2"/>
  <c r="V241" i="2"/>
  <c r="V242" i="2"/>
  <c r="V243" i="2"/>
  <c r="V201" i="2"/>
  <c r="V202" i="2"/>
  <c r="V203" i="2"/>
  <c r="V204" i="2"/>
  <c r="V205" i="2"/>
  <c r="V206" i="2"/>
  <c r="V207" i="2"/>
  <c r="V208" i="2"/>
  <c r="V232" i="2"/>
  <c r="V233" i="2"/>
  <c r="V230" i="2"/>
  <c r="V231" i="2"/>
  <c r="V255" i="2"/>
  <c r="V256" i="2"/>
  <c r="V257" i="2"/>
  <c r="V258" i="2"/>
  <c r="V259" i="2"/>
  <c r="V198" i="2"/>
  <c r="V199" i="2"/>
  <c r="V200" i="2"/>
  <c r="V223" i="2"/>
  <c r="V224" i="2"/>
  <c r="V225" i="2"/>
  <c r="V226" i="2"/>
  <c r="V227" i="2"/>
  <c r="V228" i="2"/>
  <c r="V229" i="2"/>
  <c r="V171" i="2"/>
  <c r="V172" i="2"/>
  <c r="V173" i="2"/>
  <c r="V174" i="2"/>
  <c r="V175" i="2"/>
  <c r="V220" i="2"/>
  <c r="V221" i="2"/>
  <c r="V222" i="2"/>
  <c r="V196" i="2"/>
  <c r="V197" i="2"/>
  <c r="V162" i="2"/>
  <c r="V163" i="2"/>
  <c r="V164" i="2"/>
  <c r="V165" i="2"/>
  <c r="V166" i="2"/>
  <c r="V167" i="2"/>
  <c r="V168" i="2"/>
  <c r="V169" i="2"/>
  <c r="V170" i="2"/>
  <c r="V190" i="2"/>
  <c r="V191" i="2"/>
  <c r="V192" i="2"/>
  <c r="V193" i="2"/>
  <c r="V194" i="2"/>
  <c r="V195" i="2"/>
  <c r="V182" i="2"/>
  <c r="V183" i="2"/>
  <c r="V184" i="2"/>
  <c r="V185" i="2"/>
  <c r="V186" i="2"/>
  <c r="V187" i="2"/>
  <c r="V188" i="2"/>
  <c r="V189" i="2"/>
  <c r="V157" i="2"/>
  <c r="V158" i="2"/>
  <c r="V159" i="2"/>
  <c r="V160" i="2"/>
  <c r="V161" i="2"/>
  <c r="V176" i="2"/>
  <c r="V177" i="2"/>
  <c r="V178" i="2"/>
  <c r="V179" i="2"/>
  <c r="V180" i="2"/>
  <c r="V181" i="2"/>
  <c r="V152" i="2"/>
  <c r="V153" i="2"/>
  <c r="V154" i="2"/>
  <c r="V155" i="2"/>
  <c r="V156" i="2"/>
  <c r="S100" i="2"/>
  <c r="S101" i="2"/>
  <c r="S102" i="2"/>
  <c r="S103" i="2"/>
  <c r="S104" i="2"/>
  <c r="S105" i="2"/>
  <c r="R106" i="2"/>
  <c r="R107" i="2"/>
  <c r="R108" i="2"/>
  <c r="S109" i="2"/>
  <c r="R110" i="2"/>
  <c r="R111" i="2"/>
  <c r="R112" i="2"/>
  <c r="R113" i="2"/>
  <c r="V100" i="2"/>
  <c r="V101" i="2"/>
  <c r="V102" i="2"/>
  <c r="V103" i="2"/>
  <c r="V104" i="2"/>
  <c r="V105" i="2"/>
  <c r="V106" i="2"/>
  <c r="V107" i="2"/>
  <c r="V108" i="2"/>
  <c r="V109" i="2"/>
  <c r="V110" i="2"/>
  <c r="V111" i="2"/>
  <c r="V112" i="2"/>
  <c r="V113" i="2"/>
  <c r="V150" i="2"/>
  <c r="V151" i="2"/>
  <c r="S146" i="2"/>
  <c r="S147" i="2"/>
  <c r="R148" i="2"/>
  <c r="S149" i="2"/>
  <c r="S95" i="2"/>
  <c r="R96" i="2"/>
  <c r="R97" i="2"/>
  <c r="R98" i="2"/>
  <c r="R99" i="2"/>
  <c r="V146" i="2"/>
  <c r="V147" i="2"/>
  <c r="V148" i="2"/>
  <c r="V149" i="2"/>
  <c r="V95" i="2"/>
  <c r="V96" i="2"/>
  <c r="V97" i="2"/>
  <c r="V98" i="2"/>
  <c r="V99" i="2"/>
  <c r="S140" i="2"/>
  <c r="S141" i="2"/>
  <c r="S142" i="2"/>
  <c r="R143" i="2"/>
  <c r="R144" i="2"/>
  <c r="R145" i="2"/>
  <c r="V140" i="2"/>
  <c r="V141" i="2"/>
  <c r="V142" i="2"/>
  <c r="V143" i="2"/>
  <c r="V144" i="2"/>
  <c r="V145" i="2"/>
  <c r="R128" i="2"/>
  <c r="S129" i="2"/>
  <c r="S130" i="2"/>
  <c r="S131" i="2"/>
  <c r="S132" i="2"/>
  <c r="R133" i="2"/>
  <c r="R134" i="2"/>
  <c r="R135" i="2"/>
  <c r="R136" i="2"/>
  <c r="S137" i="2"/>
  <c r="R138" i="2"/>
  <c r="S139" i="2"/>
  <c r="V128" i="2"/>
  <c r="V129" i="2"/>
  <c r="V130" i="2"/>
  <c r="V131" i="2"/>
  <c r="V132" i="2"/>
  <c r="V133" i="2"/>
  <c r="V134" i="2"/>
  <c r="V135" i="2"/>
  <c r="V136" i="2"/>
  <c r="V137" i="2"/>
  <c r="V138" i="2"/>
  <c r="V139" i="2"/>
  <c r="S120" i="2"/>
  <c r="S121" i="2"/>
  <c r="S122" i="2"/>
  <c r="S123" i="2"/>
  <c r="R124" i="2"/>
  <c r="R125" i="2"/>
  <c r="S126" i="2"/>
  <c r="S127" i="2"/>
  <c r="V120" i="2"/>
  <c r="V121" i="2"/>
  <c r="V122" i="2"/>
  <c r="V123" i="2"/>
  <c r="V124" i="2"/>
  <c r="V125" i="2"/>
  <c r="V126" i="2"/>
  <c r="V127" i="2"/>
  <c r="R93" i="2"/>
  <c r="S94" i="2"/>
  <c r="R84" i="2"/>
  <c r="R83" i="2"/>
  <c r="R114" i="2"/>
  <c r="R115" i="2"/>
  <c r="R116" i="2"/>
  <c r="R117" i="2"/>
  <c r="R118" i="2"/>
  <c r="S119" i="2"/>
  <c r="V93" i="2"/>
  <c r="V94" i="2"/>
  <c r="V84" i="2"/>
  <c r="V83" i="2"/>
  <c r="V114" i="2"/>
  <c r="V115" i="2"/>
  <c r="V116" i="2"/>
  <c r="V117" i="2"/>
  <c r="V118" i="2"/>
  <c r="V119" i="2"/>
  <c r="R81" i="2"/>
  <c r="R82" i="2"/>
  <c r="S85" i="2"/>
  <c r="S86" i="2"/>
  <c r="R87" i="2"/>
  <c r="R88" i="2"/>
  <c r="R89" i="2"/>
  <c r="R90" i="2"/>
  <c r="R91" i="2"/>
  <c r="R92" i="2"/>
  <c r="V81" i="2"/>
  <c r="V82" i="2"/>
  <c r="V85" i="2"/>
  <c r="V86" i="2"/>
  <c r="V87" i="2"/>
  <c r="V88" i="2"/>
  <c r="V89" i="2"/>
  <c r="V90" i="2"/>
  <c r="V91" i="2"/>
  <c r="V92" i="2"/>
  <c r="S73" i="2"/>
  <c r="S74" i="2"/>
  <c r="S75" i="2"/>
  <c r="S76" i="2"/>
  <c r="R77" i="2"/>
  <c r="R78" i="2"/>
  <c r="R79" i="2"/>
  <c r="S80" i="2"/>
  <c r="V73" i="2"/>
  <c r="V74" i="2"/>
  <c r="V75" i="2"/>
  <c r="V76" i="2"/>
  <c r="V77" i="2"/>
  <c r="V78" i="2"/>
  <c r="V79" i="2"/>
  <c r="V80" i="2"/>
  <c r="R56" i="2"/>
  <c r="R52" i="2"/>
  <c r="S55" i="2"/>
  <c r="R50" i="2"/>
  <c r="R48" i="2"/>
  <c r="R57" i="2"/>
  <c r="R51" i="2"/>
  <c r="S72" i="2"/>
  <c r="V56" i="2"/>
  <c r="V52" i="2"/>
  <c r="V55" i="2"/>
  <c r="V50" i="2"/>
  <c r="V48" i="2"/>
  <c r="V57" i="2"/>
  <c r="V51" i="2"/>
  <c r="V72" i="2"/>
  <c r="R23" i="2"/>
  <c r="R24" i="2"/>
  <c r="R42" i="2"/>
  <c r="S43" i="2"/>
  <c r="R46" i="2"/>
  <c r="R45" i="2"/>
  <c r="R47" i="2"/>
  <c r="R54" i="2"/>
  <c r="R49" i="2"/>
  <c r="R53" i="2"/>
  <c r="S44" i="2"/>
  <c r="V23" i="2"/>
  <c r="V24" i="2"/>
  <c r="V42" i="2"/>
  <c r="V43" i="2"/>
  <c r="V46" i="2"/>
  <c r="V45" i="2"/>
  <c r="V47" i="2"/>
  <c r="V54" i="2"/>
  <c r="V49" i="2"/>
  <c r="V53" i="2"/>
  <c r="V44" i="2"/>
  <c r="R14" i="2"/>
  <c r="R15" i="2"/>
  <c r="R16" i="2"/>
  <c r="S17" i="2"/>
  <c r="S18" i="2"/>
  <c r="R19" i="2"/>
  <c r="S20" i="2"/>
  <c r="R21" i="2"/>
  <c r="R22" i="2"/>
  <c r="V14" i="2"/>
  <c r="V15" i="2"/>
  <c r="V16" i="2"/>
  <c r="V17" i="2"/>
  <c r="V18" i="2"/>
  <c r="V19" i="2"/>
  <c r="V20" i="2"/>
  <c r="V21" i="2"/>
  <c r="V22" i="2"/>
  <c r="S9" i="2"/>
  <c r="S10" i="2"/>
  <c r="R11" i="2"/>
  <c r="S12" i="2"/>
  <c r="S13" i="2"/>
  <c r="V8" i="2"/>
  <c r="V9" i="2"/>
  <c r="V10" i="2"/>
  <c r="V11" i="2"/>
  <c r="V12" i="2"/>
  <c r="V13" i="2"/>
  <c r="R39" i="2"/>
  <c r="R40" i="2"/>
  <c r="R41" i="2"/>
  <c r="R3" i="2"/>
  <c r="S4" i="2"/>
  <c r="R5" i="2"/>
  <c r="S6" i="2"/>
  <c r="S7" i="2"/>
  <c r="V39" i="2"/>
  <c r="V40" i="2"/>
  <c r="V41" i="2"/>
  <c r="V3" i="2"/>
  <c r="V4" i="2"/>
  <c r="V5" i="2"/>
  <c r="V6" i="2"/>
  <c r="V7" i="2"/>
  <c r="R28" i="2"/>
  <c r="R29" i="2"/>
  <c r="S30" i="2"/>
  <c r="R31" i="2"/>
  <c r="R32" i="2"/>
  <c r="S33" i="2"/>
  <c r="S34" i="2"/>
  <c r="R35" i="2"/>
  <c r="S36" i="2"/>
  <c r="R37" i="2"/>
  <c r="V28" i="2"/>
  <c r="V29" i="2"/>
  <c r="V30" i="2"/>
  <c r="V31" i="2"/>
  <c r="V32" i="2"/>
  <c r="V33" i="2"/>
  <c r="V34" i="2"/>
  <c r="V35" i="2"/>
  <c r="V36" i="2"/>
  <c r="V37" i="2"/>
  <c r="V38" i="2"/>
  <c r="S66" i="2"/>
  <c r="R67" i="2"/>
  <c r="R68" i="2"/>
  <c r="R69" i="2"/>
  <c r="S70" i="2"/>
  <c r="R71" i="2"/>
  <c r="S25" i="2"/>
  <c r="S26" i="2"/>
  <c r="S27" i="2"/>
  <c r="V66" i="2"/>
  <c r="V67" i="2"/>
  <c r="V68" i="2"/>
  <c r="V69" i="2"/>
  <c r="V70" i="2"/>
  <c r="V71" i="2"/>
  <c r="V25" i="2"/>
  <c r="V26" i="2"/>
  <c r="V27" i="2"/>
  <c r="S59" i="2"/>
  <c r="S58" i="2"/>
  <c r="R60" i="2"/>
  <c r="R61" i="2"/>
  <c r="R62" i="2"/>
  <c r="R63" i="2"/>
  <c r="R64" i="2"/>
  <c r="R65" i="2"/>
  <c r="V59" i="2"/>
  <c r="V58" i="2"/>
  <c r="V60" i="2"/>
  <c r="V61" i="2"/>
  <c r="V62" i="2"/>
  <c r="V63" i="2"/>
  <c r="V64" i="2"/>
  <c r="V65" i="2"/>
  <c r="N13" i="26" l="1"/>
  <c r="S38" i="2"/>
  <c r="P1" i="2"/>
  <c r="N12" i="26"/>
  <c r="N11" i="26"/>
  <c r="N14" i="26"/>
  <c r="N15" i="26"/>
  <c r="N16" i="26"/>
  <c r="N19" i="26"/>
  <c r="N17" i="26"/>
  <c r="N18" i="26"/>
  <c r="R100" i="2"/>
  <c r="R103" i="2"/>
  <c r="R104" i="2"/>
  <c r="R102" i="2"/>
  <c r="R101" i="2"/>
  <c r="S111" i="2"/>
  <c r="S112" i="2"/>
  <c r="S110" i="2"/>
  <c r="S108" i="2"/>
  <c r="S106" i="2"/>
  <c r="S113" i="2"/>
  <c r="R105" i="2"/>
  <c r="R147" i="2"/>
  <c r="R109" i="2"/>
  <c r="R95" i="2"/>
  <c r="R149" i="2"/>
  <c r="S107" i="2"/>
  <c r="S98" i="2"/>
  <c r="S97" i="2"/>
  <c r="S99" i="2"/>
  <c r="S96" i="2"/>
  <c r="S148" i="2"/>
  <c r="R146" i="2"/>
  <c r="S134" i="2"/>
  <c r="S145" i="2"/>
  <c r="S133" i="2"/>
  <c r="R73" i="2"/>
  <c r="R132" i="2"/>
  <c r="R142" i="2"/>
  <c r="S144" i="2"/>
  <c r="S135" i="2"/>
  <c r="S143" i="2"/>
  <c r="R141" i="2"/>
  <c r="R140" i="2"/>
  <c r="R130" i="2"/>
  <c r="R74" i="2"/>
  <c r="S128" i="2"/>
  <c r="S138" i="2"/>
  <c r="S136" i="2"/>
  <c r="R139" i="2"/>
  <c r="R131" i="2"/>
  <c r="R137" i="2"/>
  <c r="R129" i="2"/>
  <c r="R75" i="2"/>
  <c r="R123" i="2"/>
  <c r="R121" i="2"/>
  <c r="R120" i="2"/>
  <c r="R122" i="2"/>
  <c r="B2" i="11"/>
  <c r="S77" i="2"/>
  <c r="S78" i="2"/>
  <c r="S124" i="2"/>
  <c r="S79" i="2"/>
  <c r="S89" i="2"/>
  <c r="R76" i="2"/>
  <c r="S116" i="2"/>
  <c r="R80" i="2"/>
  <c r="S84" i="2"/>
  <c r="R127" i="2"/>
  <c r="S92" i="2"/>
  <c r="R119" i="2"/>
  <c r="R126" i="2"/>
  <c r="S51" i="2"/>
  <c r="S82" i="2"/>
  <c r="R94" i="2"/>
  <c r="S46" i="2"/>
  <c r="S114" i="2"/>
  <c r="S90" i="2"/>
  <c r="S125" i="2"/>
  <c r="R43" i="2"/>
  <c r="R86" i="2"/>
  <c r="S93" i="2"/>
  <c r="S81" i="2"/>
  <c r="R85" i="2"/>
  <c r="S48" i="2"/>
  <c r="R20" i="2"/>
  <c r="S118" i="2"/>
  <c r="S91" i="2"/>
  <c r="S117" i="2"/>
  <c r="S83" i="2"/>
  <c r="S115" i="2"/>
  <c r="S11" i="2"/>
  <c r="R44" i="2"/>
  <c r="S88" i="2"/>
  <c r="S87" i="2"/>
  <c r="S5" i="2"/>
  <c r="R17" i="2"/>
  <c r="S15" i="2"/>
  <c r="S50" i="2"/>
  <c r="S24" i="2"/>
  <c r="S71" i="2"/>
  <c r="R55" i="2"/>
  <c r="S42" i="2"/>
  <c r="S57" i="2"/>
  <c r="S53" i="2"/>
  <c r="S29" i="2"/>
  <c r="S47" i="2"/>
  <c r="S45" i="2"/>
  <c r="S21" i="2"/>
  <c r="S52" i="2"/>
  <c r="R72" i="2"/>
  <c r="S56" i="2"/>
  <c r="R18" i="2"/>
  <c r="S54" i="2"/>
  <c r="R10" i="2"/>
  <c r="S37" i="2"/>
  <c r="S49" i="2"/>
  <c r="S23" i="2"/>
  <c r="S35" i="2"/>
  <c r="R34" i="2"/>
  <c r="S3" i="2"/>
  <c r="S22" i="2"/>
  <c r="S19" i="2"/>
  <c r="S16" i="2"/>
  <c r="S14" i="2"/>
  <c r="R12" i="2"/>
  <c r="S40" i="2"/>
  <c r="S41" i="2"/>
  <c r="S32" i="2"/>
  <c r="S8" i="2"/>
  <c r="R13" i="2"/>
  <c r="R9" i="2"/>
  <c r="R4" i="2"/>
  <c r="S31" i="2"/>
  <c r="R33" i="2"/>
  <c r="R7" i="2"/>
  <c r="R6" i="2"/>
  <c r="S39" i="2"/>
  <c r="R70" i="2"/>
  <c r="S69" i="2"/>
  <c r="R27" i="2"/>
  <c r="R36" i="2"/>
  <c r="R38" i="2"/>
  <c r="R30" i="2"/>
  <c r="S28" i="2"/>
  <c r="R25" i="2"/>
  <c r="R26" i="2"/>
  <c r="R66" i="2"/>
  <c r="S68" i="2"/>
  <c r="S67" i="2"/>
  <c r="R59" i="2"/>
  <c r="S62" i="2"/>
  <c r="S65" i="2"/>
  <c r="S63" i="2"/>
  <c r="S64" i="2"/>
  <c r="S61" i="2"/>
  <c r="S60" i="2"/>
  <c r="R58" i="2"/>
  <c r="N86" i="16"/>
  <c r="O86" i="16" s="1"/>
  <c r="N85" i="16"/>
  <c r="O85" i="16" s="1"/>
  <c r="N84" i="16"/>
  <c r="O84" i="16" s="1"/>
  <c r="N83" i="16"/>
  <c r="O83" i="16" s="1"/>
  <c r="N82" i="16"/>
  <c r="O82" i="16" s="1"/>
  <c r="N81" i="16"/>
  <c r="O81" i="16" s="1"/>
  <c r="I3" i="16"/>
  <c r="J3" i="16" s="1"/>
  <c r="M34" i="32"/>
  <c r="L34" i="32"/>
  <c r="M33" i="32"/>
  <c r="L33" i="32"/>
  <c r="M32" i="32"/>
  <c r="L32" i="32"/>
  <c r="M31" i="32"/>
  <c r="L31" i="32"/>
  <c r="D1083" i="16"/>
  <c r="D1082" i="16"/>
  <c r="D1081" i="16"/>
  <c r="D1080" i="16"/>
  <c r="D1079" i="16"/>
  <c r="D1078" i="16"/>
  <c r="D1077" i="16"/>
  <c r="D1076" i="16"/>
  <c r="D1075" i="16"/>
  <c r="D1074" i="16"/>
  <c r="D1073" i="16"/>
  <c r="D1072" i="16"/>
  <c r="D1071" i="16"/>
  <c r="D1070" i="16"/>
  <c r="D1069" i="16"/>
  <c r="D1068" i="16"/>
  <c r="D1067" i="16"/>
  <c r="D1066" i="16"/>
  <c r="D1065" i="16"/>
  <c r="D1064" i="16"/>
  <c r="D1063" i="16"/>
  <c r="D1062" i="16"/>
  <c r="D1061" i="16"/>
  <c r="D1060" i="16"/>
  <c r="D1059" i="16"/>
  <c r="D1058" i="16"/>
  <c r="D1057" i="16"/>
  <c r="D1056" i="16"/>
  <c r="D1055" i="16"/>
  <c r="D1054" i="16"/>
  <c r="D1053" i="16"/>
  <c r="D1052" i="16"/>
  <c r="D1051" i="16"/>
  <c r="D1050" i="16"/>
  <c r="D1049" i="16"/>
  <c r="D1048" i="16"/>
  <c r="D1047" i="16"/>
  <c r="D1046" i="16"/>
  <c r="D1045" i="16"/>
  <c r="D1044" i="16"/>
  <c r="D1043" i="16"/>
  <c r="D1042" i="16"/>
  <c r="D1041" i="16"/>
  <c r="D1040" i="16"/>
  <c r="D1039" i="16"/>
  <c r="D1038" i="16"/>
  <c r="D1037" i="16"/>
  <c r="D1036" i="16"/>
  <c r="D1035" i="16"/>
  <c r="D1034" i="16"/>
  <c r="D1033" i="16"/>
  <c r="D1032" i="16"/>
  <c r="D1031" i="16"/>
  <c r="D1030" i="16"/>
  <c r="D1029" i="16"/>
  <c r="D1028" i="16"/>
  <c r="D1027" i="16"/>
  <c r="D1026" i="16"/>
  <c r="D1025" i="16"/>
  <c r="D1024" i="16"/>
  <c r="D1023" i="16"/>
  <c r="D1022" i="16"/>
  <c r="D1021" i="16"/>
  <c r="D1020" i="16"/>
  <c r="D1019" i="16"/>
  <c r="D1018" i="16"/>
  <c r="D1017" i="16"/>
  <c r="D1016" i="16"/>
  <c r="D1015" i="16"/>
  <c r="D1014" i="16"/>
  <c r="D1013" i="16"/>
  <c r="D1012" i="16"/>
  <c r="D1011" i="16"/>
  <c r="D1010" i="16"/>
  <c r="D1009" i="16"/>
  <c r="D1008" i="16"/>
  <c r="D1007" i="16"/>
  <c r="D1006" i="16"/>
  <c r="D1005" i="16"/>
  <c r="D1004" i="16"/>
  <c r="D1003" i="16"/>
  <c r="I4" i="16"/>
  <c r="J4" i="16" s="1"/>
  <c r="I5" i="16"/>
  <c r="J5" i="16" s="1"/>
  <c r="I6" i="16"/>
  <c r="J6" i="16" s="1"/>
  <c r="J7" i="16"/>
  <c r="J8" i="16"/>
  <c r="B1624" i="4"/>
  <c r="B1623" i="4"/>
  <c r="B1622" i="4"/>
  <c r="B1621" i="4"/>
  <c r="B1620" i="4"/>
  <c r="B1619" i="4"/>
  <c r="B1618" i="4"/>
  <c r="B1617" i="4"/>
  <c r="B1616" i="4"/>
  <c r="B1615" i="4"/>
  <c r="B1614" i="4"/>
  <c r="B1613" i="4"/>
  <c r="B1612" i="4"/>
  <c r="B1611" i="4"/>
  <c r="B1610" i="4"/>
  <c r="B1609" i="4"/>
  <c r="B1608" i="4"/>
  <c r="B1607" i="4"/>
  <c r="B1606" i="4"/>
  <c r="B1605" i="4"/>
  <c r="B1604" i="4"/>
  <c r="B1603" i="4"/>
  <c r="B1602" i="4"/>
  <c r="B1601" i="4"/>
  <c r="B1600" i="4"/>
  <c r="B1599" i="4"/>
  <c r="B1598" i="4"/>
  <c r="B1597" i="4"/>
  <c r="B1596" i="4"/>
  <c r="B1595" i="4"/>
  <c r="B1594" i="4"/>
  <c r="B1593" i="4"/>
  <c r="B1592" i="4"/>
  <c r="B1591" i="4"/>
  <c r="B1590" i="4"/>
  <c r="B1589" i="4"/>
  <c r="B1588" i="4"/>
  <c r="B1587" i="4"/>
  <c r="B1586" i="4"/>
  <c r="B1585" i="4"/>
  <c r="B1584" i="4"/>
  <c r="B1583" i="4"/>
  <c r="B1582" i="4"/>
  <c r="B1581" i="4"/>
  <c r="B1580" i="4"/>
  <c r="B1579" i="4"/>
  <c r="B1578" i="4"/>
  <c r="B1577" i="4"/>
  <c r="B1576" i="4"/>
  <c r="B1575" i="4"/>
  <c r="B1574" i="4"/>
  <c r="B1573" i="4"/>
  <c r="B1572" i="4"/>
  <c r="B1571" i="4"/>
  <c r="B1570" i="4"/>
  <c r="B1569" i="4"/>
  <c r="B1568" i="4"/>
  <c r="B1567" i="4"/>
  <c r="B1566" i="4"/>
  <c r="B1565" i="4"/>
  <c r="B1564" i="4"/>
  <c r="B1563" i="4"/>
  <c r="B1562" i="4"/>
  <c r="B1561" i="4"/>
  <c r="B1560" i="4"/>
  <c r="B1559" i="4"/>
  <c r="B1558" i="4"/>
  <c r="B1557" i="4"/>
  <c r="B1556" i="4"/>
  <c r="B1555" i="4"/>
  <c r="B1554" i="4"/>
  <c r="B1553" i="4"/>
  <c r="B1552" i="4"/>
  <c r="B1551" i="4"/>
  <c r="B1550" i="4"/>
  <c r="B1549" i="4"/>
  <c r="B1548" i="4"/>
  <c r="B1547" i="4"/>
  <c r="B1546" i="4"/>
  <c r="B1545" i="4"/>
  <c r="B1544" i="4"/>
  <c r="B1543" i="4"/>
  <c r="B1542" i="4"/>
  <c r="B1541" i="4"/>
  <c r="B1540" i="4"/>
  <c r="B1539" i="4"/>
  <c r="B1538" i="4"/>
  <c r="B1537" i="4"/>
  <c r="B1536" i="4"/>
  <c r="B1535" i="4"/>
  <c r="B1534" i="4"/>
  <c r="B1533" i="4"/>
  <c r="B1532" i="4"/>
  <c r="B1531" i="4"/>
  <c r="B1530" i="4"/>
  <c r="B1529" i="4"/>
  <c r="B1528" i="4"/>
  <c r="B1527" i="4"/>
  <c r="B1526" i="4"/>
  <c r="B1525" i="4"/>
  <c r="B1524" i="4"/>
  <c r="B1523" i="4"/>
  <c r="B1522" i="4"/>
  <c r="B1521" i="4"/>
  <c r="B1520" i="4"/>
  <c r="B1519" i="4"/>
  <c r="B1518" i="4"/>
  <c r="B1517" i="4"/>
  <c r="B1516" i="4"/>
  <c r="B1515" i="4"/>
  <c r="B1514" i="4"/>
  <c r="B1513" i="4"/>
  <c r="B1512" i="4"/>
  <c r="B1511" i="4"/>
  <c r="B1510" i="4"/>
  <c r="B1509" i="4"/>
  <c r="B1508" i="4"/>
  <c r="B1507" i="4"/>
  <c r="B1506" i="4"/>
  <c r="B1505" i="4"/>
  <c r="B1504" i="4"/>
  <c r="B1503" i="4"/>
  <c r="B1502" i="4"/>
  <c r="B1501" i="4"/>
  <c r="B1500" i="4"/>
  <c r="B1499" i="4"/>
  <c r="B1498" i="4"/>
  <c r="B1497" i="4"/>
  <c r="B1496" i="4"/>
  <c r="B1495" i="4"/>
  <c r="B1494" i="4"/>
  <c r="B1493" i="4"/>
  <c r="B1492" i="4"/>
  <c r="B1491" i="4"/>
  <c r="B1490" i="4"/>
  <c r="B1489" i="4"/>
  <c r="B1488" i="4"/>
  <c r="B1487" i="4"/>
  <c r="B1486" i="4"/>
  <c r="B1485" i="4"/>
  <c r="B1484" i="4"/>
  <c r="B1483" i="4"/>
  <c r="B1482" i="4"/>
  <c r="B1481" i="4"/>
  <c r="B1480" i="4"/>
  <c r="B1479" i="4"/>
  <c r="B1478" i="4"/>
  <c r="B1477" i="4"/>
  <c r="B1476" i="4"/>
  <c r="B1475" i="4"/>
  <c r="B1474" i="4"/>
  <c r="B1473" i="4"/>
  <c r="B1472" i="4"/>
  <c r="B1471" i="4"/>
  <c r="B1470" i="4"/>
  <c r="B1469" i="4"/>
  <c r="B1468" i="4"/>
  <c r="B1467" i="4"/>
  <c r="B1466" i="4"/>
  <c r="B1465" i="4"/>
  <c r="B1464" i="4"/>
  <c r="B1463" i="4"/>
  <c r="B1462" i="4"/>
  <c r="B1461" i="4"/>
  <c r="B1460" i="4"/>
  <c r="B1459" i="4"/>
  <c r="B1458" i="4"/>
  <c r="B1457" i="4"/>
  <c r="B1456" i="4"/>
  <c r="B1455" i="4"/>
  <c r="B1454" i="4"/>
  <c r="B1453" i="4"/>
  <c r="B1452" i="4"/>
  <c r="B1451" i="4"/>
  <c r="B1450" i="4"/>
  <c r="B1449" i="4"/>
  <c r="B1448" i="4"/>
  <c r="B1447" i="4"/>
  <c r="B1446" i="4"/>
  <c r="B1445" i="4"/>
  <c r="B1444" i="4"/>
  <c r="B1443" i="4"/>
  <c r="B1442" i="4"/>
  <c r="B1441" i="4"/>
  <c r="B1440" i="4"/>
  <c r="B1439" i="4"/>
  <c r="B1438" i="4"/>
  <c r="B1437" i="4"/>
  <c r="B1436" i="4"/>
  <c r="B1435" i="4"/>
  <c r="B1434" i="4"/>
  <c r="B1433" i="4"/>
  <c r="B1432" i="4"/>
  <c r="B1431" i="4"/>
  <c r="B1430" i="4"/>
  <c r="B1429" i="4"/>
  <c r="B1428" i="4"/>
  <c r="B1427" i="4"/>
  <c r="B1426" i="4"/>
  <c r="B1425" i="4"/>
  <c r="B1424" i="4"/>
  <c r="B1423" i="4"/>
  <c r="B1422" i="4"/>
  <c r="B1421" i="4"/>
  <c r="B1420" i="4"/>
  <c r="B1419" i="4"/>
  <c r="B1418" i="4"/>
  <c r="B1417" i="4"/>
  <c r="B1416" i="4"/>
  <c r="B1415" i="4"/>
  <c r="B1414" i="4"/>
  <c r="B1413" i="4"/>
  <c r="B1412" i="4"/>
  <c r="B1411" i="4"/>
  <c r="B1410" i="4"/>
  <c r="B1409" i="4"/>
  <c r="B1408" i="4"/>
  <c r="B1407" i="4"/>
  <c r="B1406" i="4"/>
  <c r="B1405" i="4"/>
  <c r="B1404" i="4"/>
  <c r="B1403" i="4"/>
  <c r="B1402" i="4"/>
  <c r="B1401" i="4"/>
  <c r="B1400" i="4"/>
  <c r="B1399" i="4"/>
  <c r="B1398" i="4"/>
  <c r="B1397" i="4"/>
  <c r="B1396" i="4"/>
  <c r="B1395" i="4"/>
  <c r="B1394" i="4"/>
  <c r="B1393" i="4"/>
  <c r="B1392" i="4"/>
  <c r="B1391" i="4"/>
  <c r="B1390" i="4"/>
  <c r="B1389" i="4"/>
  <c r="B1388" i="4"/>
  <c r="B1387" i="4"/>
  <c r="B1386" i="4"/>
  <c r="B1385" i="4"/>
  <c r="B1384" i="4"/>
  <c r="B1383" i="4"/>
  <c r="B1382" i="4"/>
  <c r="B1381" i="4"/>
  <c r="B1380" i="4"/>
  <c r="B1379" i="4"/>
  <c r="B1378" i="4"/>
  <c r="B1377" i="4"/>
  <c r="B1376" i="4"/>
  <c r="B1375" i="4"/>
  <c r="B1374" i="4"/>
  <c r="B1373" i="4"/>
  <c r="B1372" i="4"/>
  <c r="B1371" i="4"/>
  <c r="B1370" i="4"/>
  <c r="B1369" i="4"/>
  <c r="B1368" i="4"/>
  <c r="B1367" i="4"/>
  <c r="B1366" i="4"/>
  <c r="B1365" i="4"/>
  <c r="B1364" i="4"/>
  <c r="B1363" i="4"/>
  <c r="B1362" i="4"/>
  <c r="B1361" i="4"/>
  <c r="B1360" i="4"/>
  <c r="B1359" i="4"/>
  <c r="B1358" i="4"/>
  <c r="B1357" i="4"/>
  <c r="B1356" i="4"/>
  <c r="B1355" i="4"/>
  <c r="B1354" i="4"/>
  <c r="B1353" i="4"/>
  <c r="B1352" i="4"/>
  <c r="B1351" i="4"/>
  <c r="B1350" i="4"/>
  <c r="B1349" i="4"/>
  <c r="B1348" i="4"/>
  <c r="B1347" i="4"/>
  <c r="B1346" i="4"/>
  <c r="B1345" i="4"/>
  <c r="B1344" i="4"/>
  <c r="B1343" i="4"/>
  <c r="B1342" i="4"/>
  <c r="B1341" i="4"/>
  <c r="B1340" i="4"/>
  <c r="B1339" i="4"/>
  <c r="B1338" i="4"/>
  <c r="B1337" i="4"/>
  <c r="B1336" i="4"/>
  <c r="B1335" i="4"/>
  <c r="B1334" i="4"/>
  <c r="B1333" i="4"/>
  <c r="B1332" i="4"/>
  <c r="B1331" i="4"/>
  <c r="B1330" i="4"/>
  <c r="B1329" i="4"/>
  <c r="B1328" i="4"/>
  <c r="B1327" i="4"/>
  <c r="B1326" i="4"/>
  <c r="B1325" i="4"/>
  <c r="B1324" i="4"/>
  <c r="B1323" i="4"/>
  <c r="B1322" i="4"/>
  <c r="B1321" i="4"/>
  <c r="B1320" i="4"/>
  <c r="B1319" i="4"/>
  <c r="B1318" i="4"/>
  <c r="B1317" i="4"/>
  <c r="B1316" i="4"/>
  <c r="B1315" i="4"/>
  <c r="B1314" i="4"/>
  <c r="B1313" i="4"/>
  <c r="B1312" i="4"/>
  <c r="B1311" i="4"/>
  <c r="B1310" i="4"/>
  <c r="B1309" i="4"/>
  <c r="B1308" i="4"/>
  <c r="B1307" i="4"/>
  <c r="B1306" i="4"/>
  <c r="B1305" i="4"/>
  <c r="B1304" i="4"/>
  <c r="B1303" i="4"/>
  <c r="B1302" i="4"/>
  <c r="B1301" i="4"/>
  <c r="B1300" i="4"/>
  <c r="B1299" i="4"/>
  <c r="B1298" i="4"/>
  <c r="B1297" i="4"/>
  <c r="B1296" i="4"/>
  <c r="B1295" i="4"/>
  <c r="B1294" i="4"/>
  <c r="B1283" i="4"/>
  <c r="G806" i="2"/>
  <c r="L806" i="2"/>
  <c r="N806" i="2"/>
  <c r="M806" i="2"/>
  <c r="B4" i="11"/>
  <c r="B3" i="11"/>
  <c r="B1" i="11"/>
  <c r="L98" i="32"/>
  <c r="L97" i="32"/>
  <c r="L96" i="32"/>
  <c r="L95" i="32"/>
  <c r="L94" i="32"/>
  <c r="L93" i="32"/>
  <c r="L92" i="32"/>
  <c r="L91" i="32"/>
  <c r="L90" i="32"/>
  <c r="L89" i="32"/>
  <c r="L88" i="32"/>
  <c r="L87" i="32"/>
  <c r="L86" i="32"/>
  <c r="L85" i="32"/>
  <c r="L84" i="32"/>
  <c r="L83" i="32"/>
  <c r="L82" i="32"/>
  <c r="L81" i="32"/>
  <c r="L80" i="32"/>
  <c r="L79" i="32"/>
  <c r="L78" i="32"/>
  <c r="L77" i="32"/>
  <c r="L76" i="32"/>
  <c r="L75" i="32"/>
  <c r="L74" i="32"/>
  <c r="L73" i="32"/>
  <c r="L72" i="32"/>
  <c r="L71" i="32"/>
  <c r="L70" i="32"/>
  <c r="L69" i="32"/>
  <c r="L68" i="32"/>
  <c r="L67" i="32"/>
  <c r="L66" i="32"/>
  <c r="L65" i="32"/>
  <c r="L64" i="32"/>
  <c r="L63" i="32"/>
  <c r="L62" i="32"/>
  <c r="L61" i="32"/>
  <c r="L60" i="32"/>
  <c r="L59" i="32"/>
  <c r="L58" i="32"/>
  <c r="L57" i="32"/>
  <c r="L56" i="32"/>
  <c r="L55" i="32"/>
  <c r="L54" i="32"/>
  <c r="L53" i="32"/>
  <c r="L52" i="32"/>
  <c r="L51" i="32"/>
  <c r="L50" i="32"/>
  <c r="L49" i="32"/>
  <c r="L48" i="32"/>
  <c r="L47" i="32"/>
  <c r="L46" i="32"/>
  <c r="L45" i="32"/>
  <c r="L44" i="32"/>
  <c r="L43" i="32"/>
  <c r="L42" i="32"/>
  <c r="L41" i="32"/>
  <c r="L40" i="32"/>
  <c r="L39" i="32"/>
  <c r="L38" i="32"/>
  <c r="L37" i="32"/>
  <c r="L36" i="32"/>
  <c r="M30" i="32"/>
  <c r="L30" i="32"/>
  <c r="M29" i="32"/>
  <c r="L29" i="32"/>
  <c r="M28" i="32"/>
  <c r="L28" i="32"/>
  <c r="M27" i="32"/>
  <c r="L27" i="32"/>
  <c r="M26" i="32"/>
  <c r="L26" i="32"/>
  <c r="M25" i="32"/>
  <c r="L25" i="32"/>
  <c r="M24" i="32"/>
  <c r="L24" i="32"/>
  <c r="M23" i="32"/>
  <c r="L23" i="32"/>
  <c r="M22" i="32"/>
  <c r="L22" i="32"/>
  <c r="M21" i="32"/>
  <c r="L21" i="32"/>
  <c r="M20" i="32"/>
  <c r="L20" i="32"/>
  <c r="M19" i="32"/>
  <c r="L19" i="32"/>
  <c r="M18" i="32"/>
  <c r="L18" i="32"/>
  <c r="M17" i="32"/>
  <c r="L17" i="32"/>
  <c r="M16" i="32"/>
  <c r="L16" i="32"/>
  <c r="M15" i="32"/>
  <c r="L15" i="32"/>
  <c r="M14" i="32"/>
  <c r="L14" i="32"/>
  <c r="M13" i="32"/>
  <c r="L13" i="32"/>
  <c r="M12" i="32"/>
  <c r="L12" i="32"/>
  <c r="M11" i="32"/>
  <c r="L11" i="32"/>
  <c r="M10" i="32"/>
  <c r="L10" i="32"/>
  <c r="M9" i="32"/>
  <c r="L9" i="32"/>
  <c r="M8" i="32"/>
  <c r="L8" i="32"/>
  <c r="M7" i="32"/>
  <c r="L7" i="32"/>
  <c r="M6" i="32"/>
  <c r="L6" i="32"/>
  <c r="M5" i="32"/>
  <c r="L5" i="32"/>
  <c r="J806" i="2"/>
  <c r="I806" i="2"/>
  <c r="H806" i="2"/>
  <c r="T806" i="2"/>
  <c r="B46" i="29"/>
  <c r="C46" i="29" s="1"/>
  <c r="B6" i="29"/>
  <c r="C6" i="29" s="1"/>
  <c r="B79" i="29"/>
  <c r="E79" i="29" s="1"/>
  <c r="B68" i="29"/>
  <c r="C68" i="29" s="1"/>
  <c r="B66" i="29"/>
  <c r="F66" i="29" s="1"/>
  <c r="B28" i="29"/>
  <c r="E28" i="29" s="1"/>
  <c r="B21" i="29"/>
  <c r="C21" i="29" s="1"/>
  <c r="B40" i="29"/>
  <c r="C40" i="29" s="1"/>
  <c r="B48" i="29"/>
  <c r="D48" i="29" s="1"/>
  <c r="B55" i="29"/>
  <c r="D55" i="29" s="1"/>
  <c r="B33" i="29"/>
  <c r="C33" i="29" s="1"/>
  <c r="B43" i="29"/>
  <c r="F43" i="29" s="1"/>
  <c r="B13" i="29"/>
  <c r="F13" i="29" s="1"/>
  <c r="B82" i="29"/>
  <c r="F82" i="29" s="1"/>
  <c r="B54" i="29"/>
  <c r="C54" i="29" s="1"/>
  <c r="B59" i="29"/>
  <c r="D59" i="29" s="1"/>
  <c r="B69" i="29"/>
  <c r="D69" i="29" s="1"/>
  <c r="B36" i="29"/>
  <c r="C36" i="29" s="1"/>
  <c r="B34" i="29"/>
  <c r="C34" i="29" s="1"/>
  <c r="B49" i="29"/>
  <c r="F49" i="29" s="1"/>
  <c r="B9" i="29"/>
  <c r="C9" i="29" s="1"/>
  <c r="B44" i="29"/>
  <c r="F44" i="29" s="1"/>
  <c r="B7" i="29"/>
  <c r="D7" i="29" s="1"/>
  <c r="B16" i="29"/>
  <c r="F16" i="29" s="1"/>
  <c r="B58" i="29"/>
  <c r="F58" i="29" s="1"/>
  <c r="B17" i="29"/>
  <c r="F17" i="29" s="1"/>
  <c r="B42" i="29"/>
  <c r="D42" i="29" s="1"/>
  <c r="B11" i="29"/>
  <c r="E11" i="29" s="1"/>
  <c r="B80" i="29"/>
  <c r="F80" i="29" s="1"/>
  <c r="B22" i="29"/>
  <c r="D22" i="29" s="1"/>
  <c r="B20" i="29"/>
  <c r="E20" i="29" s="1"/>
  <c r="B76" i="29"/>
  <c r="F76" i="29" s="1"/>
  <c r="B72" i="29"/>
  <c r="C72" i="29" s="1"/>
  <c r="B60" i="29"/>
  <c r="C60" i="29" s="1"/>
  <c r="B5" i="29"/>
  <c r="C5" i="29" s="1"/>
  <c r="B18" i="29"/>
  <c r="D18" i="29" s="1"/>
  <c r="B75" i="29"/>
  <c r="E75" i="29" s="1"/>
  <c r="B31" i="29"/>
  <c r="E31" i="29" s="1"/>
  <c r="B74" i="29"/>
  <c r="E74" i="29" s="1"/>
  <c r="B57" i="29"/>
  <c r="F57" i="29" s="1"/>
  <c r="B19" i="29"/>
  <c r="F19" i="29" s="1"/>
  <c r="B71" i="29"/>
  <c r="E71" i="29" s="1"/>
  <c r="B3" i="29"/>
  <c r="C3" i="29" s="1"/>
  <c r="B38" i="29"/>
  <c r="F38" i="29" s="1"/>
  <c r="B39" i="29"/>
  <c r="C39" i="29" s="1"/>
  <c r="B25" i="29"/>
  <c r="E25" i="29" s="1"/>
  <c r="B12" i="29"/>
  <c r="C12" i="29" s="1"/>
  <c r="B4" i="29"/>
  <c r="F4" i="29" s="1"/>
  <c r="B24" i="29"/>
  <c r="C24" i="29" s="1"/>
  <c r="B81" i="29"/>
  <c r="D81" i="29" s="1"/>
  <c r="B73" i="29"/>
  <c r="C73" i="29" s="1"/>
  <c r="B77" i="29"/>
  <c r="B47" i="29"/>
  <c r="F47" i="29" s="1"/>
  <c r="B37" i="29"/>
  <c r="F37" i="29" s="1"/>
  <c r="B63" i="29"/>
  <c r="C63" i="29" s="1"/>
  <c r="B23" i="29"/>
  <c r="C23" i="29" s="1"/>
  <c r="B10" i="29"/>
  <c r="F10" i="29" s="1"/>
  <c r="B56" i="29"/>
  <c r="F56" i="29" s="1"/>
  <c r="B41" i="29"/>
  <c r="C41" i="29" s="1"/>
  <c r="B53" i="29"/>
  <c r="F53" i="29" s="1"/>
  <c r="B70" i="29"/>
  <c r="F70" i="29" s="1"/>
  <c r="B50" i="29"/>
  <c r="E50" i="29" s="1"/>
  <c r="B45" i="29"/>
  <c r="D45" i="29" s="1"/>
  <c r="B29" i="29"/>
  <c r="F29" i="29" s="1"/>
  <c r="B64" i="29"/>
  <c r="F64" i="29" s="1"/>
  <c r="B61" i="29"/>
  <c r="F61" i="29" s="1"/>
  <c r="B30" i="29"/>
  <c r="E30" i="29" s="1"/>
  <c r="B15" i="29"/>
  <c r="D15" i="29" s="1"/>
  <c r="B65" i="29"/>
  <c r="C65" i="29" s="1"/>
  <c r="B67" i="29"/>
  <c r="E67" i="29" s="1"/>
  <c r="B51" i="29"/>
  <c r="D51" i="29" s="1"/>
  <c r="B14" i="29"/>
  <c r="F14" i="29" s="1"/>
  <c r="B78" i="29"/>
  <c r="F78" i="29" s="1"/>
  <c r="B62" i="29"/>
  <c r="D62" i="29" s="1"/>
  <c r="B27" i="29"/>
  <c r="C27" i="29" s="1"/>
  <c r="B83" i="29"/>
  <c r="C83" i="29" s="1"/>
  <c r="B8" i="29"/>
  <c r="F8" i="29" s="1"/>
  <c r="B32" i="29"/>
  <c r="C32" i="29" s="1"/>
  <c r="B52" i="29"/>
  <c r="D52" i="29" s="1"/>
  <c r="B26" i="29"/>
  <c r="F26" i="29" s="1"/>
  <c r="B35" i="29"/>
  <c r="D35" i="29" s="1"/>
  <c r="D1002" i="16"/>
  <c r="D1001" i="16"/>
  <c r="D1000" i="16"/>
  <c r="D999" i="16"/>
  <c r="D998" i="16"/>
  <c r="D997" i="16"/>
  <c r="D996" i="16"/>
  <c r="D995" i="16"/>
  <c r="D994" i="16"/>
  <c r="D993" i="16"/>
  <c r="D992" i="16"/>
  <c r="D991" i="16"/>
  <c r="D990" i="16"/>
  <c r="D989" i="16"/>
  <c r="D988" i="16"/>
  <c r="D987" i="16"/>
  <c r="D986" i="16"/>
  <c r="D985" i="16"/>
  <c r="D984" i="16"/>
  <c r="D983" i="16"/>
  <c r="D982" i="16"/>
  <c r="D981" i="16"/>
  <c r="D980" i="16"/>
  <c r="D979" i="16"/>
  <c r="D978" i="16"/>
  <c r="D977" i="16"/>
  <c r="D976" i="16"/>
  <c r="D975" i="16"/>
  <c r="D974" i="16"/>
  <c r="D973" i="16"/>
  <c r="D972" i="16"/>
  <c r="D971" i="16"/>
  <c r="D970" i="16"/>
  <c r="D969" i="16"/>
  <c r="D968" i="16"/>
  <c r="D967" i="16"/>
  <c r="D966" i="16"/>
  <c r="D965" i="16"/>
  <c r="D964" i="16"/>
  <c r="D963" i="16"/>
  <c r="D962" i="16"/>
  <c r="D961" i="16"/>
  <c r="D960" i="16"/>
  <c r="D959" i="16"/>
  <c r="D958" i="16"/>
  <c r="B1251" i="4"/>
  <c r="D957" i="16"/>
  <c r="D956" i="16"/>
  <c r="D955" i="16"/>
  <c r="D954" i="16"/>
  <c r="D953" i="16"/>
  <c r="D952" i="16"/>
  <c r="D951" i="16"/>
  <c r="D950" i="16"/>
  <c r="D949" i="16"/>
  <c r="D948" i="16"/>
  <c r="D947" i="16"/>
  <c r="D946" i="16"/>
  <c r="D945" i="16"/>
  <c r="D944" i="16"/>
  <c r="D943" i="16"/>
  <c r="D942" i="16"/>
  <c r="D941" i="16"/>
  <c r="D940" i="16"/>
  <c r="D939" i="16"/>
  <c r="D938" i="16"/>
  <c r="D937" i="16"/>
  <c r="D936" i="16"/>
  <c r="D935" i="16"/>
  <c r="D934" i="16"/>
  <c r="D933" i="16"/>
  <c r="D932" i="16"/>
  <c r="D931" i="16"/>
  <c r="D930" i="16"/>
  <c r="D929" i="16"/>
  <c r="D928" i="16"/>
  <c r="D927" i="16"/>
  <c r="D926" i="16"/>
  <c r="D925" i="16"/>
  <c r="D924" i="16"/>
  <c r="D923" i="16"/>
  <c r="D922" i="16"/>
  <c r="D921" i="16"/>
  <c r="D920" i="16"/>
  <c r="D919" i="16"/>
  <c r="D918" i="16"/>
  <c r="D917" i="16"/>
  <c r="D916" i="16"/>
  <c r="D915" i="16"/>
  <c r="D914" i="16"/>
  <c r="D913" i="16"/>
  <c r="D912" i="16"/>
  <c r="D911" i="16"/>
  <c r="D910" i="16"/>
  <c r="D909" i="16"/>
  <c r="D908" i="16"/>
  <c r="D907" i="16"/>
  <c r="D906" i="16"/>
  <c r="D905" i="16"/>
  <c r="D904" i="16"/>
  <c r="D903" i="16"/>
  <c r="D902" i="16"/>
  <c r="D901" i="16"/>
  <c r="D900" i="16"/>
  <c r="D899" i="16"/>
  <c r="D898" i="16"/>
  <c r="D897" i="16"/>
  <c r="D896" i="16"/>
  <c r="D895" i="16"/>
  <c r="D894" i="16"/>
  <c r="D893" i="16"/>
  <c r="D892" i="16"/>
  <c r="D891" i="16"/>
  <c r="D890" i="16"/>
  <c r="D889" i="16"/>
  <c r="D888" i="16"/>
  <c r="D887" i="16"/>
  <c r="D886" i="16"/>
  <c r="D885" i="16"/>
  <c r="D884" i="16"/>
  <c r="D883" i="16"/>
  <c r="D882" i="16"/>
  <c r="D881" i="16"/>
  <c r="D880" i="16"/>
  <c r="D879" i="16"/>
  <c r="D878" i="16"/>
  <c r="D877" i="16"/>
  <c r="D876" i="16"/>
  <c r="D875" i="16"/>
  <c r="D874" i="16"/>
  <c r="D873" i="16"/>
  <c r="D872" i="16"/>
  <c r="D871" i="16"/>
  <c r="D870" i="16"/>
  <c r="D869" i="16"/>
  <c r="D868" i="16"/>
  <c r="D867" i="16"/>
  <c r="D866" i="16"/>
  <c r="D865" i="16"/>
  <c r="D864" i="16"/>
  <c r="D863" i="16"/>
  <c r="D862" i="16"/>
  <c r="D861" i="16"/>
  <c r="D860" i="16"/>
  <c r="D859" i="16"/>
  <c r="D858" i="16"/>
  <c r="D857" i="16"/>
  <c r="D856" i="16"/>
  <c r="D855" i="16"/>
  <c r="D854" i="16"/>
  <c r="D853" i="16"/>
  <c r="D852" i="16"/>
  <c r="D851" i="16"/>
  <c r="D850" i="16"/>
  <c r="D849" i="16"/>
  <c r="D848" i="16"/>
  <c r="D847" i="16"/>
  <c r="D846" i="16"/>
  <c r="D845" i="16"/>
  <c r="D844" i="16"/>
  <c r="D843" i="16"/>
  <c r="D842" i="16"/>
  <c r="D841" i="16"/>
  <c r="D840" i="16"/>
  <c r="D839" i="16"/>
  <c r="D838" i="16"/>
  <c r="D837" i="16"/>
  <c r="D836" i="16"/>
  <c r="D835" i="16"/>
  <c r="D834" i="16"/>
  <c r="D833" i="16"/>
  <c r="D832" i="16"/>
  <c r="D831" i="16"/>
  <c r="D830" i="16"/>
  <c r="D829" i="16"/>
  <c r="D828" i="16"/>
  <c r="D827" i="16"/>
  <c r="D826" i="16"/>
  <c r="D825" i="16"/>
  <c r="D824" i="16"/>
  <c r="D823" i="16"/>
  <c r="D822" i="16"/>
  <c r="D821" i="16"/>
  <c r="D820" i="16"/>
  <c r="D819" i="16"/>
  <c r="D818" i="16"/>
  <c r="D817" i="16"/>
  <c r="D816" i="16"/>
  <c r="D815" i="16"/>
  <c r="D814" i="16"/>
  <c r="D813" i="16"/>
  <c r="D812" i="16"/>
  <c r="D811" i="16"/>
  <c r="D810" i="16"/>
  <c r="D809" i="16"/>
  <c r="D808" i="16"/>
  <c r="D807" i="16"/>
  <c r="D806" i="16"/>
  <c r="D805" i="16"/>
  <c r="D804" i="16"/>
  <c r="D803" i="16"/>
  <c r="D802" i="16"/>
  <c r="D801" i="16"/>
  <c r="D800" i="16"/>
  <c r="D799" i="16"/>
  <c r="D798" i="16"/>
  <c r="D797" i="16"/>
  <c r="D796" i="16"/>
  <c r="D795" i="16"/>
  <c r="D794" i="16"/>
  <c r="D793" i="16"/>
  <c r="D792" i="16"/>
  <c r="D791" i="16"/>
  <c r="D790" i="16"/>
  <c r="D789" i="16"/>
  <c r="D788" i="16"/>
  <c r="D787" i="16"/>
  <c r="D786" i="16"/>
  <c r="D785" i="16"/>
  <c r="D784" i="16"/>
  <c r="D783" i="16"/>
  <c r="D782" i="16"/>
  <c r="D781" i="16"/>
  <c r="D780" i="16"/>
  <c r="D779" i="16"/>
  <c r="D778" i="16"/>
  <c r="D777" i="16"/>
  <c r="D776" i="16"/>
  <c r="D775" i="16"/>
  <c r="D774" i="16"/>
  <c r="D773" i="16"/>
  <c r="D772" i="16"/>
  <c r="D771" i="16"/>
  <c r="D770" i="16"/>
  <c r="D769" i="16"/>
  <c r="D768" i="16"/>
  <c r="D767" i="16"/>
  <c r="D766" i="16"/>
  <c r="D765" i="16"/>
  <c r="D764" i="16"/>
  <c r="D763" i="16"/>
  <c r="D762" i="16"/>
  <c r="D761" i="16"/>
  <c r="D760" i="16"/>
  <c r="D759" i="16"/>
  <c r="D758" i="16"/>
  <c r="D757" i="16"/>
  <c r="D756" i="16"/>
  <c r="D754" i="16"/>
  <c r="D753" i="16"/>
  <c r="D752" i="16"/>
  <c r="D751" i="16"/>
  <c r="D750" i="16"/>
  <c r="D749" i="16"/>
  <c r="D748" i="16"/>
  <c r="D747" i="16"/>
  <c r="D746" i="16"/>
  <c r="D745" i="16"/>
  <c r="D744" i="16"/>
  <c r="D743" i="16"/>
  <c r="D742" i="16"/>
  <c r="D741" i="16"/>
  <c r="D740" i="16"/>
  <c r="D739" i="16"/>
  <c r="D738" i="16"/>
  <c r="D737" i="16"/>
  <c r="D736" i="16"/>
  <c r="D735" i="16"/>
  <c r="D734" i="16"/>
  <c r="D733" i="16"/>
  <c r="D732" i="16"/>
  <c r="D731" i="16"/>
  <c r="D730" i="16"/>
  <c r="D729" i="16"/>
  <c r="D728" i="16"/>
  <c r="D727" i="16"/>
  <c r="D726" i="16"/>
  <c r="D725" i="16"/>
  <c r="D724" i="16"/>
  <c r="D723" i="16"/>
  <c r="D722" i="16"/>
  <c r="D721" i="16"/>
  <c r="D720" i="16"/>
  <c r="D719" i="16"/>
  <c r="D718" i="16"/>
  <c r="D717" i="16"/>
  <c r="D716" i="16"/>
  <c r="D715" i="16"/>
  <c r="D714" i="16"/>
  <c r="D713" i="16"/>
  <c r="D712" i="16"/>
  <c r="D711" i="16"/>
  <c r="D710" i="16"/>
  <c r="D709" i="16"/>
  <c r="D708" i="16"/>
  <c r="D707" i="16"/>
  <c r="D706" i="16"/>
  <c r="D705" i="16"/>
  <c r="D704" i="16"/>
  <c r="D703" i="16"/>
  <c r="D702" i="16"/>
  <c r="D701" i="16"/>
  <c r="D700" i="16"/>
  <c r="D699" i="16"/>
  <c r="D698" i="16"/>
  <c r="D697" i="16"/>
  <c r="D696" i="16"/>
  <c r="D695" i="16"/>
  <c r="D694" i="16"/>
  <c r="D693" i="16"/>
  <c r="D692" i="16"/>
  <c r="D691" i="16"/>
  <c r="D690" i="16"/>
  <c r="D689" i="16"/>
  <c r="D688" i="16"/>
  <c r="D687" i="16"/>
  <c r="D686" i="16"/>
  <c r="D685" i="16"/>
  <c r="D684" i="16"/>
  <c r="D683" i="16"/>
  <c r="D682" i="16"/>
  <c r="D681" i="16"/>
  <c r="D680" i="16"/>
  <c r="D679" i="16"/>
  <c r="D678" i="16"/>
  <c r="D677" i="16"/>
  <c r="D676" i="16"/>
  <c r="D675" i="16"/>
  <c r="D674" i="16"/>
  <c r="D673" i="16"/>
  <c r="D672" i="16"/>
  <c r="D671" i="16"/>
  <c r="D670" i="16"/>
  <c r="D669" i="16"/>
  <c r="D668" i="16"/>
  <c r="D667" i="16"/>
  <c r="D666" i="16"/>
  <c r="D665" i="16"/>
  <c r="D664" i="16"/>
  <c r="D663" i="16"/>
  <c r="D662" i="16"/>
  <c r="D661" i="16"/>
  <c r="D660" i="16"/>
  <c r="D659" i="16"/>
  <c r="D658" i="16"/>
  <c r="D657" i="16"/>
  <c r="D656" i="16"/>
  <c r="D655" i="16"/>
  <c r="D654" i="16"/>
  <c r="D653" i="16"/>
  <c r="D652" i="16"/>
  <c r="D651" i="16"/>
  <c r="D650" i="16"/>
  <c r="D649" i="16"/>
  <c r="D648" i="16"/>
  <c r="D647" i="16"/>
  <c r="D646" i="16"/>
  <c r="D645" i="16"/>
  <c r="D644" i="16"/>
  <c r="D643" i="16"/>
  <c r="D642" i="16"/>
  <c r="D641" i="16"/>
  <c r="D640" i="16"/>
  <c r="D639" i="16"/>
  <c r="D638" i="16"/>
  <c r="D637" i="16"/>
  <c r="D636" i="16"/>
  <c r="D635" i="16"/>
  <c r="D634" i="16"/>
  <c r="D633" i="16"/>
  <c r="D632" i="16"/>
  <c r="D631" i="16"/>
  <c r="D630" i="16"/>
  <c r="D629" i="16"/>
  <c r="D628" i="16"/>
  <c r="D627" i="16"/>
  <c r="D626" i="16"/>
  <c r="D625" i="16"/>
  <c r="D624" i="16"/>
  <c r="D623" i="16"/>
  <c r="D622" i="16"/>
  <c r="D621" i="16"/>
  <c r="D620" i="16"/>
  <c r="D619" i="16"/>
  <c r="D618" i="16"/>
  <c r="D617" i="16"/>
  <c r="D616" i="16"/>
  <c r="D615" i="16"/>
  <c r="D614" i="16"/>
  <c r="D613" i="16"/>
  <c r="D612" i="16"/>
  <c r="D611" i="16"/>
  <c r="D610" i="16"/>
  <c r="D609" i="16"/>
  <c r="D608" i="16"/>
  <c r="D607" i="16"/>
  <c r="D606" i="16"/>
  <c r="D605" i="16"/>
  <c r="D604" i="16"/>
  <c r="D603" i="16"/>
  <c r="D602" i="16"/>
  <c r="D601" i="16"/>
  <c r="D600" i="16"/>
  <c r="D599" i="16"/>
  <c r="D598" i="16"/>
  <c r="D597" i="16"/>
  <c r="D596" i="16"/>
  <c r="D595" i="16"/>
  <c r="D594" i="16"/>
  <c r="D593" i="16"/>
  <c r="D592" i="16"/>
  <c r="D591" i="16"/>
  <c r="D590" i="16"/>
  <c r="D589" i="16"/>
  <c r="D588" i="16"/>
  <c r="D587" i="16"/>
  <c r="D586" i="16"/>
  <c r="D585" i="16"/>
  <c r="D584" i="16"/>
  <c r="D583" i="16"/>
  <c r="D582" i="16"/>
  <c r="D581" i="16"/>
  <c r="D580" i="16"/>
  <c r="D579" i="16"/>
  <c r="D578" i="16"/>
  <c r="D577" i="16"/>
  <c r="D576" i="16"/>
  <c r="D575" i="16"/>
  <c r="D574" i="16"/>
  <c r="D573" i="16"/>
  <c r="D572" i="16"/>
  <c r="D571" i="16"/>
  <c r="D570" i="16"/>
  <c r="D569" i="16"/>
  <c r="D568" i="16"/>
  <c r="D567" i="16"/>
  <c r="D566" i="16"/>
  <c r="D565" i="16"/>
  <c r="D564" i="16"/>
  <c r="D563" i="16"/>
  <c r="D562" i="16"/>
  <c r="D561" i="16"/>
  <c r="D560" i="16"/>
  <c r="D559" i="16"/>
  <c r="D558" i="16"/>
  <c r="D557" i="16"/>
  <c r="D556" i="16"/>
  <c r="D555" i="16"/>
  <c r="D554" i="16"/>
  <c r="D553" i="16"/>
  <c r="D552" i="16"/>
  <c r="D551" i="16"/>
  <c r="D550" i="16"/>
  <c r="D549" i="16"/>
  <c r="D548" i="16"/>
  <c r="D547" i="16"/>
  <c r="D546" i="16"/>
  <c r="D545" i="16"/>
  <c r="B821" i="4" s="1"/>
  <c r="D544" i="16"/>
  <c r="D543" i="16"/>
  <c r="D542" i="16"/>
  <c r="D541" i="16"/>
  <c r="D540" i="16"/>
  <c r="D539" i="16"/>
  <c r="D538" i="16"/>
  <c r="D537" i="16"/>
  <c r="D536" i="16"/>
  <c r="D535" i="16"/>
  <c r="D534" i="16"/>
  <c r="D533" i="16"/>
  <c r="D532" i="16"/>
  <c r="D531" i="16"/>
  <c r="D530" i="16"/>
  <c r="D529" i="16"/>
  <c r="D528" i="16"/>
  <c r="D527" i="16"/>
  <c r="D526" i="16"/>
  <c r="D525" i="16"/>
  <c r="D524" i="16"/>
  <c r="D523" i="16"/>
  <c r="B1278" i="4"/>
  <c r="D522" i="16"/>
  <c r="D521" i="16"/>
  <c r="D520" i="16"/>
  <c r="D519" i="16"/>
  <c r="D518" i="16"/>
  <c r="D517" i="16"/>
  <c r="D516" i="16"/>
  <c r="D515" i="16"/>
  <c r="D514" i="16"/>
  <c r="D513" i="16"/>
  <c r="D512" i="16"/>
  <c r="D511" i="16"/>
  <c r="D510" i="16"/>
  <c r="D509" i="16"/>
  <c r="D508" i="16"/>
  <c r="D507" i="16"/>
  <c r="D506" i="16"/>
  <c r="D505" i="16"/>
  <c r="D504" i="16"/>
  <c r="D503" i="16"/>
  <c r="D502" i="16"/>
  <c r="D501" i="16"/>
  <c r="D500" i="16"/>
  <c r="D499" i="16"/>
  <c r="D498" i="16"/>
  <c r="B818" i="4" s="1"/>
  <c r="D497" i="16"/>
  <c r="D496" i="16"/>
  <c r="D495" i="16"/>
  <c r="D494" i="16"/>
  <c r="D493" i="16"/>
  <c r="D492" i="16"/>
  <c r="D491" i="16"/>
  <c r="D490" i="16"/>
  <c r="D489" i="16"/>
  <c r="D488" i="16"/>
  <c r="D487" i="16"/>
  <c r="D486" i="16"/>
  <c r="D485" i="16"/>
  <c r="B801" i="4" s="1"/>
  <c r="D484" i="16"/>
  <c r="D483" i="16"/>
  <c r="D482" i="16"/>
  <c r="D481" i="16"/>
  <c r="D480" i="16"/>
  <c r="D479" i="16"/>
  <c r="D478" i="16"/>
  <c r="D477" i="16"/>
  <c r="D476" i="16"/>
  <c r="D475" i="16"/>
  <c r="D474" i="16"/>
  <c r="D473" i="16"/>
  <c r="D472" i="16"/>
  <c r="D471" i="16"/>
  <c r="D470" i="16"/>
  <c r="D469" i="16"/>
  <c r="D468" i="16"/>
  <c r="D467" i="16"/>
  <c r="D466" i="16"/>
  <c r="D465" i="16"/>
  <c r="D464" i="16"/>
  <c r="D463" i="16"/>
  <c r="D462" i="16"/>
  <c r="D461" i="16"/>
  <c r="D460" i="16"/>
  <c r="D459" i="16"/>
  <c r="D458" i="16"/>
  <c r="D457" i="16"/>
  <c r="D456" i="16"/>
  <c r="D455" i="16"/>
  <c r="D454" i="16"/>
  <c r="D453" i="16"/>
  <c r="D452" i="16"/>
  <c r="D451" i="16"/>
  <c r="D450" i="16"/>
  <c r="D449" i="16"/>
  <c r="D448" i="16"/>
  <c r="D447" i="16"/>
  <c r="D446" i="16"/>
  <c r="D445" i="16"/>
  <c r="D444" i="16"/>
  <c r="D443" i="16"/>
  <c r="D442" i="16"/>
  <c r="D441" i="16"/>
  <c r="D440" i="16"/>
  <c r="D439" i="16"/>
  <c r="D438" i="16"/>
  <c r="D437" i="16"/>
  <c r="D436" i="16"/>
  <c r="D435" i="16"/>
  <c r="D434" i="16"/>
  <c r="D433" i="16"/>
  <c r="D432" i="16"/>
  <c r="B788" i="4" s="1"/>
  <c r="D431" i="16"/>
  <c r="D430" i="16"/>
  <c r="D429" i="16"/>
  <c r="D428" i="16"/>
  <c r="D427" i="16"/>
  <c r="D426" i="16"/>
  <c r="D425" i="16"/>
  <c r="D424" i="16"/>
  <c r="D423" i="16"/>
  <c r="D422" i="16"/>
  <c r="D421" i="16"/>
  <c r="D420" i="16"/>
  <c r="D419" i="16"/>
  <c r="D418" i="16"/>
  <c r="D417" i="16"/>
  <c r="D416" i="16"/>
  <c r="D415" i="16"/>
  <c r="D414" i="16"/>
  <c r="D413" i="16"/>
  <c r="D412" i="16"/>
  <c r="D411" i="16"/>
  <c r="D410" i="16"/>
  <c r="D409" i="16"/>
  <c r="D408" i="16"/>
  <c r="D407" i="16"/>
  <c r="D406" i="16"/>
  <c r="D405" i="16"/>
  <c r="D404" i="16"/>
  <c r="D403" i="16"/>
  <c r="D402" i="16"/>
  <c r="D401" i="16"/>
  <c r="D400" i="16"/>
  <c r="D399" i="16"/>
  <c r="D398" i="16"/>
  <c r="D397" i="16"/>
  <c r="D396" i="16"/>
  <c r="D395" i="16"/>
  <c r="D394" i="16"/>
  <c r="D393" i="16"/>
  <c r="D392" i="16"/>
  <c r="D391" i="16"/>
  <c r="D390" i="16"/>
  <c r="D389" i="16"/>
  <c r="D388" i="16"/>
  <c r="D387" i="16"/>
  <c r="D386" i="16"/>
  <c r="D385" i="16"/>
  <c r="D384" i="16"/>
  <c r="D383" i="16"/>
  <c r="D382" i="16"/>
  <c r="D381" i="16"/>
  <c r="D380" i="16"/>
  <c r="D379" i="16"/>
  <c r="D378" i="16"/>
  <c r="D377" i="16"/>
  <c r="B1291" i="4"/>
  <c r="D376" i="16"/>
  <c r="D375" i="16"/>
  <c r="B817" i="4" s="1"/>
  <c r="D374" i="16"/>
  <c r="D373" i="16"/>
  <c r="D372" i="16"/>
  <c r="B823" i="4" s="1"/>
  <c r="D371" i="16"/>
  <c r="D370" i="16"/>
  <c r="D369" i="16"/>
  <c r="D368" i="16"/>
  <c r="D367" i="16"/>
  <c r="D366" i="16"/>
  <c r="D365" i="16"/>
  <c r="D364" i="16"/>
  <c r="D363" i="16"/>
  <c r="D362" i="16"/>
  <c r="D361" i="16"/>
  <c r="D360" i="16"/>
  <c r="D359" i="16"/>
  <c r="D358" i="16"/>
  <c r="D357" i="16"/>
  <c r="D356" i="16"/>
  <c r="D355" i="16"/>
  <c r="D354" i="16"/>
  <c r="D353" i="16"/>
  <c r="D352" i="16"/>
  <c r="D351" i="16"/>
  <c r="D350" i="16"/>
  <c r="D349" i="16"/>
  <c r="D348" i="16"/>
  <c r="D347" i="16"/>
  <c r="D346" i="16"/>
  <c r="D345" i="16"/>
  <c r="B819" i="4" s="1"/>
  <c r="D344" i="16"/>
  <c r="D343" i="16"/>
  <c r="D342" i="16"/>
  <c r="B792" i="4" s="1"/>
  <c r="D341" i="16"/>
  <c r="D340" i="16"/>
  <c r="D339" i="16"/>
  <c r="B811" i="4" s="1"/>
  <c r="B1248" i="4"/>
  <c r="D338" i="16"/>
  <c r="D337" i="16"/>
  <c r="D336" i="16"/>
  <c r="D335" i="16"/>
  <c r="D334" i="16"/>
  <c r="D333" i="16"/>
  <c r="D332" i="16"/>
  <c r="D331" i="16"/>
  <c r="D330" i="16"/>
  <c r="D329" i="16"/>
  <c r="D328" i="16"/>
  <c r="D327" i="16"/>
  <c r="D326" i="16"/>
  <c r="D325" i="16"/>
  <c r="D324" i="16"/>
  <c r="B785" i="4" s="1"/>
  <c r="D323" i="16"/>
  <c r="D322" i="16"/>
  <c r="D321" i="16"/>
  <c r="D320" i="16"/>
  <c r="D319" i="16"/>
  <c r="D318" i="16"/>
  <c r="D317" i="16"/>
  <c r="D316" i="16"/>
  <c r="D315" i="16"/>
  <c r="D314" i="16"/>
  <c r="D313" i="16"/>
  <c r="D312" i="16"/>
  <c r="D311" i="16"/>
  <c r="D310" i="16"/>
  <c r="D309" i="16"/>
  <c r="D308" i="16"/>
  <c r="D307" i="16"/>
  <c r="D306" i="16"/>
  <c r="D305" i="16"/>
  <c r="D304" i="16"/>
  <c r="D303" i="16"/>
  <c r="D302" i="16"/>
  <c r="D301" i="16"/>
  <c r="D300" i="16"/>
  <c r="D299" i="16"/>
  <c r="D298" i="16"/>
  <c r="D297" i="16"/>
  <c r="D296" i="16"/>
  <c r="D295" i="16"/>
  <c r="D294" i="16"/>
  <c r="D293" i="16"/>
  <c r="D292" i="16"/>
  <c r="D291" i="16"/>
  <c r="D290" i="16"/>
  <c r="D289" i="16"/>
  <c r="D288" i="16"/>
  <c r="D287" i="16"/>
  <c r="D286" i="16"/>
  <c r="D285" i="16"/>
  <c r="D284" i="16"/>
  <c r="D283" i="16"/>
  <c r="D282" i="16"/>
  <c r="D281" i="16"/>
  <c r="D280" i="16"/>
  <c r="D279" i="16"/>
  <c r="D278" i="16"/>
  <c r="D277" i="16"/>
  <c r="D276" i="16"/>
  <c r="D275" i="16"/>
  <c r="D274" i="16"/>
  <c r="D273" i="16"/>
  <c r="D272" i="16"/>
  <c r="D271" i="16"/>
  <c r="D270" i="16"/>
  <c r="D269" i="16"/>
  <c r="D268" i="16"/>
  <c r="D267" i="16"/>
  <c r="D266" i="16"/>
  <c r="D265" i="16"/>
  <c r="D264" i="16"/>
  <c r="D263" i="16"/>
  <c r="D262" i="16"/>
  <c r="D261" i="16"/>
  <c r="D260" i="16"/>
  <c r="D259" i="16"/>
  <c r="D258" i="16"/>
  <c r="D257" i="16"/>
  <c r="D256" i="16"/>
  <c r="D255" i="16"/>
  <c r="D254" i="16"/>
  <c r="D253" i="16"/>
  <c r="D252" i="16"/>
  <c r="D251" i="16"/>
  <c r="D250" i="16"/>
  <c r="D249" i="16"/>
  <c r="D248" i="16"/>
  <c r="D247" i="16"/>
  <c r="D246" i="16"/>
  <c r="D245" i="16"/>
  <c r="D244" i="16"/>
  <c r="D243" i="16"/>
  <c r="D242" i="16"/>
  <c r="D241" i="16"/>
  <c r="D240" i="16"/>
  <c r="D239" i="16"/>
  <c r="D238" i="16"/>
  <c r="D237" i="16"/>
  <c r="D236" i="16"/>
  <c r="D235" i="16"/>
  <c r="D234" i="16"/>
  <c r="D233" i="16"/>
  <c r="D232" i="16"/>
  <c r="D231" i="16"/>
  <c r="D230" i="16"/>
  <c r="D229" i="16"/>
  <c r="D228" i="16"/>
  <c r="D227" i="16"/>
  <c r="D226" i="16"/>
  <c r="D225" i="16"/>
  <c r="D224" i="16"/>
  <c r="B806" i="4" s="1"/>
  <c r="D223" i="16"/>
  <c r="D222" i="16"/>
  <c r="D221" i="16"/>
  <c r="D220" i="16"/>
  <c r="D219" i="16"/>
  <c r="D218" i="16"/>
  <c r="D217" i="16"/>
  <c r="D216" i="16"/>
  <c r="D215" i="16"/>
  <c r="D214" i="16"/>
  <c r="D213" i="16"/>
  <c r="D212" i="16"/>
  <c r="D211" i="16"/>
  <c r="D210" i="16"/>
  <c r="D209" i="16"/>
  <c r="D208" i="16"/>
  <c r="D207" i="16"/>
  <c r="D206" i="16"/>
  <c r="D205" i="16"/>
  <c r="D204" i="16"/>
  <c r="D203" i="16"/>
  <c r="D202" i="16"/>
  <c r="D201" i="16"/>
  <c r="D200" i="16"/>
  <c r="D199" i="16"/>
  <c r="B1264" i="4"/>
  <c r="D198" i="16"/>
  <c r="D197" i="16"/>
  <c r="D196" i="16"/>
  <c r="D195" i="16"/>
  <c r="D194" i="16"/>
  <c r="D193" i="16"/>
  <c r="D192" i="16"/>
  <c r="D191" i="16"/>
  <c r="D190" i="16"/>
  <c r="D189" i="16"/>
  <c r="D188" i="16"/>
  <c r="D187" i="16"/>
  <c r="D186" i="16"/>
  <c r="D185" i="16"/>
  <c r="D184" i="16"/>
  <c r="D183" i="16"/>
  <c r="D182" i="16"/>
  <c r="D181" i="16"/>
  <c r="D180" i="16"/>
  <c r="D179" i="16"/>
  <c r="D178" i="16"/>
  <c r="D177" i="16"/>
  <c r="D176" i="16"/>
  <c r="D175" i="16"/>
  <c r="D174" i="16"/>
  <c r="D173" i="16"/>
  <c r="D172" i="16"/>
  <c r="D171" i="16"/>
  <c r="D170" i="16"/>
  <c r="D169" i="16"/>
  <c r="D168" i="16"/>
  <c r="D167" i="16"/>
  <c r="D166" i="16"/>
  <c r="D165" i="16"/>
  <c r="D164" i="16"/>
  <c r="D163" i="16"/>
  <c r="D162" i="16"/>
  <c r="D161" i="16"/>
  <c r="D160" i="16"/>
  <c r="D159" i="16"/>
  <c r="D158" i="16"/>
  <c r="D157" i="16"/>
  <c r="D156" i="16"/>
  <c r="D155" i="16"/>
  <c r="B1287" i="4"/>
  <c r="D154" i="16"/>
  <c r="B1261" i="4"/>
  <c r="D153" i="16"/>
  <c r="D152" i="16"/>
  <c r="D151" i="16"/>
  <c r="D150" i="16"/>
  <c r="D149" i="16"/>
  <c r="D148" i="16"/>
  <c r="D147" i="16"/>
  <c r="D146" i="16"/>
  <c r="D145" i="16"/>
  <c r="D144" i="16"/>
  <c r="D143" i="16"/>
  <c r="B814" i="4" s="1"/>
  <c r="D142" i="16"/>
  <c r="B812" i="4" s="1"/>
  <c r="D141" i="16"/>
  <c r="D140" i="16"/>
  <c r="D139" i="16"/>
  <c r="D138" i="16"/>
  <c r="D137" i="16"/>
  <c r="D136" i="16"/>
  <c r="D135" i="16"/>
  <c r="B1245" i="4"/>
  <c r="D134" i="16"/>
  <c r="D133" i="16"/>
  <c r="D132" i="16"/>
  <c r="D131" i="16"/>
  <c r="D130" i="16"/>
  <c r="B822" i="4" s="1"/>
  <c r="D129" i="16"/>
  <c r="D128" i="16"/>
  <c r="D127" i="16"/>
  <c r="D126" i="16"/>
  <c r="B800" i="4" s="1"/>
  <c r="D125" i="16"/>
  <c r="D124" i="16"/>
  <c r="D123" i="16"/>
  <c r="D122" i="16"/>
  <c r="D121" i="16"/>
  <c r="D120" i="16"/>
  <c r="D119" i="16"/>
  <c r="D118" i="16"/>
  <c r="D117" i="16"/>
  <c r="D116" i="16"/>
  <c r="D115" i="16"/>
  <c r="D114" i="16"/>
  <c r="D113" i="16"/>
  <c r="D112" i="16"/>
  <c r="D111" i="16"/>
  <c r="D110" i="16"/>
  <c r="D109" i="16"/>
  <c r="D108" i="16"/>
  <c r="D107" i="16"/>
  <c r="D106" i="16"/>
  <c r="D105" i="16"/>
  <c r="D104" i="16"/>
  <c r="D103" i="16"/>
  <c r="D102" i="16"/>
  <c r="B826" i="4" s="1"/>
  <c r="D101" i="16"/>
  <c r="D100" i="16"/>
  <c r="D99" i="16"/>
  <c r="D98" i="16"/>
  <c r="D97" i="16"/>
  <c r="B807" i="4" s="1"/>
  <c r="D96" i="16"/>
  <c r="D95" i="16"/>
  <c r="D94" i="16"/>
  <c r="D93" i="16"/>
  <c r="D92" i="16"/>
  <c r="D91" i="16"/>
  <c r="D90" i="16"/>
  <c r="D89" i="16"/>
  <c r="D88" i="16"/>
  <c r="D87" i="16"/>
  <c r="D86" i="16"/>
  <c r="D85" i="16"/>
  <c r="D84" i="16"/>
  <c r="D83" i="16"/>
  <c r="B776" i="4" s="1"/>
  <c r="D82" i="16"/>
  <c r="D81" i="16"/>
  <c r="D80" i="16"/>
  <c r="D79" i="16"/>
  <c r="D78" i="16"/>
  <c r="D77" i="16"/>
  <c r="D76" i="16"/>
  <c r="D75" i="16"/>
  <c r="D74" i="16"/>
  <c r="D73" i="16"/>
  <c r="D72" i="16"/>
  <c r="D71" i="16"/>
  <c r="D70" i="16"/>
  <c r="D69" i="16"/>
  <c r="D68" i="16"/>
  <c r="B1282" i="4"/>
  <c r="D67" i="16"/>
  <c r="D66" i="16"/>
  <c r="D65" i="16"/>
  <c r="D64" i="16"/>
  <c r="D63" i="16"/>
  <c r="D62" i="16"/>
  <c r="D61" i="16"/>
  <c r="D60" i="16"/>
  <c r="D59" i="16"/>
  <c r="D58" i="16"/>
  <c r="D57" i="16"/>
  <c r="D56" i="16"/>
  <c r="D55" i="16"/>
  <c r="D54" i="16"/>
  <c r="D53" i="16"/>
  <c r="B1201" i="4"/>
  <c r="D52" i="16"/>
  <c r="D51" i="16"/>
  <c r="D50" i="16"/>
  <c r="D49" i="16"/>
  <c r="D48" i="16"/>
  <c r="D47" i="16"/>
  <c r="D46" i="16"/>
  <c r="D45" i="16"/>
  <c r="D44" i="16"/>
  <c r="D43" i="16"/>
  <c r="D42" i="16"/>
  <c r="D41" i="16"/>
  <c r="D40" i="16"/>
  <c r="D39" i="16"/>
  <c r="D38" i="16"/>
  <c r="D37" i="16"/>
  <c r="D36" i="16"/>
  <c r="D35" i="16"/>
  <c r="D34" i="16"/>
  <c r="D33" i="16"/>
  <c r="D32" i="16"/>
  <c r="D31" i="16"/>
  <c r="D30" i="16"/>
  <c r="D29" i="16"/>
  <c r="D28" i="16"/>
  <c r="D27" i="16"/>
  <c r="D26" i="16"/>
  <c r="D25" i="16"/>
  <c r="D24" i="16"/>
  <c r="D23" i="16"/>
  <c r="D22" i="16"/>
  <c r="D21" i="16"/>
  <c r="D20" i="16"/>
  <c r="D19" i="16"/>
  <c r="D18" i="16"/>
  <c r="D17" i="16"/>
  <c r="D16" i="16"/>
  <c r="D15" i="16"/>
  <c r="D14" i="16"/>
  <c r="D13" i="16"/>
  <c r="D12" i="16"/>
  <c r="D11" i="16"/>
  <c r="D10" i="16"/>
  <c r="D9" i="16"/>
  <c r="D8" i="16"/>
  <c r="D7" i="16"/>
  <c r="D6" i="16"/>
  <c r="D5" i="16"/>
  <c r="D4" i="16"/>
  <c r="D3" i="16"/>
  <c r="D755" i="16"/>
  <c r="B1255" i="4"/>
  <c r="B1276" i="4"/>
  <c r="B1268" i="4"/>
  <c r="B1271" i="4"/>
  <c r="B1290" i="4"/>
  <c r="B1281" i="4"/>
  <c r="B1273" i="4"/>
  <c r="B1272" i="4"/>
  <c r="B1289" i="4"/>
  <c r="B1274" i="4"/>
  <c r="B1210" i="4"/>
  <c r="B1247" i="4"/>
  <c r="B1292" i="4"/>
  <c r="B1265" i="4"/>
  <c r="B1180" i="4"/>
  <c r="B1243" i="4"/>
  <c r="B1267" i="4"/>
  <c r="B1275" i="4"/>
  <c r="B1277" i="4"/>
  <c r="B1293" i="4"/>
  <c r="B1279" i="4"/>
  <c r="B1288" i="4"/>
  <c r="B1285" i="4"/>
  <c r="B1284" i="4"/>
  <c r="B1286" i="4"/>
  <c r="B1257" i="4"/>
  <c r="B1269" i="4"/>
  <c r="B1244" i="4"/>
  <c r="B1270" i="4"/>
  <c r="B1253" i="4"/>
  <c r="B1263" i="4"/>
  <c r="B1259" i="4"/>
  <c r="B1254" i="4"/>
  <c r="B1280" i="4"/>
  <c r="B1222" i="4"/>
  <c r="B1225" i="4"/>
  <c r="B1234" i="4"/>
  <c r="B1240" i="4"/>
  <c r="B1250" i="4"/>
  <c r="B1249" i="4"/>
  <c r="B1266" i="4"/>
  <c r="B1260" i="4"/>
  <c r="B1242" i="4"/>
  <c r="B1258" i="4"/>
  <c r="B1252" i="4"/>
  <c r="B1246" i="4"/>
  <c r="B1262" i="4"/>
  <c r="B1241" i="4"/>
  <c r="B1238" i="4"/>
  <c r="B1239" i="4"/>
  <c r="B1231" i="4"/>
  <c r="B1205" i="4"/>
  <c r="B1206" i="4"/>
  <c r="B1217" i="4"/>
  <c r="B1256" i="4"/>
  <c r="B1213" i="4"/>
  <c r="B1230" i="4"/>
  <c r="B1200" i="4"/>
  <c r="B1209" i="4"/>
  <c r="B1233" i="4"/>
  <c r="B1235" i="4"/>
  <c r="B1232" i="4"/>
  <c r="B1157" i="4"/>
  <c r="B1221" i="4"/>
  <c r="B1236" i="4"/>
  <c r="B1219" i="4"/>
  <c r="B1229" i="4"/>
  <c r="B1215" i="4"/>
  <c r="B1185" i="4"/>
  <c r="B1228" i="4"/>
  <c r="B1202" i="4"/>
  <c r="B1220" i="4"/>
  <c r="B1237" i="4"/>
  <c r="B1203" i="4"/>
  <c r="B1224" i="4"/>
  <c r="B1218" i="4"/>
  <c r="B1216" i="4"/>
  <c r="B1214" i="4"/>
  <c r="B1211" i="4"/>
  <c r="B1212" i="4"/>
  <c r="B1223" i="4"/>
  <c r="B1181" i="4"/>
  <c r="B1197" i="4"/>
  <c r="B1207" i="4"/>
  <c r="B1226" i="4"/>
  <c r="B1208" i="4"/>
  <c r="B1227" i="4"/>
  <c r="B1196" i="4"/>
  <c r="B1182" i="4"/>
  <c r="B1194" i="4"/>
  <c r="B1191" i="4"/>
  <c r="B1177" i="4"/>
  <c r="B1186" i="4"/>
  <c r="B1156" i="4"/>
  <c r="B1183" i="4"/>
  <c r="B1144" i="4"/>
  <c r="B1159" i="4"/>
  <c r="B1165" i="4"/>
  <c r="B1139" i="4"/>
  <c r="B1178" i="4"/>
  <c r="B1204" i="4"/>
  <c r="B1164" i="4"/>
  <c r="B1190" i="4"/>
  <c r="B1158" i="4"/>
  <c r="B1184" i="4"/>
  <c r="B1162" i="4"/>
  <c r="B1188" i="4"/>
  <c r="B1170" i="4"/>
  <c r="B1154" i="4"/>
  <c r="B1155" i="4"/>
  <c r="B1169" i="4"/>
  <c r="B1195" i="4"/>
  <c r="B1167" i="4"/>
  <c r="B1193" i="4"/>
  <c r="B1173" i="4"/>
  <c r="B1199" i="4"/>
  <c r="B1163" i="4"/>
  <c r="B1189" i="4"/>
  <c r="B1161" i="4"/>
  <c r="B1187" i="4"/>
  <c r="B1172" i="4"/>
  <c r="B1198" i="4"/>
  <c r="B1171" i="4"/>
  <c r="B1160" i="4"/>
  <c r="B1166" i="4"/>
  <c r="B1192" i="4"/>
  <c r="B1168" i="4"/>
  <c r="B1148" i="4"/>
  <c r="B1146" i="4"/>
  <c r="B1176" i="4"/>
  <c r="B1152" i="4"/>
  <c r="B1179" i="4"/>
  <c r="B1153" i="4"/>
  <c r="B1175" i="4"/>
  <c r="B1147" i="4"/>
  <c r="B1150" i="4"/>
  <c r="B1151" i="4"/>
  <c r="B1174" i="4"/>
  <c r="B1143" i="4"/>
  <c r="B1149" i="4"/>
  <c r="B1145" i="4"/>
  <c r="B1136" i="4"/>
  <c r="B1141" i="4"/>
  <c r="B1137" i="4"/>
  <c r="B1138" i="4"/>
  <c r="B1140" i="4"/>
  <c r="B1142" i="4"/>
  <c r="B1122" i="4"/>
  <c r="B902" i="4"/>
  <c r="B951" i="4"/>
  <c r="B1115" i="4"/>
  <c r="B1111" i="4"/>
  <c r="B1129" i="4"/>
  <c r="B1134" i="4"/>
  <c r="B859" i="4"/>
  <c r="B876" i="4"/>
  <c r="B868" i="4"/>
  <c r="B1118" i="4"/>
  <c r="B1128" i="4"/>
  <c r="B1133" i="4"/>
  <c r="B1113" i="4"/>
  <c r="B1109" i="4"/>
  <c r="B1097" i="4"/>
  <c r="B1132" i="4"/>
  <c r="B1114" i="4"/>
  <c r="B1119" i="4"/>
  <c r="B1121" i="4"/>
  <c r="B1124" i="4"/>
  <c r="B1076" i="4"/>
  <c r="B1120" i="4"/>
  <c r="B1117" i="4"/>
  <c r="B906" i="4"/>
  <c r="B1116" i="4"/>
  <c r="B1123" i="4"/>
  <c r="B1125" i="4"/>
  <c r="B1100" i="4"/>
  <c r="B1098" i="4"/>
  <c r="B1110" i="4"/>
  <c r="B1105" i="4"/>
  <c r="B1131" i="4"/>
  <c r="B1002" i="4"/>
  <c r="B1112" i="4"/>
  <c r="B1108" i="4"/>
  <c r="B1135" i="4"/>
  <c r="B1101" i="4"/>
  <c r="B1127" i="4"/>
  <c r="B1102" i="4"/>
  <c r="B1107" i="4"/>
  <c r="B1103" i="4"/>
  <c r="B1130" i="4"/>
  <c r="B1099" i="4"/>
  <c r="B1126" i="4"/>
  <c r="B1096" i="4"/>
  <c r="B1104" i="4"/>
  <c r="B1055" i="4"/>
  <c r="B1093" i="4"/>
  <c r="B1106" i="4"/>
  <c r="B1057" i="4"/>
  <c r="B960" i="4"/>
  <c r="B909" i="4"/>
  <c r="B881" i="4"/>
  <c r="B857" i="4"/>
  <c r="B1058" i="4"/>
  <c r="B1078" i="4"/>
  <c r="B1092" i="4"/>
  <c r="B1081" i="4"/>
  <c r="B1080" i="4"/>
  <c r="B1077" i="4"/>
  <c r="B1083" i="4"/>
  <c r="B1067" i="4"/>
  <c r="B1087" i="4"/>
  <c r="B1079" i="4"/>
  <c r="B1064" i="4"/>
  <c r="B1084" i="4"/>
  <c r="B1068" i="4"/>
  <c r="B1088" i="4"/>
  <c r="B1062" i="4"/>
  <c r="B1082" i="4"/>
  <c r="B1069" i="4"/>
  <c r="B1089" i="4"/>
  <c r="B1074" i="4"/>
  <c r="B1094" i="4"/>
  <c r="B855" i="4"/>
  <c r="B1075" i="4"/>
  <c r="B1095" i="4"/>
  <c r="B897" i="4"/>
  <c r="B1066" i="4"/>
  <c r="B1086" i="4"/>
  <c r="B1065" i="4"/>
  <c r="B1085" i="4"/>
  <c r="B1070" i="4"/>
  <c r="B1090" i="4"/>
  <c r="B870" i="4"/>
  <c r="B1071" i="4"/>
  <c r="B1091" i="4"/>
  <c r="B983" i="4"/>
  <c r="B956" i="4"/>
  <c r="B1052" i="4"/>
  <c r="B887" i="4"/>
  <c r="B1072" i="4"/>
  <c r="B1043" i="4"/>
  <c r="B863" i="4"/>
  <c r="B1008" i="4"/>
  <c r="B1073" i="4"/>
  <c r="B936" i="4"/>
  <c r="B890" i="4"/>
  <c r="B877" i="4"/>
  <c r="B1050" i="4"/>
  <c r="B1063" i="4"/>
  <c r="B965" i="4"/>
  <c r="B963" i="4"/>
  <c r="B945" i="4"/>
  <c r="B848" i="4"/>
  <c r="B947" i="4"/>
  <c r="B901" i="4"/>
  <c r="B1044" i="4"/>
  <c r="B1059" i="4"/>
  <c r="B842" i="4"/>
  <c r="B1054" i="4"/>
  <c r="B940" i="4"/>
  <c r="B976" i="4"/>
  <c r="B1048" i="4"/>
  <c r="B864" i="4"/>
  <c r="B931" i="4"/>
  <c r="B866" i="4"/>
  <c r="B1024" i="4"/>
  <c r="B892" i="4"/>
  <c r="B816" i="4"/>
  <c r="B1053" i="4"/>
  <c r="B1061" i="4"/>
  <c r="B1051" i="4"/>
  <c r="B1056" i="4"/>
  <c r="B941" i="4"/>
  <c r="B942" i="4"/>
  <c r="B985" i="4"/>
  <c r="B978" i="4"/>
  <c r="B999" i="4"/>
  <c r="B935" i="4"/>
  <c r="B862" i="4"/>
  <c r="B1031" i="4"/>
  <c r="B1049" i="4"/>
  <c r="B839" i="4"/>
  <c r="B938" i="4"/>
  <c r="B898" i="4"/>
  <c r="B922" i="4"/>
  <c r="B1045" i="4"/>
  <c r="B927" i="4"/>
  <c r="B1004" i="4"/>
  <c r="B900" i="4"/>
  <c r="B854" i="4"/>
  <c r="B1046" i="4"/>
  <c r="B828" i="4"/>
  <c r="B1036" i="4"/>
  <c r="B1060" i="4"/>
  <c r="B865" i="4"/>
  <c r="B889" i="4"/>
  <c r="B874" i="4"/>
  <c r="B964" i="4"/>
  <c r="B853" i="4"/>
  <c r="B1047" i="4"/>
  <c r="B934" i="4"/>
  <c r="B925" i="4"/>
  <c r="B1029" i="4"/>
  <c r="B987" i="4"/>
  <c r="B990" i="4"/>
  <c r="B939" i="4"/>
  <c r="B993" i="4"/>
  <c r="B966" i="4"/>
  <c r="B930" i="4"/>
  <c r="B860" i="4"/>
  <c r="B836" i="4"/>
  <c r="B969" i="4"/>
  <c r="B991" i="4"/>
  <c r="B982" i="4"/>
  <c r="B899" i="4"/>
  <c r="B967" i="4"/>
  <c r="B958" i="4"/>
  <c r="B996" i="4"/>
  <c r="B831" i="4"/>
  <c r="B1005" i="4"/>
  <c r="B923" i="4"/>
  <c r="B970" i="4"/>
  <c r="B894" i="4"/>
  <c r="B905" i="4"/>
  <c r="B908" i="4"/>
  <c r="B829" i="4"/>
  <c r="B961" i="4"/>
  <c r="B886" i="4"/>
  <c r="B1035" i="4"/>
  <c r="B946" i="4"/>
  <c r="B1020" i="4"/>
  <c r="B1030" i="4"/>
  <c r="B1037" i="4"/>
  <c r="B893" i="4"/>
  <c r="B949" i="4"/>
  <c r="B835" i="4"/>
  <c r="B907" i="4"/>
  <c r="B943" i="4"/>
  <c r="B896" i="4"/>
  <c r="B1040" i="4"/>
  <c r="B997" i="4"/>
  <c r="B1042" i="4"/>
  <c r="B912" i="4"/>
  <c r="B962" i="4"/>
  <c r="B944" i="4"/>
  <c r="B977" i="4"/>
  <c r="B844" i="4"/>
  <c r="B1021" i="4"/>
  <c r="B919" i="4"/>
  <c r="B998" i="4"/>
  <c r="B852" i="4"/>
  <c r="B981" i="4"/>
  <c r="B1001" i="4"/>
  <c r="B879" i="4"/>
  <c r="B918" i="4"/>
  <c r="B869" i="4"/>
  <c r="B979" i="4"/>
  <c r="B948" i="4"/>
  <c r="B995" i="4"/>
  <c r="B856" i="4"/>
  <c r="B937" i="4"/>
  <c r="B851" i="4"/>
  <c r="B891" i="4"/>
  <c r="B850" i="4"/>
  <c r="B986" i="4"/>
  <c r="B1038" i="4"/>
  <c r="B973" i="4"/>
  <c r="B810" i="4"/>
  <c r="B827" i="4"/>
  <c r="B968" i="4"/>
  <c r="B950" i="4"/>
  <c r="B895" i="4"/>
  <c r="B1033" i="4"/>
  <c r="B797" i="4"/>
  <c r="B994" i="4"/>
  <c r="B984" i="4"/>
  <c r="B975" i="4"/>
  <c r="B867" i="4"/>
  <c r="B992" i="4"/>
  <c r="B833" i="4"/>
  <c r="B861" i="4"/>
  <c r="B872" i="4"/>
  <c r="B1017" i="4"/>
  <c r="B904" i="4"/>
  <c r="B1032" i="4"/>
  <c r="B847" i="4"/>
  <c r="B988" i="4"/>
  <c r="B849" i="4"/>
  <c r="B932" i="4"/>
  <c r="B888" i="4"/>
  <c r="B924" i="4"/>
  <c r="B793" i="4"/>
  <c r="B954" i="4"/>
  <c r="B980" i="4"/>
  <c r="B858" i="4"/>
  <c r="B1023" i="4"/>
  <c r="B1041" i="4"/>
  <c r="B1000" i="4"/>
  <c r="B952" i="4"/>
  <c r="B1034" i="4"/>
  <c r="B1016" i="4"/>
  <c r="B1012" i="4"/>
  <c r="B832" i="4"/>
  <c r="B1039" i="4"/>
  <c r="B914" i="4"/>
  <c r="B933" i="4"/>
  <c r="B959" i="4"/>
  <c r="B910" i="4"/>
  <c r="B926" i="4"/>
  <c r="B871" i="4"/>
  <c r="B913" i="4"/>
  <c r="B911" i="4"/>
  <c r="B885" i="4"/>
  <c r="B1027" i="4"/>
  <c r="B1011" i="4"/>
  <c r="B953" i="4"/>
  <c r="B1019" i="4"/>
  <c r="B830" i="4"/>
  <c r="B846" i="4"/>
  <c r="B873" i="4"/>
  <c r="B1028" i="4"/>
  <c r="B1026" i="4"/>
  <c r="B1010" i="4"/>
  <c r="B875" i="4"/>
  <c r="B1025" i="4"/>
  <c r="B974" i="4"/>
  <c r="B955" i="4"/>
  <c r="B916" i="4"/>
  <c r="B928" i="4"/>
  <c r="B843" i="4"/>
  <c r="B845" i="4"/>
  <c r="B882" i="4"/>
  <c r="B915" i="4"/>
  <c r="B790" i="4"/>
  <c r="B917" i="4"/>
  <c r="B883" i="4"/>
  <c r="B834" i="4"/>
  <c r="B1014" i="4"/>
  <c r="B880" i="4"/>
  <c r="B837" i="4"/>
  <c r="B1013" i="4"/>
  <c r="B903" i="4"/>
  <c r="B1006" i="4"/>
  <c r="B838" i="4"/>
  <c r="B989" i="4"/>
  <c r="B972" i="4"/>
  <c r="B1003" i="4"/>
  <c r="B840" i="4"/>
  <c r="B1015" i="4"/>
  <c r="B841" i="4"/>
  <c r="B1009" i="4"/>
  <c r="B971" i="4"/>
  <c r="B878" i="4"/>
  <c r="B929" i="4"/>
  <c r="B920" i="4"/>
  <c r="B957" i="4"/>
  <c r="B1007" i="4"/>
  <c r="B1022" i="4"/>
  <c r="B884" i="4"/>
  <c r="B1018" i="4"/>
  <c r="B921" i="4"/>
  <c r="M5" i="26"/>
  <c r="M6" i="26"/>
  <c r="M7" i="26"/>
  <c r="M8" i="26"/>
  <c r="M9" i="26"/>
  <c r="M10" i="26"/>
  <c r="L5" i="26"/>
  <c r="L7" i="26"/>
  <c r="L8" i="26"/>
  <c r="L9" i="26"/>
  <c r="L10" i="26"/>
  <c r="N38" i="16"/>
  <c r="O38" i="16" s="1"/>
  <c r="N16" i="16"/>
  <c r="O16" i="16" s="1"/>
  <c r="N76" i="16"/>
  <c r="O76" i="16" s="1"/>
  <c r="N55" i="16"/>
  <c r="O55" i="16" s="1"/>
  <c r="N11" i="16"/>
  <c r="O11" i="16" s="1"/>
  <c r="N51" i="16"/>
  <c r="O51" i="16" s="1"/>
  <c r="N66" i="16"/>
  <c r="O66" i="16" s="1"/>
  <c r="N80" i="16"/>
  <c r="O80" i="16" s="1"/>
  <c r="N65" i="16"/>
  <c r="O65" i="16" s="1"/>
  <c r="N39" i="16"/>
  <c r="O39" i="16" s="1"/>
  <c r="N41" i="16"/>
  <c r="O41" i="16" s="1"/>
  <c r="N56" i="16"/>
  <c r="O56" i="16" s="1"/>
  <c r="N77" i="16"/>
  <c r="O77" i="16" s="1"/>
  <c r="N33" i="16"/>
  <c r="O33" i="16" s="1"/>
  <c r="N67" i="16"/>
  <c r="O67" i="16" s="1"/>
  <c r="N50" i="16"/>
  <c r="O50" i="16" s="1"/>
  <c r="N19" i="16"/>
  <c r="O19" i="16" s="1"/>
  <c r="N70" i="16"/>
  <c r="O70" i="16" s="1"/>
  <c r="N13" i="16"/>
  <c r="O13" i="16" s="1"/>
  <c r="N21" i="16"/>
  <c r="O21" i="16" s="1"/>
  <c r="N69" i="16"/>
  <c r="O69" i="16" s="1"/>
  <c r="N79" i="16"/>
  <c r="O79" i="16" s="1"/>
  <c r="N37" i="16"/>
  <c r="O37" i="16" s="1"/>
  <c r="N57" i="16"/>
  <c r="O57" i="16" s="1"/>
  <c r="N45" i="16"/>
  <c r="O45" i="16" s="1"/>
  <c r="N63" i="16"/>
  <c r="O63" i="16" s="1"/>
  <c r="N14" i="16"/>
  <c r="O14" i="16" s="1"/>
  <c r="N20" i="16"/>
  <c r="O20" i="16" s="1"/>
  <c r="N53" i="16"/>
  <c r="O53" i="16" s="1"/>
  <c r="N74" i="16"/>
  <c r="O74" i="16" s="1"/>
  <c r="N47" i="16"/>
  <c r="O47" i="16" s="1"/>
  <c r="N59" i="16"/>
  <c r="O59" i="16" s="1"/>
  <c r="N68" i="16"/>
  <c r="O68" i="16" s="1"/>
  <c r="N15" i="16"/>
  <c r="O15" i="16" s="1"/>
  <c r="N72" i="16"/>
  <c r="O72" i="16" s="1"/>
  <c r="N35" i="16"/>
  <c r="O35" i="16" s="1"/>
  <c r="N48" i="16"/>
  <c r="O48" i="16" s="1"/>
  <c r="N61" i="16"/>
  <c r="O61" i="16" s="1"/>
  <c r="N44" i="16"/>
  <c r="O44" i="16" s="1"/>
  <c r="N17" i="16"/>
  <c r="O17" i="16" s="1"/>
  <c r="N46" i="16"/>
  <c r="O46" i="16" s="1"/>
  <c r="N18" i="16"/>
  <c r="O18" i="16" s="1"/>
  <c r="N78" i="16"/>
  <c r="O78" i="16" s="1"/>
  <c r="N54" i="16"/>
  <c r="O54" i="16" s="1"/>
  <c r="N12" i="16"/>
  <c r="O12" i="16" s="1"/>
  <c r="N71" i="16"/>
  <c r="O71" i="16" s="1"/>
  <c r="N62" i="16"/>
  <c r="O62" i="16" s="1"/>
  <c r="N49" i="16"/>
  <c r="O49" i="16" s="1"/>
  <c r="N40" i="16"/>
  <c r="O40" i="16" s="1"/>
  <c r="N60" i="16"/>
  <c r="O60" i="16" s="1"/>
  <c r="N34" i="16"/>
  <c r="O34" i="16" s="1"/>
  <c r="N43" i="16"/>
  <c r="O43" i="16" s="1"/>
  <c r="N58" i="16"/>
  <c r="O58" i="16" s="1"/>
  <c r="N52" i="16"/>
  <c r="O52" i="16" s="1"/>
  <c r="N42" i="16"/>
  <c r="O42" i="16" s="1"/>
  <c r="N64" i="16"/>
  <c r="O64" i="16" s="1"/>
  <c r="N32" i="16"/>
  <c r="O32" i="16" s="1"/>
  <c r="N23" i="16"/>
  <c r="O23" i="16" s="1"/>
  <c r="N73" i="16"/>
  <c r="O73" i="16" s="1"/>
  <c r="N36" i="16"/>
  <c r="O36" i="16" s="1"/>
  <c r="N75" i="16"/>
  <c r="O75" i="16" s="1"/>
  <c r="N22" i="16"/>
  <c r="O22" i="16" s="1"/>
  <c r="N5" i="16"/>
  <c r="O5" i="16" s="1"/>
  <c r="N9" i="16"/>
  <c r="O9" i="16" s="1"/>
  <c r="N8" i="16"/>
  <c r="O8" i="16" s="1"/>
  <c r="N10" i="16"/>
  <c r="O10" i="16" s="1"/>
  <c r="N6" i="16"/>
  <c r="O6" i="16" s="1"/>
  <c r="N7" i="16"/>
  <c r="O7" i="16" s="1"/>
  <c r="F2" i="30"/>
  <c r="E1" i="31"/>
  <c r="K1" i="31"/>
  <c r="E1" i="25"/>
  <c r="L1" i="24"/>
  <c r="B763" i="4" l="1"/>
  <c r="B820" i="4"/>
  <c r="B783" i="4"/>
  <c r="B759" i="4"/>
  <c r="B787" i="4"/>
  <c r="B796" i="4"/>
  <c r="B813" i="4"/>
  <c r="B825" i="4"/>
  <c r="B824" i="4"/>
  <c r="B803" i="4"/>
  <c r="B815" i="4"/>
  <c r="B798" i="4"/>
  <c r="B808" i="4"/>
  <c r="B771" i="4"/>
  <c r="B791" i="4"/>
  <c r="B799" i="4"/>
  <c r="B804" i="4"/>
  <c r="B805" i="4"/>
  <c r="B809" i="4"/>
  <c r="B779" i="4"/>
  <c r="B802" i="4"/>
  <c r="B795" i="4"/>
  <c r="B784" i="4"/>
  <c r="B789" i="4"/>
  <c r="B748" i="4"/>
  <c r="B786" i="4"/>
  <c r="B782" i="4"/>
  <c r="B794" i="4"/>
  <c r="B772" i="4"/>
  <c r="B770" i="4"/>
  <c r="B760" i="4"/>
  <c r="B775" i="4"/>
  <c r="B778" i="4"/>
  <c r="B729" i="4"/>
  <c r="B781" i="4"/>
  <c r="B774" i="4"/>
  <c r="B766" i="4"/>
  <c r="B769" i="4"/>
  <c r="B739" i="4"/>
  <c r="B764" i="4"/>
  <c r="B773" i="4"/>
  <c r="B767" i="4"/>
  <c r="B765" i="4"/>
  <c r="B702" i="4"/>
  <c r="B777" i="4"/>
  <c r="B768" i="4"/>
  <c r="B730" i="4"/>
  <c r="B690" i="4"/>
  <c r="B704" i="4"/>
  <c r="B694" i="4"/>
  <c r="B747" i="4"/>
  <c r="B705" i="4"/>
  <c r="B725" i="4"/>
  <c r="B699" i="4"/>
  <c r="B703" i="4"/>
  <c r="B676" i="4"/>
  <c r="B674" i="4"/>
  <c r="B556" i="4"/>
  <c r="B558" i="4"/>
  <c r="B733" i="4"/>
  <c r="B756" i="4"/>
  <c r="B714" i="4"/>
  <c r="B762" i="4"/>
  <c r="B709" i="4"/>
  <c r="B754" i="4"/>
  <c r="B708" i="4"/>
  <c r="B707" i="4"/>
  <c r="B741" i="4"/>
  <c r="B742" i="4"/>
  <c r="B732" i="4"/>
  <c r="B746" i="4"/>
  <c r="B761" i="4"/>
  <c r="B780" i="4"/>
  <c r="B706" i="4"/>
  <c r="B743" i="4"/>
  <c r="B750" i="4"/>
  <c r="B696" i="4"/>
  <c r="B726" i="4"/>
  <c r="B745" i="4"/>
  <c r="B755" i="4"/>
  <c r="B731" i="4"/>
  <c r="B718" i="4"/>
  <c r="B698" i="4"/>
  <c r="B712" i="4"/>
  <c r="B735" i="4"/>
  <c r="B688" i="4"/>
  <c r="B693" i="4"/>
  <c r="B677" i="4"/>
  <c r="B752" i="4"/>
  <c r="B711" i="4"/>
  <c r="B751" i="4"/>
  <c r="B724" i="4"/>
  <c r="B736" i="4"/>
  <c r="B692" i="4"/>
  <c r="B647" i="4"/>
  <c r="B716" i="4"/>
  <c r="B669" i="4"/>
  <c r="B645" i="4"/>
  <c r="B719" i="4"/>
  <c r="B737" i="4"/>
  <c r="B728" i="4"/>
  <c r="B697" i="4"/>
  <c r="B666" i="4"/>
  <c r="B727" i="4"/>
  <c r="B757" i="4"/>
  <c r="B720" i="4"/>
  <c r="B758" i="4"/>
  <c r="B715" i="4"/>
  <c r="B744" i="4"/>
  <c r="B753" i="4"/>
  <c r="B710" i="4"/>
  <c r="B700" i="4"/>
  <c r="B619" i="4"/>
  <c r="B740" i="4"/>
  <c r="B717" i="4"/>
  <c r="B713" i="4"/>
  <c r="B721" i="4"/>
  <c r="B680" i="4"/>
  <c r="B734" i="4"/>
  <c r="B691" i="4"/>
  <c r="B722" i="4"/>
  <c r="B638" i="4"/>
  <c r="B738" i="4"/>
  <c r="B723" i="4"/>
  <c r="B682" i="4"/>
  <c r="B695" i="4"/>
  <c r="B749" i="4"/>
  <c r="B701" i="4"/>
  <c r="B583" i="4"/>
  <c r="B689" i="4"/>
  <c r="B602" i="4"/>
  <c r="B687" i="4"/>
  <c r="B671" i="4"/>
  <c r="B686" i="4"/>
  <c r="B667" i="4"/>
  <c r="B670" i="4"/>
  <c r="B681" i="4"/>
  <c r="B684" i="4"/>
  <c r="B678" i="4"/>
  <c r="B683" i="4"/>
  <c r="B661" i="4"/>
  <c r="B632" i="4"/>
  <c r="B648" i="4"/>
  <c r="B653" i="4"/>
  <c r="B596" i="4"/>
  <c r="B675" i="4"/>
  <c r="B637" i="4"/>
  <c r="B679" i="4"/>
  <c r="B685" i="4"/>
  <c r="B576" i="4"/>
  <c r="B655" i="4"/>
  <c r="B644" i="4"/>
  <c r="B641" i="4"/>
  <c r="B643" i="4"/>
  <c r="B588" i="4"/>
  <c r="B616" i="4"/>
  <c r="B640" i="4"/>
  <c r="B628" i="4"/>
  <c r="B630" i="4"/>
  <c r="B585" i="4"/>
  <c r="B608" i="4"/>
  <c r="B540" i="4"/>
  <c r="B592" i="4"/>
  <c r="B578" i="4"/>
  <c r="B649" i="4"/>
  <c r="B609" i="4"/>
  <c r="B603" i="4"/>
  <c r="B631" i="4"/>
  <c r="B589" i="4"/>
  <c r="B668" i="4"/>
  <c r="B635" i="4"/>
  <c r="B568" i="4"/>
  <c r="B636" i="4"/>
  <c r="B622" i="4"/>
  <c r="B654" i="4"/>
  <c r="B673" i="4"/>
  <c r="B599" i="4"/>
  <c r="B657" i="4"/>
  <c r="B577" i="4"/>
  <c r="B660" i="4"/>
  <c r="B593" i="4"/>
  <c r="B625" i="4"/>
  <c r="B663" i="4"/>
  <c r="B651" i="4"/>
  <c r="B597" i="4"/>
  <c r="B629" i="4"/>
  <c r="B659" i="4"/>
  <c r="B618" i="4"/>
  <c r="B620" i="4"/>
  <c r="B607" i="4"/>
  <c r="B621" i="4"/>
  <c r="B642" i="4"/>
  <c r="B606" i="4"/>
  <c r="B658" i="4"/>
  <c r="B623" i="4"/>
  <c r="B672" i="4"/>
  <c r="B652" i="4"/>
  <c r="B656" i="4"/>
  <c r="B634" i="4"/>
  <c r="B604" i="4"/>
  <c r="B590" i="4"/>
  <c r="B664" i="4"/>
  <c r="B646" i="4"/>
  <c r="B564" i="4"/>
  <c r="B567" i="4"/>
  <c r="B560" i="4"/>
  <c r="B572" i="4"/>
  <c r="B610" i="4"/>
  <c r="B605" i="4"/>
  <c r="B612" i="4"/>
  <c r="B627" i="4"/>
  <c r="B580" i="4"/>
  <c r="B639" i="4"/>
  <c r="B650" i="4"/>
  <c r="B594" i="4"/>
  <c r="B582" i="4"/>
  <c r="B617" i="4"/>
  <c r="B633" i="4"/>
  <c r="B665" i="4"/>
  <c r="B662" i="4"/>
  <c r="B611" i="4"/>
  <c r="B615" i="4"/>
  <c r="B575" i="4"/>
  <c r="B591" i="4"/>
  <c r="B581" i="4"/>
  <c r="B624" i="4"/>
  <c r="B561" i="4"/>
  <c r="B614" i="4"/>
  <c r="B595" i="4"/>
  <c r="B626" i="4"/>
  <c r="B601" i="4"/>
  <c r="B579" i="4"/>
  <c r="B598" i="4"/>
  <c r="B574" i="4"/>
  <c r="B573" i="4"/>
  <c r="B600" i="4"/>
  <c r="B613" i="4"/>
  <c r="B587" i="4"/>
  <c r="B555" i="4"/>
  <c r="B569" i="4"/>
  <c r="B550" i="4"/>
  <c r="B554" i="4"/>
  <c r="B584" i="4"/>
  <c r="B586" i="4"/>
  <c r="B538" i="4"/>
  <c r="B570" i="4"/>
  <c r="B571" i="4"/>
  <c r="B547" i="4"/>
  <c r="B548" i="4"/>
  <c r="B553" i="4"/>
  <c r="B566" i="4"/>
  <c r="B552" i="4"/>
  <c r="B549" i="4"/>
  <c r="B557" i="4"/>
  <c r="B551" i="4"/>
  <c r="B539" i="4"/>
  <c r="B543" i="4"/>
  <c r="B545" i="4"/>
  <c r="B508" i="4"/>
  <c r="B496" i="4"/>
  <c r="B542" i="4"/>
  <c r="B541" i="4"/>
  <c r="B563" i="4"/>
  <c r="B518" i="4"/>
  <c r="B515" i="4"/>
  <c r="B565" i="4"/>
  <c r="B546" i="4"/>
  <c r="B559" i="4"/>
  <c r="B562" i="4"/>
  <c r="B534" i="4"/>
  <c r="B533" i="4"/>
  <c r="B544" i="4"/>
  <c r="B519" i="4"/>
  <c r="B531" i="4"/>
  <c r="B535" i="4"/>
  <c r="B536" i="4"/>
  <c r="B537" i="4"/>
  <c r="B513" i="4"/>
  <c r="B431" i="4"/>
  <c r="B532" i="4"/>
  <c r="B510" i="4"/>
  <c r="B521" i="4"/>
  <c r="B495" i="4"/>
  <c r="B477" i="4"/>
  <c r="B426" i="4"/>
  <c r="B491" i="4"/>
  <c r="B517" i="4"/>
  <c r="B529" i="4"/>
  <c r="B505" i="4"/>
  <c r="B512" i="4"/>
  <c r="B523" i="4"/>
  <c r="B458" i="4"/>
  <c r="B506" i="4"/>
  <c r="B526" i="4"/>
  <c r="B516" i="4"/>
  <c r="B528" i="4"/>
  <c r="B522" i="4"/>
  <c r="B497" i="4"/>
  <c r="B494" i="4"/>
  <c r="B530" i="4"/>
  <c r="B527" i="4"/>
  <c r="B514" i="4"/>
  <c r="B520" i="4"/>
  <c r="B466" i="4"/>
  <c r="B471" i="4"/>
  <c r="B484" i="4"/>
  <c r="B489" i="4"/>
  <c r="B481" i="4"/>
  <c r="B446" i="4"/>
  <c r="B492" i="4"/>
  <c r="B467" i="4"/>
  <c r="B485" i="4"/>
  <c r="B417" i="4"/>
  <c r="B487" i="4"/>
  <c r="B464" i="4"/>
  <c r="B443" i="4"/>
  <c r="B444" i="4"/>
  <c r="B393" i="4"/>
  <c r="B419" i="4"/>
  <c r="B408" i="4"/>
  <c r="B490" i="4"/>
  <c r="B420" i="4"/>
  <c r="B432" i="4"/>
  <c r="B462" i="4"/>
  <c r="B459" i="4"/>
  <c r="B435" i="4"/>
  <c r="B525" i="4"/>
  <c r="B451" i="4"/>
  <c r="B488" i="4"/>
  <c r="B501" i="4"/>
  <c r="B474" i="4"/>
  <c r="B455" i="4"/>
  <c r="B410" i="4"/>
  <c r="B509" i="4"/>
  <c r="B507" i="4"/>
  <c r="B427" i="4"/>
  <c r="B461" i="4"/>
  <c r="B478" i="4"/>
  <c r="B502" i="4"/>
  <c r="B524" i="4"/>
  <c r="B450" i="4"/>
  <c r="B453" i="4"/>
  <c r="B480" i="4"/>
  <c r="B465" i="4"/>
  <c r="B468" i="4"/>
  <c r="B498" i="4"/>
  <c r="B437" i="4"/>
  <c r="B504" i="4"/>
  <c r="B433" i="4"/>
  <c r="B416" i="4"/>
  <c r="B469" i="4"/>
  <c r="B476" i="4"/>
  <c r="B511" i="4"/>
  <c r="B422" i="4"/>
  <c r="B473" i="4"/>
  <c r="B503" i="4"/>
  <c r="B499" i="4"/>
  <c r="B454" i="4"/>
  <c r="B188" i="4"/>
  <c r="B436" i="4"/>
  <c r="B472" i="4"/>
  <c r="B500" i="4"/>
  <c r="B429" i="4"/>
  <c r="B425" i="4"/>
  <c r="B421" i="4"/>
  <c r="B403" i="4"/>
  <c r="B493" i="4"/>
  <c r="B457" i="4"/>
  <c r="B442" i="4"/>
  <c r="B428" i="4"/>
  <c r="B439" i="4"/>
  <c r="B452" i="4"/>
  <c r="B371" i="4"/>
  <c r="B486" i="4"/>
  <c r="B460" i="4"/>
  <c r="B448" i="4"/>
  <c r="B475" i="4"/>
  <c r="B483" i="4"/>
  <c r="B482" i="4"/>
  <c r="B430" i="4"/>
  <c r="B440" i="4"/>
  <c r="B463" i="4"/>
  <c r="B357" i="4"/>
  <c r="B404" i="4"/>
  <c r="B447" i="4"/>
  <c r="B445" i="4"/>
  <c r="B470" i="4"/>
  <c r="B449" i="4"/>
  <c r="B441" i="4"/>
  <c r="B383" i="4"/>
  <c r="B479" i="4"/>
  <c r="B263" i="4"/>
  <c r="B395" i="4"/>
  <c r="B376" i="4"/>
  <c r="B414" i="4"/>
  <c r="B424" i="4"/>
  <c r="B370" i="4"/>
  <c r="B456" i="4"/>
  <c r="B434" i="4"/>
  <c r="B438" i="4"/>
  <c r="B361" i="4"/>
  <c r="B386" i="4"/>
  <c r="B415" i="4"/>
  <c r="B418" i="4"/>
  <c r="B423" i="4"/>
  <c r="B392" i="4"/>
  <c r="B397" i="4"/>
  <c r="B412" i="4"/>
  <c r="B387" i="4"/>
  <c r="B381" i="4"/>
  <c r="B394" i="4"/>
  <c r="B382" i="4"/>
  <c r="B373" i="4"/>
  <c r="B354" i="4"/>
  <c r="B413" i="4"/>
  <c r="B411" i="4"/>
  <c r="B365" i="4"/>
  <c r="B396" i="4"/>
  <c r="B400" i="4"/>
  <c r="B379" i="4"/>
  <c r="B346" i="4"/>
  <c r="B378" i="4"/>
  <c r="B377" i="4"/>
  <c r="B380" i="4"/>
  <c r="B385" i="4"/>
  <c r="B194" i="4"/>
  <c r="B402" i="4"/>
  <c r="B409" i="4"/>
  <c r="B399" i="4"/>
  <c r="B367" i="4"/>
  <c r="B375" i="4"/>
  <c r="B364" i="4"/>
  <c r="B401" i="4"/>
  <c r="B398" i="4"/>
  <c r="B366" i="4"/>
  <c r="B356" i="4"/>
  <c r="B374" i="4"/>
  <c r="B406" i="4"/>
  <c r="B388" i="4"/>
  <c r="B351" i="4"/>
  <c r="B252" i="4"/>
  <c r="B359" i="4"/>
  <c r="B360" i="4"/>
  <c r="B405" i="4"/>
  <c r="B221" i="4"/>
  <c r="B358" i="4"/>
  <c r="B343" i="4"/>
  <c r="B407" i="4"/>
  <c r="B307" i="4"/>
  <c r="B355" i="4"/>
  <c r="B372" i="4"/>
  <c r="B391" i="4"/>
  <c r="B345" i="4"/>
  <c r="B390" i="4"/>
  <c r="B281" i="4"/>
  <c r="B348" i="4"/>
  <c r="B321" i="4"/>
  <c r="B347" i="4"/>
  <c r="B369" i="4"/>
  <c r="B352" i="4"/>
  <c r="B363" i="4"/>
  <c r="B362" i="4"/>
  <c r="B174" i="4"/>
  <c r="B179" i="4"/>
  <c r="B384" i="4"/>
  <c r="B389" i="4"/>
  <c r="B349" i="4"/>
  <c r="B323" i="4"/>
  <c r="B368" i="4"/>
  <c r="B344" i="4"/>
  <c r="B350" i="4"/>
  <c r="B353" i="4"/>
  <c r="B181" i="4"/>
  <c r="B220" i="4"/>
  <c r="B290" i="4"/>
  <c r="B272" i="4"/>
  <c r="B212" i="4"/>
  <c r="B322" i="4"/>
  <c r="B340" i="4"/>
  <c r="B320" i="4"/>
  <c r="B294" i="4"/>
  <c r="B262" i="4"/>
  <c r="B283" i="4"/>
  <c r="B258" i="4"/>
  <c r="B312" i="4"/>
  <c r="B329" i="4"/>
  <c r="B271" i="4"/>
  <c r="B169" i="4"/>
  <c r="B259" i="4"/>
  <c r="B199" i="4"/>
  <c r="B282" i="4"/>
  <c r="B324" i="4"/>
  <c r="B308" i="4"/>
  <c r="B292" i="4"/>
  <c r="B245" i="4"/>
  <c r="B269" i="4"/>
  <c r="B196" i="4"/>
  <c r="B264" i="4"/>
  <c r="B241" i="4"/>
  <c r="B306" i="4"/>
  <c r="B332" i="4"/>
  <c r="B164" i="4"/>
  <c r="B207" i="4"/>
  <c r="B284" i="4"/>
  <c r="B147" i="4"/>
  <c r="B13" i="4"/>
  <c r="B190" i="4"/>
  <c r="B319" i="4"/>
  <c r="B293" i="4"/>
  <c r="B326" i="4"/>
  <c r="B317" i="4"/>
  <c r="B287" i="4"/>
  <c r="B327" i="4"/>
  <c r="B304" i="4"/>
  <c r="B302" i="4"/>
  <c r="B202" i="4"/>
  <c r="B242" i="4"/>
  <c r="B311" i="4"/>
  <c r="B162" i="4"/>
  <c r="B279" i="4"/>
  <c r="B232" i="4"/>
  <c r="B296" i="4"/>
  <c r="B301" i="4"/>
  <c r="B224" i="4"/>
  <c r="B233" i="4"/>
  <c r="B300" i="4"/>
  <c r="B303" i="4"/>
  <c r="B288" i="4"/>
  <c r="B163" i="4"/>
  <c r="B280" i="4"/>
  <c r="B261" i="4"/>
  <c r="B250" i="4"/>
  <c r="B276" i="4"/>
  <c r="B295" i="4"/>
  <c r="B278" i="4"/>
  <c r="B133" i="4"/>
  <c r="B236" i="4"/>
  <c r="B289" i="4"/>
  <c r="B275" i="4"/>
  <c r="B273" i="4"/>
  <c r="B172" i="4"/>
  <c r="B260" i="4"/>
  <c r="B248" i="4"/>
  <c r="B266" i="4"/>
  <c r="B191" i="4"/>
  <c r="B254" i="4"/>
  <c r="B253" i="4"/>
  <c r="B215" i="4"/>
  <c r="B160" i="4"/>
  <c r="B249" i="4"/>
  <c r="B223" i="4"/>
  <c r="B237" i="4"/>
  <c r="B229" i="4"/>
  <c r="B157" i="4"/>
  <c r="B227" i="4"/>
  <c r="B203" i="4"/>
  <c r="B213" i="4"/>
  <c r="B208" i="4"/>
  <c r="B189" i="4"/>
  <c r="B205" i="4"/>
  <c r="B209" i="4"/>
  <c r="B154" i="4"/>
  <c r="B214" i="4"/>
  <c r="B211" i="4"/>
  <c r="B193" i="4"/>
  <c r="B182" i="4"/>
  <c r="B183" i="4"/>
  <c r="B185" i="4"/>
  <c r="B200" i="4"/>
  <c r="B63" i="4"/>
  <c r="B187" i="4"/>
  <c r="B197" i="4"/>
  <c r="B184" i="4"/>
  <c r="B195" i="4"/>
  <c r="B153" i="4"/>
  <c r="B168" i="4"/>
  <c r="B104" i="4"/>
  <c r="B180" i="4"/>
  <c r="B158" i="4"/>
  <c r="B14" i="4"/>
  <c r="B171" i="4"/>
  <c r="B159" i="4"/>
  <c r="B165" i="4"/>
  <c r="B85" i="4"/>
  <c r="B152" i="4"/>
  <c r="B130" i="4"/>
  <c r="B134" i="4"/>
  <c r="B107" i="4"/>
  <c r="B145" i="4"/>
  <c r="B56" i="4"/>
  <c r="B29" i="4"/>
  <c r="B102" i="4"/>
  <c r="B115" i="4"/>
  <c r="B37" i="4"/>
  <c r="B50" i="4"/>
  <c r="B20" i="4"/>
  <c r="B129" i="4"/>
  <c r="B150" i="4"/>
  <c r="B151" i="4"/>
  <c r="B128" i="4"/>
  <c r="B31" i="4"/>
  <c r="B49" i="4"/>
  <c r="B146" i="4"/>
  <c r="B15" i="4"/>
  <c r="B100" i="4"/>
  <c r="B143" i="4"/>
  <c r="B142" i="4"/>
  <c r="B137" i="4"/>
  <c r="B119" i="4"/>
  <c r="B124" i="4"/>
  <c r="B24" i="4"/>
  <c r="B121" i="4"/>
  <c r="B118" i="4"/>
  <c r="B132" i="4"/>
  <c r="B135" i="4"/>
  <c r="B136" i="4"/>
  <c r="B131" i="4"/>
  <c r="B58" i="4"/>
  <c r="F67" i="29"/>
  <c r="F7" i="29"/>
  <c r="H7" i="29" s="1"/>
  <c r="F20" i="29"/>
  <c r="B60" i="4"/>
  <c r="D63" i="29"/>
  <c r="E63" i="29"/>
  <c r="G63" i="29" s="1"/>
  <c r="B123" i="4"/>
  <c r="F63" i="29"/>
  <c r="B89" i="4"/>
  <c r="B47" i="4"/>
  <c r="C53" i="29"/>
  <c r="B18" i="4"/>
  <c r="B55" i="4"/>
  <c r="B116" i="4"/>
  <c r="B111" i="4"/>
  <c r="B39" i="4"/>
  <c r="B43" i="4"/>
  <c r="D68" i="29"/>
  <c r="B126" i="4"/>
  <c r="B87" i="4"/>
  <c r="D27" i="29"/>
  <c r="E53" i="29"/>
  <c r="F27" i="29"/>
  <c r="D53" i="29"/>
  <c r="H53" i="29" s="1"/>
  <c r="F15" i="29"/>
  <c r="H15" i="29" s="1"/>
  <c r="E36" i="29"/>
  <c r="G36" i="29" s="1"/>
  <c r="B59" i="4"/>
  <c r="D56" i="29"/>
  <c r="H56" i="29" s="1"/>
  <c r="B73" i="4"/>
  <c r="E56" i="29"/>
  <c r="B113" i="4"/>
  <c r="B125" i="4"/>
  <c r="B112" i="4"/>
  <c r="B92" i="4"/>
  <c r="B86" i="4"/>
  <c r="B109" i="4"/>
  <c r="B25" i="4"/>
  <c r="D73" i="29"/>
  <c r="B72" i="4"/>
  <c r="B117" i="4"/>
  <c r="B17" i="4"/>
  <c r="B106" i="4"/>
  <c r="B98" i="4"/>
  <c r="B45" i="4"/>
  <c r="B105" i="4"/>
  <c r="E57" i="29"/>
  <c r="B10" i="4"/>
  <c r="B41" i="4"/>
  <c r="B35" i="4"/>
  <c r="D29" i="29"/>
  <c r="H29" i="29" s="1"/>
  <c r="F45" i="29"/>
  <c r="H45" i="29" s="1"/>
  <c r="F32" i="29"/>
  <c r="B103" i="4"/>
  <c r="C67" i="29"/>
  <c r="G67" i="29" s="1"/>
  <c r="D66" i="29"/>
  <c r="H66" i="29" s="1"/>
  <c r="B88" i="4"/>
  <c r="B83" i="4"/>
  <c r="B84" i="4"/>
  <c r="B95" i="4"/>
  <c r="B74" i="4"/>
  <c r="E65" i="29"/>
  <c r="G65" i="29" s="1"/>
  <c r="B82" i="4"/>
  <c r="B70" i="4"/>
  <c r="B62" i="4"/>
  <c r="B48" i="4"/>
  <c r="B65" i="4"/>
  <c r="B75" i="4"/>
  <c r="B21" i="4"/>
  <c r="B79" i="4"/>
  <c r="B78" i="4"/>
  <c r="D78" i="29"/>
  <c r="H78" i="29" s="1"/>
  <c r="B51" i="4"/>
  <c r="C37" i="29"/>
  <c r="B57" i="4"/>
  <c r="B52" i="4"/>
  <c r="F12" i="29"/>
  <c r="B53" i="4"/>
  <c r="D12" i="29"/>
  <c r="B9" i="4"/>
  <c r="B11" i="4"/>
  <c r="B23" i="4"/>
  <c r="B33" i="4"/>
  <c r="B42" i="4"/>
  <c r="N23" i="32"/>
  <c r="B28" i="4"/>
  <c r="B27" i="4"/>
  <c r="N16" i="32"/>
  <c r="N32" i="32"/>
  <c r="N20" i="32"/>
  <c r="E76" i="29"/>
  <c r="B7" i="4"/>
  <c r="N25" i="32"/>
  <c r="N29" i="32"/>
  <c r="C7" i="29"/>
  <c r="E7" i="29"/>
  <c r="N6" i="32"/>
  <c r="N18" i="32"/>
  <c r="E49" i="29"/>
  <c r="N13" i="32"/>
  <c r="N11" i="32"/>
  <c r="B6" i="4"/>
  <c r="E13" i="29"/>
  <c r="B19" i="4"/>
  <c r="B4" i="4"/>
  <c r="B5" i="4"/>
  <c r="E66" i="29"/>
  <c r="B46" i="4"/>
  <c r="B54" i="4"/>
  <c r="B204" i="4"/>
  <c r="B32" i="4"/>
  <c r="B198" i="4"/>
  <c r="B230" i="4"/>
  <c r="D25" i="29"/>
  <c r="B336" i="4"/>
  <c r="B96" i="4"/>
  <c r="B120" i="4"/>
  <c r="B234" i="4"/>
  <c r="B122" i="4"/>
  <c r="B26" i="4"/>
  <c r="B155" i="4"/>
  <c r="B38" i="4"/>
  <c r="B161" i="4"/>
  <c r="B68" i="4"/>
  <c r="B140" i="4"/>
  <c r="E38" i="29"/>
  <c r="D65" i="29"/>
  <c r="E27" i="29"/>
  <c r="G27" i="29" s="1"/>
  <c r="E37" i="29"/>
  <c r="C8" i="29"/>
  <c r="E8" i="29"/>
  <c r="E9" i="29"/>
  <c r="G9" i="29" s="1"/>
  <c r="D23" i="29"/>
  <c r="C50" i="29"/>
  <c r="G50" i="29" s="1"/>
  <c r="D61" i="29"/>
  <c r="H61" i="29" s="1"/>
  <c r="D9" i="29"/>
  <c r="N10" i="32"/>
  <c r="N14" i="32"/>
  <c r="N22" i="32"/>
  <c r="N33" i="32"/>
  <c r="N34" i="32"/>
  <c r="B80" i="4"/>
  <c r="E64" i="29"/>
  <c r="E62" i="29"/>
  <c r="C29" i="29"/>
  <c r="B138" i="4"/>
  <c r="B286" i="4"/>
  <c r="B235" i="4"/>
  <c r="B91" i="4"/>
  <c r="B330" i="4"/>
  <c r="E70" i="29"/>
  <c r="D8" i="29"/>
  <c r="H8" i="29" s="1"/>
  <c r="D31" i="29"/>
  <c r="F62" i="29"/>
  <c r="H62" i="29" s="1"/>
  <c r="C13" i="29"/>
  <c r="B149" i="4"/>
  <c r="F36" i="29"/>
  <c r="D60" i="29"/>
  <c r="B244" i="4"/>
  <c r="B192" i="4"/>
  <c r="D57" i="29"/>
  <c r="H57" i="29" s="1"/>
  <c r="E60" i="29"/>
  <c r="G60" i="29" s="1"/>
  <c r="B67" i="4"/>
  <c r="B8" i="4"/>
  <c r="B222" i="4"/>
  <c r="B81" i="4"/>
  <c r="B231" i="4"/>
  <c r="B333" i="4"/>
  <c r="B341" i="4"/>
  <c r="B166" i="4"/>
  <c r="F60" i="29"/>
  <c r="B114" i="4"/>
  <c r="B268" i="4"/>
  <c r="B144" i="4"/>
  <c r="B16" i="4"/>
  <c r="C17" i="29"/>
  <c r="C57" i="29"/>
  <c r="B313" i="4"/>
  <c r="B247" i="4"/>
  <c r="B71" i="4"/>
  <c r="B285" i="4"/>
  <c r="B309" i="4"/>
  <c r="B270" i="4"/>
  <c r="B64" i="4"/>
  <c r="B173" i="4"/>
  <c r="B178" i="4"/>
  <c r="B256" i="4"/>
  <c r="B219" i="4"/>
  <c r="E23" i="29"/>
  <c r="G23" i="29" s="1"/>
  <c r="D6" i="29"/>
  <c r="B148" i="4"/>
  <c r="B108" i="4"/>
  <c r="E55" i="29"/>
  <c r="N8" i="32"/>
  <c r="B110" i="4"/>
  <c r="B337" i="4"/>
  <c r="B335" i="4"/>
  <c r="B325" i="4"/>
  <c r="B299" i="4"/>
  <c r="B310" i="4"/>
  <c r="B94" i="4"/>
  <c r="B315" i="4"/>
  <c r="B238" i="4"/>
  <c r="B246" i="4"/>
  <c r="E24" i="29"/>
  <c r="G24" i="29" s="1"/>
  <c r="D72" i="29"/>
  <c r="D13" i="29"/>
  <c r="H13" i="29" s="1"/>
  <c r="F24" i="29"/>
  <c r="B334" i="4"/>
  <c r="B328" i="4"/>
  <c r="B265" i="4"/>
  <c r="B240" i="4"/>
  <c r="E42" i="29"/>
  <c r="B176" i="4"/>
  <c r="N6" i="26"/>
  <c r="B93" i="4"/>
  <c r="B210" i="4"/>
  <c r="B99" i="4"/>
  <c r="D33" i="29"/>
  <c r="F42" i="29"/>
  <c r="H42" i="29" s="1"/>
  <c r="B257" i="4"/>
  <c r="B90" i="4"/>
  <c r="B139" i="4"/>
  <c r="F79" i="29"/>
  <c r="B76" i="4"/>
  <c r="B69" i="4"/>
  <c r="B217" i="4"/>
  <c r="B239" i="4"/>
  <c r="B226" i="4"/>
  <c r="B305" i="4"/>
  <c r="E58" i="29"/>
  <c r="D79" i="29"/>
  <c r="C58" i="29"/>
  <c r="B339" i="4"/>
  <c r="B277" i="4"/>
  <c r="B127" i="4"/>
  <c r="B175" i="4"/>
  <c r="B251" i="4"/>
  <c r="B167" i="4"/>
  <c r="B297" i="4"/>
  <c r="B40" i="4"/>
  <c r="B255" i="4"/>
  <c r="E33" i="29"/>
  <c r="G33" i="29" s="1"/>
  <c r="B316" i="4"/>
  <c r="B267" i="4"/>
  <c r="B44" i="4"/>
  <c r="B274" i="4"/>
  <c r="B342" i="4"/>
  <c r="B216" i="4"/>
  <c r="D24" i="29"/>
  <c r="F33" i="29"/>
  <c r="D37" i="29"/>
  <c r="H37" i="29" s="1"/>
  <c r="F11" i="29"/>
  <c r="N12" i="32"/>
  <c r="N24" i="32"/>
  <c r="N28" i="32"/>
  <c r="B298" i="4"/>
  <c r="B61" i="4"/>
  <c r="B243" i="4"/>
  <c r="D5" i="29"/>
  <c r="C25" i="29"/>
  <c r="G25" i="29" s="1"/>
  <c r="F22" i="29"/>
  <c r="H22" i="29" s="1"/>
  <c r="C75" i="29"/>
  <c r="G75" i="29" s="1"/>
  <c r="F68" i="29"/>
  <c r="E5" i="29"/>
  <c r="G5" i="29" s="1"/>
  <c r="C31" i="29"/>
  <c r="G31" i="29" s="1"/>
  <c r="D49" i="29"/>
  <c r="H49" i="29" s="1"/>
  <c r="N26" i="32"/>
  <c r="N30" i="32"/>
  <c r="F5" i="29"/>
  <c r="C22" i="29"/>
  <c r="D11" i="29"/>
  <c r="C11" i="29"/>
  <c r="G11" i="29" s="1"/>
  <c r="C49" i="29"/>
  <c r="B156" i="4"/>
  <c r="B177" i="4"/>
  <c r="B206" i="4"/>
  <c r="B22" i="4"/>
  <c r="B66" i="4"/>
  <c r="B186" i="4"/>
  <c r="B225" i="4"/>
  <c r="B218" i="4"/>
  <c r="B291" i="4"/>
  <c r="B97" i="4"/>
  <c r="B318" i="4"/>
  <c r="B101" i="4"/>
  <c r="B338" i="4"/>
  <c r="D75" i="29"/>
  <c r="E12" i="29"/>
  <c r="G12" i="29" s="1"/>
  <c r="D36" i="29"/>
  <c r="F31" i="29"/>
  <c r="C80" i="29"/>
  <c r="D58" i="29"/>
  <c r="H58" i="29" s="1"/>
  <c r="F75" i="29"/>
  <c r="N31" i="32"/>
  <c r="B170" i="4"/>
  <c r="B228" i="4"/>
  <c r="E59" i="29"/>
  <c r="D80" i="29"/>
  <c r="H80" i="29" s="1"/>
  <c r="D17" i="29"/>
  <c r="H17" i="29" s="1"/>
  <c r="F25" i="29"/>
  <c r="D40" i="29"/>
  <c r="M35" i="32"/>
  <c r="B30" i="4"/>
  <c r="D74" i="29"/>
  <c r="D28" i="29"/>
  <c r="E81" i="29"/>
  <c r="E72" i="29"/>
  <c r="G72" i="29" s="1"/>
  <c r="E40" i="29"/>
  <c r="G40" i="29" s="1"/>
  <c r="F74" i="29"/>
  <c r="E6" i="29"/>
  <c r="G6" i="29" s="1"/>
  <c r="F81" i="29"/>
  <c r="H81" i="29" s="1"/>
  <c r="B77" i="4"/>
  <c r="D3" i="29"/>
  <c r="C74" i="29"/>
  <c r="G74" i="29" s="1"/>
  <c r="N9" i="32"/>
  <c r="N17" i="32"/>
  <c r="N21" i="32"/>
  <c r="F35" i="29"/>
  <c r="H35" i="29" s="1"/>
  <c r="D39" i="29"/>
  <c r="F3" i="29"/>
  <c r="E29" i="29"/>
  <c r="D10" i="29"/>
  <c r="H10" i="29" s="1"/>
  <c r="E44" i="29"/>
  <c r="F71" i="29"/>
  <c r="C10" i="29"/>
  <c r="C44" i="29"/>
  <c r="C71" i="29"/>
  <c r="G71" i="29" s="1"/>
  <c r="F28" i="29"/>
  <c r="N10" i="26"/>
  <c r="E10" i="29"/>
  <c r="D82" i="29"/>
  <c r="H82" i="29" s="1"/>
  <c r="C28" i="29"/>
  <c r="G28" i="29" s="1"/>
  <c r="E51" i="29"/>
  <c r="E82" i="29"/>
  <c r="F51" i="29"/>
  <c r="H51" i="29" s="1"/>
  <c r="D32" i="29"/>
  <c r="C51" i="29"/>
  <c r="E69" i="29"/>
  <c r="D26" i="29"/>
  <c r="H26" i="29" s="1"/>
  <c r="C26" i="29"/>
  <c r="E73" i="29"/>
  <c r="G73" i="29" s="1"/>
  <c r="E61" i="29"/>
  <c r="F73" i="29"/>
  <c r="C61" i="29"/>
  <c r="D38" i="29"/>
  <c r="H38" i="29" s="1"/>
  <c r="C69" i="29"/>
  <c r="E48" i="29"/>
  <c r="C48" i="29"/>
  <c r="E26" i="29"/>
  <c r="E14" i="29"/>
  <c r="E22" i="29"/>
  <c r="F50" i="29"/>
  <c r="E32" i="29"/>
  <c r="G32" i="29" s="1"/>
  <c r="N9" i="26"/>
  <c r="N7" i="26"/>
  <c r="E19" i="29"/>
  <c r="E16" i="29"/>
  <c r="E21" i="29"/>
  <c r="G21" i="29" s="1"/>
  <c r="E34" i="29"/>
  <c r="G34" i="29" s="1"/>
  <c r="D30" i="29"/>
  <c r="D50" i="29"/>
  <c r="C18" i="29"/>
  <c r="C14" i="29"/>
  <c r="F65" i="29"/>
  <c r="B12" i="4"/>
  <c r="D14" i="29"/>
  <c r="H14" i="29" s="1"/>
  <c r="F21" i="29"/>
  <c r="D34" i="29"/>
  <c r="F30" i="29"/>
  <c r="C52" i="29"/>
  <c r="D16" i="29"/>
  <c r="H16" i="29" s="1"/>
  <c r="C19" i="29"/>
  <c r="C35" i="29"/>
  <c r="C45" i="29"/>
  <c r="C42" i="29"/>
  <c r="F69" i="29"/>
  <c r="H69" i="29" s="1"/>
  <c r="C66" i="29"/>
  <c r="L159" i="26"/>
  <c r="B331" i="4"/>
  <c r="B141" i="4"/>
  <c r="B34" i="4"/>
  <c r="D19" i="29"/>
  <c r="H19" i="29" s="1"/>
  <c r="F34" i="29"/>
  <c r="C16" i="29"/>
  <c r="C4" i="29"/>
  <c r="F9" i="29"/>
  <c r="E83" i="29"/>
  <c r="G83" i="29" s="1"/>
  <c r="E18" i="29"/>
  <c r="D47" i="29"/>
  <c r="H47" i="29" s="1"/>
  <c r="D43" i="29"/>
  <c r="H43" i="29" s="1"/>
  <c r="F23" i="29"/>
  <c r="F48" i="29"/>
  <c r="H48" i="29" s="1"/>
  <c r="D64" i="29"/>
  <c r="H64" i="29" s="1"/>
  <c r="D21" i="29"/>
  <c r="E41" i="29"/>
  <c r="G41" i="29" s="1"/>
  <c r="C43" i="29"/>
  <c r="B36" i="4"/>
  <c r="B314" i="4"/>
  <c r="B201" i="4"/>
  <c r="F41" i="29"/>
  <c r="E35" i="29"/>
  <c r="M159" i="26"/>
  <c r="E15" i="29"/>
  <c r="E4" i="29"/>
  <c r="E43" i="29"/>
  <c r="D83" i="29"/>
  <c r="D70" i="29"/>
  <c r="H70" i="29" s="1"/>
  <c r="D4" i="29"/>
  <c r="H4" i="29" s="1"/>
  <c r="D76" i="29"/>
  <c r="H76" i="29" s="1"/>
  <c r="C79" i="29"/>
  <c r="G79" i="29" s="1"/>
  <c r="E54" i="29"/>
  <c r="G54" i="29" s="1"/>
  <c r="E45" i="29"/>
  <c r="C62" i="29"/>
  <c r="E17" i="29"/>
  <c r="D67" i="29"/>
  <c r="C15" i="29"/>
  <c r="C64" i="29"/>
  <c r="N7" i="32"/>
  <c r="N15" i="32"/>
  <c r="N27" i="32"/>
  <c r="P806" i="2"/>
  <c r="O806" i="2"/>
  <c r="N8" i="26"/>
  <c r="N5" i="26"/>
  <c r="E52" i="29"/>
  <c r="F77" i="29"/>
  <c r="C77" i="29"/>
  <c r="D46" i="29"/>
  <c r="F46" i="29"/>
  <c r="E78" i="29"/>
  <c r="E39" i="29"/>
  <c r="G39" i="29" s="1"/>
  <c r="E80" i="29"/>
  <c r="D54" i="29"/>
  <c r="F54" i="29"/>
  <c r="E3" i="29"/>
  <c r="G3" i="29" s="1"/>
  <c r="F52" i="29"/>
  <c r="H52" i="29" s="1"/>
  <c r="D44" i="29"/>
  <c r="H44" i="29" s="1"/>
  <c r="C70" i="29"/>
  <c r="C38" i="29"/>
  <c r="C30" i="29"/>
  <c r="G30" i="29" s="1"/>
  <c r="F18" i="29"/>
  <c r="H18" i="29" s="1"/>
  <c r="C20" i="29"/>
  <c r="G20" i="29" s="1"/>
  <c r="F59" i="29"/>
  <c r="H59" i="29" s="1"/>
  <c r="C47" i="29"/>
  <c r="C78" i="29"/>
  <c r="F55" i="29"/>
  <c r="H55" i="29" s="1"/>
  <c r="C55" i="29"/>
  <c r="E47" i="29"/>
  <c r="C56" i="29"/>
  <c r="E46" i="29"/>
  <c r="G46" i="29" s="1"/>
  <c r="F83" i="29"/>
  <c r="F39" i="29"/>
  <c r="L35" i="32"/>
  <c r="N5" i="32"/>
  <c r="E77" i="29"/>
  <c r="D20" i="29"/>
  <c r="D41" i="29"/>
  <c r="C81" i="29"/>
  <c r="C82" i="29"/>
  <c r="D71" i="29"/>
  <c r="E68" i="29"/>
  <c r="G68" i="29" s="1"/>
  <c r="C76" i="29"/>
  <c r="F40" i="29"/>
  <c r="D77" i="29"/>
  <c r="F6" i="29"/>
  <c r="C59" i="29"/>
  <c r="F72" i="29"/>
  <c r="N19" i="32"/>
  <c r="N159" i="26" l="1"/>
  <c r="G38" i="29"/>
  <c r="I38" i="29" s="1"/>
  <c r="H23" i="29"/>
  <c r="I23" i="29" s="1"/>
  <c r="H73" i="29"/>
  <c r="I73" i="29" s="1"/>
  <c r="H67" i="29"/>
  <c r="I67" i="29" s="1"/>
  <c r="G56" i="29"/>
  <c r="I56" i="29" s="1"/>
  <c r="H32" i="29"/>
  <c r="I32" i="29" s="1"/>
  <c r="H20" i="29"/>
  <c r="I20" i="29" s="1"/>
  <c r="H68" i="29"/>
  <c r="I68" i="29" s="1"/>
  <c r="G53" i="29"/>
  <c r="I53" i="29" s="1"/>
  <c r="H63" i="29"/>
  <c r="I63" i="29" s="1"/>
  <c r="H27" i="29"/>
  <c r="I27" i="29" s="1"/>
  <c r="H65" i="29"/>
  <c r="I65" i="29" s="1"/>
  <c r="G57" i="29"/>
  <c r="I57" i="29" s="1"/>
  <c r="G37" i="29"/>
  <c r="I37" i="29" s="1"/>
  <c r="H12" i="29"/>
  <c r="I12" i="29" s="1"/>
  <c r="G62" i="29"/>
  <c r="I62" i="29" s="1"/>
  <c r="H25" i="29"/>
  <c r="I25" i="29" s="1"/>
  <c r="G76" i="29"/>
  <c r="I76" i="29" s="1"/>
  <c r="G66" i="29"/>
  <c r="I66" i="29" s="1"/>
  <c r="G52" i="29"/>
  <c r="I52" i="29" s="1"/>
  <c r="G7" i="29"/>
  <c r="I7" i="29" s="1"/>
  <c r="G13" i="29"/>
  <c r="I13" i="29" s="1"/>
  <c r="H36" i="29"/>
  <c r="I36" i="29" s="1"/>
  <c r="G8" i="29"/>
  <c r="I8" i="29" s="1"/>
  <c r="G49" i="29"/>
  <c r="I49" i="29" s="1"/>
  <c r="H33" i="29"/>
  <c r="I33" i="29" s="1"/>
  <c r="H40" i="29"/>
  <c r="I40" i="29" s="1"/>
  <c r="H9" i="29"/>
  <c r="I9" i="29" s="1"/>
  <c r="G17" i="29"/>
  <c r="I17" i="29" s="1"/>
  <c r="G42" i="29"/>
  <c r="I42" i="29" s="1"/>
  <c r="H79" i="29"/>
  <c r="I79" i="29" s="1"/>
  <c r="G58" i="29"/>
  <c r="I58" i="29" s="1"/>
  <c r="N35" i="32"/>
  <c r="H74" i="29"/>
  <c r="I74" i="29" s="1"/>
  <c r="H72" i="29"/>
  <c r="I72" i="29" s="1"/>
  <c r="G22" i="29"/>
  <c r="I22" i="29" s="1"/>
  <c r="H6" i="29"/>
  <c r="I6" i="29" s="1"/>
  <c r="G64" i="29"/>
  <c r="I64" i="29" s="1"/>
  <c r="H60" i="29"/>
  <c r="I60" i="29" s="1"/>
  <c r="H5" i="29"/>
  <c r="I5" i="29" s="1"/>
  <c r="G29" i="29"/>
  <c r="I29" i="29" s="1"/>
  <c r="G70" i="29"/>
  <c r="I70" i="29" s="1"/>
  <c r="H31" i="29"/>
  <c r="I31" i="29" s="1"/>
  <c r="H11" i="29"/>
  <c r="I11" i="29" s="1"/>
  <c r="G81" i="29"/>
  <c r="I81" i="29" s="1"/>
  <c r="G55" i="29"/>
  <c r="I55" i="29" s="1"/>
  <c r="H75" i="29"/>
  <c r="I75" i="29" s="1"/>
  <c r="H24" i="29"/>
  <c r="I24" i="29" s="1"/>
  <c r="G26" i="29"/>
  <c r="I26" i="29" s="1"/>
  <c r="G82" i="29"/>
  <c r="I82" i="29" s="1"/>
  <c r="H83" i="29"/>
  <c r="I83" i="29" s="1"/>
  <c r="G51" i="29"/>
  <c r="I51" i="29" s="1"/>
  <c r="G80" i="29"/>
  <c r="I80" i="29" s="1"/>
  <c r="G59" i="29"/>
  <c r="I59" i="29" s="1"/>
  <c r="H50" i="29"/>
  <c r="I50" i="29" s="1"/>
  <c r="H3" i="29"/>
  <c r="I3" i="29" s="1"/>
  <c r="G10" i="29"/>
  <c r="I10" i="29" s="1"/>
  <c r="H71" i="29"/>
  <c r="I71" i="29" s="1"/>
  <c r="H39" i="29"/>
  <c r="I39" i="29" s="1"/>
  <c r="H28" i="29"/>
  <c r="I28" i="29" s="1"/>
  <c r="G44" i="29"/>
  <c r="I44" i="29" s="1"/>
  <c r="G48" i="29"/>
  <c r="I48" i="29" s="1"/>
  <c r="G14" i="29"/>
  <c r="I14" i="29" s="1"/>
  <c r="G61" i="29"/>
  <c r="I61" i="29" s="1"/>
  <c r="H41" i="29"/>
  <c r="I41" i="29" s="1"/>
  <c r="G45" i="29"/>
  <c r="I45" i="29" s="1"/>
  <c r="G18" i="29"/>
  <c r="I18" i="29" s="1"/>
  <c r="G69" i="29"/>
  <c r="I69" i="29" s="1"/>
  <c r="G77" i="29"/>
  <c r="G43" i="29"/>
  <c r="I43" i="29" s="1"/>
  <c r="G35" i="29"/>
  <c r="I35" i="29" s="1"/>
  <c r="H34" i="29"/>
  <c r="I34" i="29" s="1"/>
  <c r="H30" i="29"/>
  <c r="I30" i="29" s="1"/>
  <c r="G47" i="29"/>
  <c r="I47" i="29" s="1"/>
  <c r="H46" i="29"/>
  <c r="I46" i="29" s="1"/>
  <c r="G4" i="29"/>
  <c r="I4" i="29" s="1"/>
  <c r="H54" i="29"/>
  <c r="I54" i="29" s="1"/>
  <c r="H21" i="29"/>
  <c r="I21" i="29" s="1"/>
  <c r="G16" i="29"/>
  <c r="I16" i="29" s="1"/>
  <c r="G19" i="29"/>
  <c r="I19" i="29" s="1"/>
  <c r="G15" i="29"/>
  <c r="I15" i="29" s="1"/>
  <c r="G78" i="29"/>
  <c r="I78" i="29" s="1"/>
  <c r="H77" i="29"/>
  <c r="I77" i="2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Thomas Madeya</author>
  </authors>
  <commentList>
    <comment ref="C1" authorId="0" shapeId="0" xr:uid="{00000000-0006-0000-0600-000001000000}">
      <text>
        <r>
          <rPr>
            <sz val="9"/>
            <color rgb="FF000000"/>
            <rFont val="Tahoma"/>
            <family val="2"/>
          </rPr>
          <t>Enter a search term e.g. "LEGO" to high-light all team names containing that term</t>
        </r>
      </text>
    </comment>
  </commentList>
</comments>
</file>

<file path=xl/sharedStrings.xml><?xml version="1.0" encoding="utf-8"?>
<sst xmlns="http://schemas.openxmlformats.org/spreadsheetml/2006/main" count="14959" uniqueCount="1032">
  <si>
    <t>This is a totally non-official report based on data provided by the FIRST Operartions Partner.
No guarantee for correctness!</t>
  </si>
  <si>
    <r>
      <t xml:space="preserve">Deutschland - Österreich - Schweiz (D-A-CH)  
</t>
    </r>
    <r>
      <rPr>
        <sz val="36"/>
        <color theme="6"/>
        <rFont val="Calibri"/>
        <family val="2"/>
        <scheme val="minor"/>
      </rPr>
      <t>https://www.first-lego-league.org/de/austragungsorte</t>
    </r>
  </si>
  <si>
    <r>
      <t xml:space="preserve">Adria 
</t>
    </r>
    <r>
      <rPr>
        <sz val="36"/>
        <color theme="6"/>
        <rFont val="Calibri"/>
        <family val="2"/>
        <scheme val="minor"/>
      </rPr>
      <t>http://www.fll.si/</t>
    </r>
  </si>
  <si>
    <t>Teams</t>
  </si>
  <si>
    <t>Tournaments</t>
  </si>
  <si>
    <t>Matches</t>
  </si>
  <si>
    <t>Points</t>
  </si>
  <si>
    <t>Data Status</t>
  </si>
  <si>
    <t>Country</t>
  </si>
  <si>
    <t>Tournament</t>
  </si>
  <si>
    <t>Date</t>
  </si>
  <si>
    <t>Global</t>
  </si>
  <si>
    <t>Round</t>
  </si>
  <si>
    <t>Next Round</t>
  </si>
  <si>
    <t>Qualifiers</t>
  </si>
  <si>
    <t>Link</t>
  </si>
  <si>
    <t>CH</t>
  </si>
  <si>
    <t>Chur</t>
  </si>
  <si>
    <t>Regio</t>
  </si>
  <si>
    <t>AT</t>
  </si>
  <si>
    <t>Tirol</t>
  </si>
  <si>
    <t>Lausanne</t>
  </si>
  <si>
    <t>Yverdon</t>
  </si>
  <si>
    <t>Süßen</t>
  </si>
  <si>
    <t>Graz</t>
  </si>
  <si>
    <t>Ortenau</t>
  </si>
  <si>
    <t>Regensburg</t>
  </si>
  <si>
    <t>Vallendar</t>
  </si>
  <si>
    <t>Weinviertel</t>
  </si>
  <si>
    <t>Würzburg</t>
  </si>
  <si>
    <t>Dresden</t>
  </si>
  <si>
    <t>Heilbronn</t>
  </si>
  <si>
    <t>München</t>
  </si>
  <si>
    <t>Paderborn</t>
  </si>
  <si>
    <t>Zwickau</t>
  </si>
  <si>
    <t>Merseburg</t>
  </si>
  <si>
    <t>Berlin-Brandenburg</t>
  </si>
  <si>
    <t>Gießen-Marburg-Wetzlar</t>
  </si>
  <si>
    <t>Magdeburg</t>
  </si>
  <si>
    <t>Mannheim</t>
  </si>
  <si>
    <t>Vorarlberg</t>
  </si>
  <si>
    <t>Esslingen</t>
  </si>
  <si>
    <t>Fulda</t>
  </si>
  <si>
    <t>Kiel</t>
  </si>
  <si>
    <t>Köln</t>
  </si>
  <si>
    <t>Nürnberg</t>
  </si>
  <si>
    <t>Schwäbisch Gmünd</t>
  </si>
  <si>
    <t>Braunschweig</t>
  </si>
  <si>
    <t>Göttingen</t>
  </si>
  <si>
    <t>Stolzenau</t>
  </si>
  <si>
    <t>St. Pölten</t>
  </si>
  <si>
    <t>Rockenhausen</t>
  </si>
  <si>
    <t>Aachen</t>
  </si>
  <si>
    <t>Siegen-Wittgenstein/Olpe</t>
  </si>
  <si>
    <t>Total</t>
  </si>
  <si>
    <t>Number of Teams</t>
  </si>
  <si>
    <t>Range</t>
  </si>
  <si>
    <t>100-149</t>
  </si>
  <si>
    <t>150-199</t>
  </si>
  <si>
    <t>200-249</t>
  </si>
  <si>
    <t>250-299</t>
  </si>
  <si>
    <t>300-349</t>
  </si>
  <si>
    <t>350-399</t>
  </si>
  <si>
    <t>Tournaments sorted by Average Score</t>
  </si>
  <si>
    <t>Timeline</t>
  </si>
  <si>
    <t>Geography</t>
  </si>
  <si>
    <t>Top Score</t>
  </si>
  <si>
    <t>Average Score</t>
  </si>
  <si>
    <t>No of Teams</t>
  </si>
  <si>
    <t>Count of Team</t>
  </si>
  <si>
    <t>Stability = Average Score  / Top Score</t>
  </si>
  <si>
    <t>Team</t>
  </si>
  <si>
    <t>Stability</t>
  </si>
  <si>
    <t>Q</t>
  </si>
  <si>
    <t>X</t>
  </si>
  <si>
    <t>Top Score Overall</t>
  </si>
  <si>
    <t>Capacity</t>
  </si>
  <si>
    <t>Free</t>
  </si>
  <si>
    <t>Planned</t>
  </si>
  <si>
    <t>Delta</t>
  </si>
  <si>
    <t>Rank</t>
  </si>
  <si>
    <t>sRange</t>
  </si>
  <si>
    <t>100-109</t>
  </si>
  <si>
    <t>120-129</t>
  </si>
  <si>
    <t>130-139</t>
  </si>
  <si>
    <t>140-149</t>
  </si>
  <si>
    <t>150-159</t>
  </si>
  <si>
    <t>160-169</t>
  </si>
  <si>
    <t>180-189</t>
  </si>
  <si>
    <t>190-199</t>
  </si>
  <si>
    <t>200-209</t>
  </si>
  <si>
    <t>210-219</t>
  </si>
  <si>
    <t>220-229</t>
  </si>
  <si>
    <t>230-239</t>
  </si>
  <si>
    <t>240-249</t>
  </si>
  <si>
    <t>250-259</t>
  </si>
  <si>
    <t>260-269</t>
  </si>
  <si>
    <t>280-289</t>
  </si>
  <si>
    <t>300-309</t>
  </si>
  <si>
    <t>310-319</t>
  </si>
  <si>
    <t>330-339</t>
  </si>
  <si>
    <t xml:space="preserve">Qualified Teams: Results at Regio </t>
  </si>
  <si>
    <t>Results at Qualifier</t>
  </si>
  <si>
    <t>Top Score
@ Regio</t>
  </si>
  <si>
    <t>Average Score
@ Regio</t>
  </si>
  <si>
    <t>Top Score
@ Qualifier</t>
  </si>
  <si>
    <t>Average Score
@ Qualifier</t>
  </si>
  <si>
    <t>&lt;</t>
  </si>
  <si>
    <t>Qualified Teams: Results at Qualifier</t>
  </si>
  <si>
    <t>Results at Final</t>
  </si>
  <si>
    <t>Qualifier</t>
  </si>
  <si>
    <t>Top Score
@ Final</t>
  </si>
  <si>
    <t>Average Score
@ Final</t>
  </si>
  <si>
    <t>Semi</t>
  </si>
  <si>
    <t>Improvement Regio &gt; Semi</t>
  </si>
  <si>
    <t>Score</t>
  </si>
  <si>
    <t>Score2</t>
  </si>
  <si>
    <t>Date2</t>
  </si>
  <si>
    <t>Days</t>
  </si>
  <si>
    <t>Points per Day</t>
  </si>
  <si>
    <t>Max at Regio</t>
  </si>
  <si>
    <t>Max at Semi</t>
  </si>
  <si>
    <t>Score
Delta</t>
  </si>
  <si>
    <t>Days between
tournaments</t>
  </si>
  <si>
    <t>Score Improvement
/ Day</t>
  </si>
  <si>
    <t>SAP</t>
  </si>
  <si>
    <t>Top Score
@ Semi</t>
  </si>
  <si>
    <t>Average Score
@ Semi</t>
  </si>
  <si>
    <t>R1</t>
  </si>
  <si>
    <t>R2</t>
  </si>
  <si>
    <t>R3</t>
  </si>
  <si>
    <t>QF</t>
  </si>
  <si>
    <t>SF</t>
  </si>
  <si>
    <t>F1</t>
  </si>
  <si>
    <t>F2</t>
  </si>
  <si>
    <t>BR</t>
  </si>
  <si>
    <t>Best</t>
  </si>
  <si>
    <t>Average</t>
  </si>
  <si>
    <t>050-099</t>
  </si>
  <si>
    <t>080-089</t>
  </si>
  <si>
    <t>170-179</t>
  </si>
  <si>
    <t>090-099</t>
  </si>
  <si>
    <t>VR I</t>
  </si>
  <si>
    <t>VR II</t>
  </si>
  <si>
    <t>VR III</t>
  </si>
  <si>
    <t>Beste VR</t>
  </si>
  <si>
    <t>Limburg-Weilburg</t>
  </si>
  <si>
    <t>F I</t>
  </si>
  <si>
    <t>F II</t>
  </si>
  <si>
    <t>Hamburg</t>
  </si>
  <si>
    <t>Osnabrück</t>
  </si>
  <si>
    <t>Ilmenau</t>
  </si>
  <si>
    <t>Leipzig</t>
  </si>
  <si>
    <t>Darmstadt</t>
  </si>
  <si>
    <t>Mecklenburg-Vorpommern</t>
  </si>
  <si>
    <t>Karlsruhe</t>
  </si>
  <si>
    <t>Jura</t>
  </si>
  <si>
    <t>Lausitz-Spreewald</t>
  </si>
  <si>
    <t>Norderstedt</t>
  </si>
  <si>
    <t>Wiesbaden/Taunusstein</t>
  </si>
  <si>
    <t>DE</t>
  </si>
  <si>
    <t>Electronic Machines Schiers 2.0 </t>
  </si>
  <si>
    <t>Capricorns </t>
  </si>
  <si>
    <t>Sapphire </t>
  </si>
  <si>
    <t>Caguini </t>
  </si>
  <si>
    <t>Red Diamond </t>
  </si>
  <si>
    <t>Electronic Lions </t>
  </si>
  <si>
    <t>70Robogirls13 </t>
  </si>
  <si>
    <t>ProGramers </t>
  </si>
  <si>
    <t>Lichtbots </t>
  </si>
  <si>
    <t>Marbots </t>
  </si>
  <si>
    <t>Robomonks </t>
  </si>
  <si>
    <t>Ward Industries </t>
  </si>
  <si>
    <t>Heldele - EAG 6 and a half men </t>
  </si>
  <si>
    <t>RSS Heldele </t>
  </si>
  <si>
    <t>BIG-BOT </t>
  </si>
  <si>
    <t>HAPOPA </t>
  </si>
  <si>
    <t>BVTeam </t>
  </si>
  <si>
    <t>Finale</t>
  </si>
  <si>
    <t>D-A-CH</t>
  </si>
  <si>
    <t>ROOTBOTS </t>
  </si>
  <si>
    <t>Brick4Future </t>
  </si>
  <si>
    <t>Techno-Masters </t>
  </si>
  <si>
    <t>SteckdosenStecker </t>
  </si>
  <si>
    <t>Mechatronics Hollabrunn </t>
  </si>
  <si>
    <t>ESOR </t>
  </si>
  <si>
    <t>400-449</t>
  </si>
  <si>
    <t>Eurobot </t>
  </si>
  <si>
    <t>mindfactory </t>
  </si>
  <si>
    <t>Robotic Kids </t>
  </si>
  <si>
    <t>Progy-Technos </t>
  </si>
  <si>
    <t>Mission possible </t>
  </si>
  <si>
    <t>Progy-Robos </t>
  </si>
  <si>
    <t>450-499</t>
  </si>
  <si>
    <t>500-549</t>
  </si>
  <si>
    <t>340-349</t>
  </si>
  <si>
    <t>350-359</t>
  </si>
  <si>
    <t>370-379</t>
  </si>
  <si>
    <t>430-439</t>
  </si>
  <si>
    <t>Robotrekker </t>
  </si>
  <si>
    <t>320-329</t>
  </si>
  <si>
    <t>470-479</t>
  </si>
  <si>
    <t>Gesamtergebnis</t>
  </si>
  <si>
    <t>Regio Ergebnis</t>
  </si>
  <si>
    <t>(Alle)</t>
  </si>
  <si>
    <t>Chur Ergebnis</t>
  </si>
  <si>
    <t>Fulda Ergebnis</t>
  </si>
  <si>
    <t>Lausanne Ergebnis</t>
  </si>
  <si>
    <t>Süßen Ergebnis</t>
  </si>
  <si>
    <t>Weinviertel Ergebnis</t>
  </si>
  <si>
    <t>Yverdon Ergebnis</t>
  </si>
  <si>
    <t xml:space="preserve"> Ergebnis</t>
  </si>
  <si>
    <t>CH Ergebnis</t>
  </si>
  <si>
    <t>DE Ergebnis</t>
  </si>
  <si>
    <t>AT Ergebnis</t>
  </si>
  <si>
    <t>Max</t>
  </si>
  <si>
    <t>440-449</t>
  </si>
  <si>
    <t>540-549</t>
  </si>
  <si>
    <t>sharks</t>
  </si>
  <si>
    <t>Windisch</t>
  </si>
  <si>
    <t>Mosbach</t>
  </si>
  <si>
    <t>Ostbrandenburg-Eisenhüttenstadt</t>
  </si>
  <si>
    <t>Münsterland-Rheine</t>
  </si>
  <si>
    <t>Frankfurt am Main</t>
  </si>
  <si>
    <t>Qualifikation Schweiz - Jura</t>
  </si>
  <si>
    <t>St. Pölten II</t>
  </si>
  <si>
    <t>Qualifikation Deutschland - Aachen</t>
  </si>
  <si>
    <t>Qualifikation Deutschland - Heidelberg</t>
  </si>
  <si>
    <t>Qualifikation Deutschland - Wildau</t>
  </si>
  <si>
    <t>Qualifikation Österreich - Tirol</t>
  </si>
  <si>
    <t>Qualifikation Deutschland - Braunschweig</t>
  </si>
  <si>
    <t>Qualifikation Deutschland - Siegen</t>
  </si>
  <si>
    <t>Qualifikation Deutschland - Rockenhausen</t>
  </si>
  <si>
    <t>Finale 2025/26 - Leipzig</t>
  </si>
  <si>
    <t>(Leer)</t>
  </si>
  <si>
    <t>(Leer) Ergebnis</t>
  </si>
  <si>
    <t>https://evaluation.hands-on-technology.org/de/rg-score/challenge-2025-26-yverdon</t>
  </si>
  <si>
    <t>Les poulets rôtis </t>
  </si>
  <si>
    <t>BUSSIREX </t>
  </si>
  <si>
    <t>Cybernautes </t>
  </si>
  <si>
    <t>E-Arts </t>
  </si>
  <si>
    <t>WinX </t>
  </si>
  <si>
    <t>BOT’mounais SPIKE </t>
  </si>
  <si>
    <t>BOT’mounais EV3 </t>
  </si>
  <si>
    <t>JFK International School </t>
  </si>
  <si>
    <t>Los niños de la demoliciòn </t>
  </si>
  <si>
    <t>Fish and Chips </t>
  </si>
  <si>
    <t>Aiglon College Challenge 2 </t>
  </si>
  <si>
    <t>Aiglon College Challenge 1 </t>
  </si>
  <si>
    <t/>
  </si>
  <si>
    <t>Qualifikation Schweiz - Jura Ergebnis</t>
  </si>
  <si>
    <t>Lego Legends </t>
  </si>
  <si>
    <t>Robo Raiders </t>
  </si>
  <si>
    <t>Legomeister </t>
  </si>
  <si>
    <t>Inter-Community School Zurich </t>
  </si>
  <si>
    <t>ZIS Penguins </t>
  </si>
  <si>
    <t>Blockhedz </t>
  </si>
  <si>
    <t>Inter-Community School - 2 </t>
  </si>
  <si>
    <t>ZIS Egg-splorers </t>
  </si>
  <si>
    <t>The Archelogics </t>
  </si>
  <si>
    <t>Windisch Ergebnis</t>
  </si>
  <si>
    <t>https://evaluation.hands-on-technology.org/de/rg-score/challenge-2025-26-lausanne</t>
  </si>
  <si>
    <t>Saint-Roch'n'Roll </t>
  </si>
  <si>
    <t>Brick Diggers </t>
  </si>
  <si>
    <t>Spéléobots </t>
  </si>
  <si>
    <t>Jamshid </t>
  </si>
  <si>
    <t>InkaBot </t>
  </si>
  <si>
    <t>Nations Maverick </t>
  </si>
  <si>
    <t>KL Mechanism </t>
  </si>
  <si>
    <t>Le Vaud Botics </t>
  </si>
  <si>
    <t>Roboteam Coinsins </t>
  </si>
  <si>
    <t>RC Coinsins </t>
  </si>
  <si>
    <t>https://evaluation.hands-on-technology.org/de/rg-score/challenge-2025-26-chur</t>
  </si>
  <si>
    <t>Electronic Machines Schiers </t>
  </si>
  <si>
    <t>Snow Bots </t>
  </si>
  <si>
    <t>Integrastic Robots </t>
  </si>
  <si>
    <t>Capricorns Juniors </t>
  </si>
  <si>
    <t>Quader 1 </t>
  </si>
  <si>
    <t>https://evaluation.hands-on-technology.org/de/rg-score/challenge-2025-26-weinviertel</t>
  </si>
  <si>
    <t>Let`s Robot </t>
  </si>
  <si>
    <t>TIME Travelers </t>
  </si>
  <si>
    <t>Enten Süß Sauers </t>
  </si>
  <si>
    <t>Team Stromausfall </t>
  </si>
  <si>
    <t>GymBots </t>
  </si>
  <si>
    <t>Cyber Phönix </t>
  </si>
  <si>
    <t>Qualifikation Österreich - Tirol Ergebnis</t>
  </si>
  <si>
    <t>1337.exe </t>
  </si>
  <si>
    <t>WigBots </t>
  </si>
  <si>
    <t>DomRobs </t>
  </si>
  <si>
    <t>Dr. Botastics </t>
  </si>
  <si>
    <t>WigBots 2.0 </t>
  </si>
  <si>
    <t>STEINgineers </t>
  </si>
  <si>
    <t>OberwaldRobots </t>
  </si>
  <si>
    <t>Werrahood </t>
  </si>
  <si>
    <t>Robonerds </t>
  </si>
  <si>
    <t>Qualifikation Deutschland - Siegen Ergebnis</t>
  </si>
  <si>
    <t>Alt+F4 Heldele </t>
  </si>
  <si>
    <t>Heldele EAG nicht gespeichert </t>
  </si>
  <si>
    <t>HoGyBoT-ROCKSTARS </t>
  </si>
  <si>
    <t>Heldele ArcheoBrix </t>
  </si>
  <si>
    <t>Heldele Generation Future </t>
  </si>
  <si>
    <t>RobotMak3rs Eislingen </t>
  </si>
  <si>
    <t>Heldele Bad Deamons </t>
  </si>
  <si>
    <t>Heldele Scholl Team </t>
  </si>
  <si>
    <t>Heldele-5a EAG player </t>
  </si>
  <si>
    <t>Heldele EAG Thunder girls </t>
  </si>
  <si>
    <t>Heldele Hund Katze Maus </t>
  </si>
  <si>
    <t>Heldele LeGoo </t>
  </si>
  <si>
    <t>Qualifikation Deutschland - Heidelberg Ergebnis</t>
  </si>
  <si>
    <t>HF</t>
  </si>
  <si>
    <t>MrgeNxtGen </t>
  </si>
  <si>
    <t>Die Wiederitzscher </t>
  </si>
  <si>
    <t>Mrge2Go! </t>
  </si>
  <si>
    <t>G.E.RoboT </t>
  </si>
  <si>
    <t>LEGObeGABT </t>
  </si>
  <si>
    <t>FGNs Autonome Chaos Technologie </t>
  </si>
  <si>
    <t>BiboBuilder </t>
  </si>
  <si>
    <t>Robson Techniker 265 </t>
  </si>
  <si>
    <t>LIS Shark Fossils </t>
  </si>
  <si>
    <t>RS_nightMARe </t>
  </si>
  <si>
    <t>X-Rays </t>
  </si>
  <si>
    <t>RoboGeeks </t>
  </si>
  <si>
    <t>Dragons </t>
  </si>
  <si>
    <t>RS_nightMARe II </t>
  </si>
  <si>
    <t>Schöner-to-the-next-level </t>
  </si>
  <si>
    <t>RoboTigersHSG </t>
  </si>
  <si>
    <t>Glauberbots junior </t>
  </si>
  <si>
    <t>Das Kleinkünstler-Netzwerk vom DHG </t>
  </si>
  <si>
    <t>U-Robot </t>
  </si>
  <si>
    <t>Code Crafters </t>
  </si>
  <si>
    <t>HSG-AllIn </t>
  </si>
  <si>
    <t>Imperator &amp; Friends </t>
  </si>
  <si>
    <t>Drachenschanze </t>
  </si>
  <si>
    <t>Leipzig Ergebnis</t>
  </si>
  <si>
    <t>Würzburg Ergebnis</t>
  </si>
  <si>
    <t>Qualifikation Deutschland - Wildau Ergebnis</t>
  </si>
  <si>
    <t>HumbiRobots </t>
  </si>
  <si>
    <t>BrickBreaker </t>
  </si>
  <si>
    <t>Die Fuchsschwänze </t>
  </si>
  <si>
    <t>Team Theo </t>
  </si>
  <si>
    <t>Einstein Constructors </t>
  </si>
  <si>
    <t>TFG Simba Squad </t>
  </si>
  <si>
    <t>Technic AG </t>
  </si>
  <si>
    <t>Hannover Hawks 1 </t>
  </si>
  <si>
    <t>Berlin-Brandenburg Ergebnis</t>
  </si>
  <si>
    <t>Glauberbots </t>
  </si>
  <si>
    <t>MindLabS </t>
  </si>
  <si>
    <t>Spacefoxes </t>
  </si>
  <si>
    <t>Freakbots </t>
  </si>
  <si>
    <t>Goethes Entwurf </t>
  </si>
  <si>
    <t>RoboDa </t>
  </si>
  <si>
    <t>LuO-Good-Gamers </t>
  </si>
  <si>
    <t>Roboteam </t>
  </si>
  <si>
    <t>Skorpion </t>
  </si>
  <si>
    <t>digi_space_robots </t>
  </si>
  <si>
    <t>BerthaBots </t>
  </si>
  <si>
    <t>MINT Seeheim Robotics </t>
  </si>
  <si>
    <t>Darmstadt Ergebnis</t>
  </si>
  <si>
    <t>MANOSapiens </t>
  </si>
  <si>
    <t>Le Gorbitz Robotz </t>
  </si>
  <si>
    <t>EGT Runner </t>
  </si>
  <si>
    <t>ManosRobots </t>
  </si>
  <si>
    <t>Die GymTologen </t>
  </si>
  <si>
    <t>GDP Storms </t>
  </si>
  <si>
    <t>GreenSubMarine </t>
  </si>
  <si>
    <t>LegoLions </t>
  </si>
  <si>
    <t>MCGBots </t>
  </si>
  <si>
    <t>Infinionminion </t>
  </si>
  <si>
    <t>Super Spikies Pieschen </t>
  </si>
  <si>
    <t>Kreainfineons </t>
  </si>
  <si>
    <t>Banana Cooperation </t>
  </si>
  <si>
    <t>000-049</t>
  </si>
  <si>
    <t>Dresden Ergebnis</t>
  </si>
  <si>
    <t>https://evaluation.hands-on-technology.org/de/rg-score/challenge-2025-26-koln</t>
  </si>
  <si>
    <t>Strg+R(obotics) </t>
  </si>
  <si>
    <t>HFG-RoboS </t>
  </si>
  <si>
    <t>RobOken </t>
  </si>
  <si>
    <t>Error X </t>
  </si>
  <si>
    <t>RobOken-Juniors </t>
  </si>
  <si>
    <t>Desert Falcons </t>
  </si>
  <si>
    <t>LEt it GO </t>
  </si>
  <si>
    <t>FLL - First Lender Lineup </t>
  </si>
  <si>
    <t>TullaRobotics </t>
  </si>
  <si>
    <t>PGA-Robobuilders </t>
  </si>
  <si>
    <t>G-Bots </t>
  </si>
  <si>
    <t>ROBOBIZ </t>
  </si>
  <si>
    <t>Legolaser </t>
  </si>
  <si>
    <t>MAXBots </t>
  </si>
  <si>
    <t>HFG-BotS </t>
  </si>
  <si>
    <t>fantASStisch! </t>
  </si>
  <si>
    <t>BirkLeGo </t>
  </si>
  <si>
    <t>fantASStisch!² </t>
  </si>
  <si>
    <t>RSObots </t>
  </si>
  <si>
    <t>https://evaluation.hands-on-technology.org/de/rg-score/challenge-2025-26-ortenau</t>
  </si>
  <si>
    <t>Ortenau Ergebnis</t>
  </si>
  <si>
    <t>Qualifikation Deutschland - Rockenhausen Ergebnis</t>
  </si>
  <si>
    <t>KSU ROBOTIX </t>
  </si>
  <si>
    <t>RoboTwins </t>
  </si>
  <si>
    <t>CaroBots </t>
  </si>
  <si>
    <t>Team MAG Robos </t>
  </si>
  <si>
    <t>Lego Blizzard </t>
  </si>
  <si>
    <t>Robotic4Champions </t>
  </si>
  <si>
    <t>Steinbots </t>
  </si>
  <si>
    <t>Team MAG Robotics </t>
  </si>
  <si>
    <t>https://evaluation.hands-on-technology.org/de/rg-score/challenge-2025-26-osnabruck</t>
  </si>
  <si>
    <t>Osnabrück Ergebnis</t>
  </si>
  <si>
    <t>Qualifikation Deutschland - Aachen Ergebnis</t>
  </si>
  <si>
    <t>https://evaluation.hands-on-technology.org/de/rg-score/challenge-2025-26-paderborn</t>
  </si>
  <si>
    <t>https://evaluation.hands-on-technology.org/de/rg-score/challenge-2025-26-regensburg</t>
  </si>
  <si>
    <t>RoboHunter </t>
  </si>
  <si>
    <t>Raptors.JU </t>
  </si>
  <si>
    <t>Les patatarchéologues </t>
  </si>
  <si>
    <t>Les Veines de la Terre </t>
  </si>
  <si>
    <t>Les dinosaures robots têtes de pioche du Jura </t>
  </si>
  <si>
    <t>Jura'rchéo </t>
  </si>
  <si>
    <t>Jurartéfact </t>
  </si>
  <si>
    <t>https://evaluation.hands-on-technology.org/de/rg-score/challenge-2025-26-jura</t>
  </si>
  <si>
    <t>Jura Ergebnis</t>
  </si>
  <si>
    <t>110-119</t>
  </si>
  <si>
    <t>270-279</t>
  </si>
  <si>
    <t>290-299</t>
  </si>
  <si>
    <t>360-369</t>
  </si>
  <si>
    <t>380-389</t>
  </si>
  <si>
    <t>390-399</t>
  </si>
  <si>
    <t>400-409</t>
  </si>
  <si>
    <t>420-429</t>
  </si>
  <si>
    <t>450-459</t>
  </si>
  <si>
    <t>https://evaluation.hands-on-technology.org/de/rg-score/challenge-2025-26-berlin-brandenburg</t>
  </si>
  <si>
    <t>https://evaluation.hands-on-technology.org/de/rg-score/challenge-2025-26-fulda</t>
  </si>
  <si>
    <t>https://evaluation.hands-on-technology.org/de/rg-score/challenge-2025-26-leipzig</t>
  </si>
  <si>
    <t>https://evaluation.hands-on-technology.org/de/rg-score/challenge-2025-26-ilmenau</t>
  </si>
  <si>
    <t>ORCHIboter </t>
  </si>
  <si>
    <t>RoboFreaks </t>
  </si>
  <si>
    <t>GGI R2D2 </t>
  </si>
  <si>
    <t>Gameshakers </t>
  </si>
  <si>
    <t>AG-Robots </t>
  </si>
  <si>
    <t>Dora The Explorer </t>
  </si>
  <si>
    <t>Forschboter </t>
  </si>
  <si>
    <t>Ilmenau Ergebnis</t>
  </si>
  <si>
    <t>Qualifikation Deutschland - Braunschweig Ergebnis</t>
  </si>
  <si>
    <t>https://evaluation.hands-on-technology.org/de/rg-score/challenge-2025-26-sussen</t>
  </si>
  <si>
    <t>https://evaluation.hands-on-technology.org/de/rg-score/challenge-2025-26-wurzburg</t>
  </si>
  <si>
    <t>https://evaluation.hands-on-technology.org/de/rg-score/challenge-2025-26-darmstadt</t>
  </si>
  <si>
    <t>https://evaluation.hands-on-technology.org/de/rg-score/challenge-2025-26-dresden</t>
  </si>
  <si>
    <t>GyNeSa Fusion </t>
  </si>
  <si>
    <t>ISR Robonova </t>
  </si>
  <si>
    <t>GyNeSa Cyber Chickens </t>
  </si>
  <si>
    <t>Lego Titans </t>
  </si>
  <si>
    <t>APG two </t>
  </si>
  <si>
    <t>RoboKnights </t>
  </si>
  <si>
    <t>Future Force APG </t>
  </si>
  <si>
    <t>Le{g}o Bots </t>
  </si>
  <si>
    <t>Lego Ninjas </t>
  </si>
  <si>
    <t>Quantum Planckers </t>
  </si>
  <si>
    <t>Köln Ergebnis</t>
  </si>
  <si>
    <t>Robonauten (Ortenau)</t>
  </si>
  <si>
    <t>Robonauten (Köln)</t>
  </si>
  <si>
    <t>GarsControl Senior </t>
  </si>
  <si>
    <t>RTG-NextGeneration </t>
  </si>
  <si>
    <t>GN Creators </t>
  </si>
  <si>
    <t>GarsControl Junior </t>
  </si>
  <si>
    <t>Robomovio </t>
  </si>
  <si>
    <t>ROBOT on TOUR </t>
  </si>
  <si>
    <t>RegensRoBotCrew </t>
  </si>
  <si>
    <t>Infineon Lego Masters </t>
  </si>
  <si>
    <t>JMF-RobotX </t>
  </si>
  <si>
    <t>Robomovio Junior </t>
  </si>
  <si>
    <t>ROBOT on TOUR Junior </t>
  </si>
  <si>
    <t>TechRobots </t>
  </si>
  <si>
    <t>Regensburg Ergebnis</t>
  </si>
  <si>
    <t>460-469</t>
  </si>
  <si>
    <t>500-509</t>
  </si>
  <si>
    <t>https://evaluation.hands-on-technology.org/de/rg-score/challenge-2025-26-merseburg</t>
  </si>
  <si>
    <t>https://evaluation.hands-on-technology.org/de/rg-score/challenge-2025-26-mosbach</t>
  </si>
  <si>
    <t>Chaostruppe </t>
  </si>
  <si>
    <t>Legonauten </t>
  </si>
  <si>
    <t>Die Zitteraale </t>
  </si>
  <si>
    <t>DomGym </t>
  </si>
  <si>
    <t>Electronic Gamers </t>
  </si>
  <si>
    <t>MINTino </t>
  </si>
  <si>
    <t>Crazy Coalminers </t>
  </si>
  <si>
    <t>AgriRoboter </t>
  </si>
  <si>
    <t>MAURI-MAURI </t>
  </si>
  <si>
    <t>Merseburg Ergebnis</t>
  </si>
  <si>
    <t>BGBots@WEISS </t>
  </si>
  <si>
    <t>APG Let's Goooooo@MPDV </t>
  </si>
  <si>
    <t>Bausteinklemmer NGD </t>
  </si>
  <si>
    <t>APG TangEnten@MPDV </t>
  </si>
  <si>
    <t>MPDVeRruEcKtEn </t>
  </si>
  <si>
    <t>Turborob </t>
  </si>
  <si>
    <t>APG-Archeobots@MPDV </t>
  </si>
  <si>
    <t>X-Bots </t>
  </si>
  <si>
    <t>ttMainHub </t>
  </si>
  <si>
    <t>Dream Team APG @MPDV </t>
  </si>
  <si>
    <t>MPDV LEGO Flitzer </t>
  </si>
  <si>
    <t>Y-Bots </t>
  </si>
  <si>
    <t>SPQR </t>
  </si>
  <si>
    <t>KPI-Robotlions </t>
  </si>
  <si>
    <t>Stormbots </t>
  </si>
  <si>
    <t>Mosbach Ergebnis</t>
  </si>
  <si>
    <t>https://evaluation.hands-on-technology.org/de/rg-score/challenge-2025-26-ostbrandenburg-eisenhuttenstadt</t>
  </si>
  <si>
    <t>Experience </t>
  </si>
  <si>
    <t>Junior LEt's GO </t>
  </si>
  <si>
    <t>LEt's GO </t>
  </si>
  <si>
    <t>Arche RobotX </t>
  </si>
  <si>
    <t>Rahnovators </t>
  </si>
  <si>
    <t>Minions </t>
  </si>
  <si>
    <t>LEGO-Literaten </t>
  </si>
  <si>
    <t>VR Robots </t>
  </si>
  <si>
    <t>Schollies </t>
  </si>
  <si>
    <t>Ostbrandenburg-Eisenhüttenstadt Ergebnis</t>
  </si>
  <si>
    <t>000-009</t>
  </si>
  <si>
    <t>https://evaluation.hands-on-technology.org/de/rg-score/challenge-2025-26-esslingen</t>
  </si>
  <si>
    <t>RoboDuo </t>
  </si>
  <si>
    <t>Susobotics </t>
  </si>
  <si>
    <t>EAGuinea pigs </t>
  </si>
  <si>
    <t>Die Dragons </t>
  </si>
  <si>
    <t>Festo3 </t>
  </si>
  <si>
    <t>bionics </t>
  </si>
  <si>
    <t>Festo2 </t>
  </si>
  <si>
    <t>Stark in Kompetenz </t>
  </si>
  <si>
    <t>Dreistein </t>
  </si>
  <si>
    <t>Die Nupsis </t>
  </si>
  <si>
    <t>Firestone </t>
  </si>
  <si>
    <t>Androids </t>
  </si>
  <si>
    <t>Kant-Gymnasium Karlsruhe </t>
  </si>
  <si>
    <t>EAGönner </t>
  </si>
  <si>
    <t>Bob die Legomeister </t>
  </si>
  <si>
    <t>Die ROBORookies </t>
  </si>
  <si>
    <t>C. A. N. J. F. </t>
  </si>
  <si>
    <t>Planlos am EAG </t>
  </si>
  <si>
    <t>Die 4 Legologen </t>
  </si>
  <si>
    <t>InnovaXJustFutureTech </t>
  </si>
  <si>
    <t>EGSF </t>
  </si>
  <si>
    <t>Bot-zzarella </t>
  </si>
  <si>
    <t>Esslingen Ergebnis</t>
  </si>
  <si>
    <t>https://evaluation.hands-on-technology.org/de/rg-score/challenge-2025-26-heilbronn</t>
  </si>
  <si>
    <t>https://evaluation.hands-on-technology.org/de/rg-score/challenge-2025-26-lausitz-spreewald</t>
  </si>
  <si>
    <t>https://evaluation.hands-on-technology.org/de/rg-score/challenge-2025-26-magdeburg</t>
  </si>
  <si>
    <t>Norbi - Robots </t>
  </si>
  <si>
    <t>Chronobotix </t>
  </si>
  <si>
    <t>LEGO@ISG </t>
  </si>
  <si>
    <t>Lego - Füchse </t>
  </si>
  <si>
    <t>BCB - Bau Club Burg </t>
  </si>
  <si>
    <t>Stainless Robots </t>
  </si>
  <si>
    <t>European Robotic Fighters 1 </t>
  </si>
  <si>
    <t>Technic Dragons </t>
  </si>
  <si>
    <t>FALCEM </t>
  </si>
  <si>
    <t>Ottos Zukunftslabor </t>
  </si>
  <si>
    <t>Carobotics </t>
  </si>
  <si>
    <t>European Robotic Fighters 2 </t>
  </si>
  <si>
    <t>https://evaluation.hands-on-technology.org/de/rg-score/challenge-2025-26-munchen</t>
  </si>
  <si>
    <t>Here We GO </t>
  </si>
  <si>
    <t>MPG Robotics </t>
  </si>
  <si>
    <t>RoHoKi </t>
  </si>
  <si>
    <t>ASGorithmus </t>
  </si>
  <si>
    <t>MPG IT Crowd </t>
  </si>
  <si>
    <t>RoboRo </t>
  </si>
  <si>
    <t>NEEDS NO NAME </t>
  </si>
  <si>
    <t>The Unbrickables (ex Lon3) </t>
  </si>
  <si>
    <t>we are ReDI </t>
  </si>
  <si>
    <t>Gummibärenbande </t>
  </si>
  <si>
    <t>ReDI 2 code </t>
  </si>
  <si>
    <t>PaRaMeRoS </t>
  </si>
  <si>
    <t>LSG1 </t>
  </si>
  <si>
    <t>Team OMG </t>
  </si>
  <si>
    <t>JFG Bären </t>
  </si>
  <si>
    <t>SOMZ Robotics </t>
  </si>
  <si>
    <t>BvSG Experts </t>
  </si>
  <si>
    <t>GO ROBOT </t>
  </si>
  <si>
    <t>EI EmiLe Intelligence </t>
  </si>
  <si>
    <t>Robonaut </t>
  </si>
  <si>
    <t>BvSG Youngsters </t>
  </si>
  <si>
    <t>MINT White Bricks </t>
  </si>
  <si>
    <t>WHG - Robotics </t>
  </si>
  <si>
    <t>Magdeburg Ergebnis</t>
  </si>
  <si>
    <t>München Ergebnis</t>
  </si>
  <si>
    <t>https://evaluation.hands-on-technology.org/de/rg-score/challenge-2025-26-hamburg</t>
  </si>
  <si>
    <t>We aRe oNe Black </t>
  </si>
  <si>
    <t>CyTech </t>
  </si>
  <si>
    <t>Die Roboschnecken </t>
  </si>
  <si>
    <t>Campus Schnelsen </t>
  </si>
  <si>
    <t>JaJoJaCaKuLi </t>
  </si>
  <si>
    <t>Die Schulkröten </t>
  </si>
  <si>
    <t>Legomaster </t>
  </si>
  <si>
    <t>Hamburg Ergebnis</t>
  </si>
  <si>
    <t>tbd (Berlin-Brandenburg)</t>
  </si>
  <si>
    <t>tbd (Dresden)</t>
  </si>
  <si>
    <t>tbd (Hamburg)</t>
  </si>
  <si>
    <t>Infinity (Ostbrandenburg-Eisenhüttenstadt)</t>
  </si>
  <si>
    <t>inFINity (Magdeburg)</t>
  </si>
  <si>
    <t>LEGOane (Berlin-Brandenburg)</t>
  </si>
  <si>
    <t>Legoane (Merseburg)</t>
  </si>
  <si>
    <t>Lego FrIEGs </t>
  </si>
  <si>
    <t>WeRobots </t>
  </si>
  <si>
    <t>Albert Legostein </t>
  </si>
  <si>
    <t>Team Bauhausschule </t>
  </si>
  <si>
    <t>Spreewaldgurken </t>
  </si>
  <si>
    <t>Paul Power </t>
  </si>
  <si>
    <t>Blyskavka </t>
  </si>
  <si>
    <t>Robo Nova Pinguine </t>
  </si>
  <si>
    <t>Robo Project Axelotl </t>
  </si>
  <si>
    <t>Robotics Rutesheim </t>
  </si>
  <si>
    <t>Megarobots </t>
  </si>
  <si>
    <t>WSG Robotics </t>
  </si>
  <si>
    <t>Högy-Girls </t>
  </si>
  <si>
    <t>HRS Robos </t>
  </si>
  <si>
    <t>Ganerbenroboter </t>
  </si>
  <si>
    <t>Future Builders </t>
  </si>
  <si>
    <t>Maßbots </t>
  </si>
  <si>
    <t>Die Gummibärchenbande </t>
  </si>
  <si>
    <t>Makerspace GGL </t>
  </si>
  <si>
    <t>Heilbronn Ergebnis</t>
  </si>
  <si>
    <t>Lausitz-Spreewald Ergebnis</t>
  </si>
  <si>
    <t>Theobots </t>
  </si>
  <si>
    <t>tASG force </t>
  </si>
  <si>
    <t>Pixelpioniere </t>
  </si>
  <si>
    <t>Mast-O-Tronics </t>
  </si>
  <si>
    <t>Pelestorms </t>
  </si>
  <si>
    <t>RoboKEBabs </t>
  </si>
  <si>
    <t>Brickfire </t>
  </si>
  <si>
    <t>Legoisten </t>
  </si>
  <si>
    <t>School of Robots </t>
  </si>
  <si>
    <t>Euro-Spike </t>
  </si>
  <si>
    <t>Team Elfriede-Gustav </t>
  </si>
  <si>
    <t>Vortex CR </t>
  </si>
  <si>
    <t>RoboKEBs </t>
  </si>
  <si>
    <t>x</t>
  </si>
  <si>
    <t>Paderborn Ergebnis</t>
  </si>
  <si>
    <t>https://evaluation.hands-on-technology.org/de/rg-score/challenge-2025-26-tirol</t>
  </si>
  <si>
    <t>https://evaluation.hands-on-technology.org/de/rg-score/challenge-2025-26-windisch</t>
  </si>
  <si>
    <t>Panda Squad </t>
  </si>
  <si>
    <t>ClemHolz Robotik </t>
  </si>
  <si>
    <t>ma³ </t>
  </si>
  <si>
    <t>Lindendream </t>
  </si>
  <si>
    <t>TombTeC Liebherr </t>
  </si>
  <si>
    <t>Brick Force </t>
  </si>
  <si>
    <t>ClemHolz Robotik Juniors </t>
  </si>
  <si>
    <t>Die Buddelbande </t>
  </si>
  <si>
    <t>Ninja </t>
  </si>
  <si>
    <t>Die Knochenjäger </t>
  </si>
  <si>
    <t>Brickforce ZS </t>
  </si>
  <si>
    <t>NXTs***** - The next Stars </t>
  </si>
  <si>
    <t>FUTURE STARS*** </t>
  </si>
  <si>
    <t>Pillersee Tiefengräber </t>
  </si>
  <si>
    <t>Swacrit Tech Force </t>
  </si>
  <si>
    <t>MAGatroNIX </t>
  </si>
  <si>
    <t>Roadrunners </t>
  </si>
  <si>
    <t>Tirol Ergebnis</t>
  </si>
  <si>
    <t>https://evaluation.hands-on-technology.org/de/rg-score/challenge-2025-26-karlsruhe</t>
  </si>
  <si>
    <t>https://evaluation.hands-on-technology.org/de/rg-score/challenge-2025-26-kiel</t>
  </si>
  <si>
    <t>https://evaluation.hands-on-technology.org/de/rg-score/challenge-2025-26-mannheim</t>
  </si>
  <si>
    <t>https://evaluation.hands-on-technology.org/de/rg-score/challenge-2025-26-mecklenburg-vorpommern</t>
  </si>
  <si>
    <t>https://evaluation.hands-on-technology.org/de/rg-score/challenge-2025-26-vallendar</t>
  </si>
  <si>
    <t>https://evaluation.hands-on-technology.org/de/rg-score/challenge-2025-26-zwickau</t>
  </si>
  <si>
    <t>https://evaluation.hands-on-technology.org/de/rg-score/challenge-2025-26-norderstedt</t>
  </si>
  <si>
    <t>https://evaluation.hands-on-technology.org/de/rg-score/challenge-2025-26-vorarlberg</t>
  </si>
  <si>
    <t>https://evaluation.hands-on-technology.org/de/rg-score/challenge-2025-26-limburg-weilburg</t>
  </si>
  <si>
    <t>RoboStorm Pellworm </t>
  </si>
  <si>
    <t>We aRe oNe Green </t>
  </si>
  <si>
    <t>Cleverdinos </t>
  </si>
  <si>
    <t>Gold Eagles </t>
  </si>
  <si>
    <t>LegoLogiker </t>
  </si>
  <si>
    <t>EvBots </t>
  </si>
  <si>
    <t>Error 67 </t>
  </si>
  <si>
    <t>Feer Lego Lords </t>
  </si>
  <si>
    <t>Prehistoric-Glittering-Ninjas </t>
  </si>
  <si>
    <t>MINT-Club </t>
  </si>
  <si>
    <t>GUT-Tech-Heroes </t>
  </si>
  <si>
    <t>Hidden Treasure </t>
  </si>
  <si>
    <t>Robotik AG </t>
  </si>
  <si>
    <t>TechnikX </t>
  </si>
  <si>
    <t>Six Mystery Bricks </t>
  </si>
  <si>
    <t>BRAVO </t>
  </si>
  <si>
    <t>TI - RoboTech Lost Legends </t>
  </si>
  <si>
    <t>Team Capybara </t>
  </si>
  <si>
    <t>TerraTech </t>
  </si>
  <si>
    <t>GUT-Bots </t>
  </si>
  <si>
    <t>SternBots </t>
  </si>
  <si>
    <t>Lego Lions </t>
  </si>
  <si>
    <t>WALL-E-BOTS </t>
  </si>
  <si>
    <t>Fanta 61 </t>
  </si>
  <si>
    <t>Robymotten </t>
  </si>
  <si>
    <t>Legomenschen </t>
  </si>
  <si>
    <t>YoungBrickCoder </t>
  </si>
  <si>
    <t>ETS Chaotic Bots </t>
  </si>
  <si>
    <t>REP Educators </t>
  </si>
  <si>
    <t>GPS Neverstop </t>
  </si>
  <si>
    <t>Kiel Ergebnis</t>
  </si>
  <si>
    <t>Limburg-Weilburg Ergebnis</t>
  </si>
  <si>
    <t>Zwickau Ergebnis</t>
  </si>
  <si>
    <t>https://evaluation.hands-on-technology.org/de/rg-score/challenge-2025-26-nurnberg</t>
  </si>
  <si>
    <t>Flying Robotic Guardians </t>
  </si>
  <si>
    <t>π-Bots </t>
  </si>
  <si>
    <t>LEtsGO </t>
  </si>
  <si>
    <t>EinStein </t>
  </si>
  <si>
    <t>TERMINATORS </t>
  </si>
  <si>
    <t>DigiTrain </t>
  </si>
  <si>
    <t>DigiTrainees </t>
  </si>
  <si>
    <t>HLeGo </t>
  </si>
  <si>
    <t>Frici United </t>
  </si>
  <si>
    <t>robo.dg </t>
  </si>
  <si>
    <t>Robot-Maker-Generation </t>
  </si>
  <si>
    <t>FMG Robots </t>
  </si>
  <si>
    <t>GFS Robotik </t>
  </si>
  <si>
    <t>AKG Robotik </t>
  </si>
  <si>
    <t>Die Produktativen </t>
  </si>
  <si>
    <t>Nürnberg Ergebnis</t>
  </si>
  <si>
    <t>GSG Robots </t>
  </si>
  <si>
    <t>HackerFriends </t>
  </si>
  <si>
    <t>Ubuntu 2 </t>
  </si>
  <si>
    <t>#TechSunflower </t>
  </si>
  <si>
    <t>#TechSaphirblau </t>
  </si>
  <si>
    <t>Ubuntu 1 </t>
  </si>
  <si>
    <t>#TechEucalyptus </t>
  </si>
  <si>
    <t>Willibots </t>
  </si>
  <si>
    <t>#TechDiamondsilver </t>
  </si>
  <si>
    <t>RheinRobotics </t>
  </si>
  <si>
    <t>Vallendar Ergebnis</t>
  </si>
  <si>
    <t>SpongeBots </t>
  </si>
  <si>
    <t>ASG - In it to win it </t>
  </si>
  <si>
    <t>Woglis </t>
  </si>
  <si>
    <t>Bookworm </t>
  </si>
  <si>
    <t>TBA01 </t>
  </si>
  <si>
    <t>Lessing </t>
  </si>
  <si>
    <t>PAMINA RoboCrafter </t>
  </si>
  <si>
    <t>FEG Robotik </t>
  </si>
  <si>
    <t>Junior Craftsmen 4.0 </t>
  </si>
  <si>
    <t>TBA02 </t>
  </si>
  <si>
    <t>RoboRookies </t>
  </si>
  <si>
    <t>Robohengstett </t>
  </si>
  <si>
    <t>Die Apfelsäfte </t>
  </si>
  <si>
    <t>FFLish </t>
  </si>
  <si>
    <t>Kasperl und Seppel </t>
  </si>
  <si>
    <t>Stein-Zeit </t>
  </si>
  <si>
    <t>RoboTech Maxdorf </t>
  </si>
  <si>
    <t>DI3_BUN53NBR3NN3R </t>
  </si>
  <si>
    <t>Codex Machina </t>
  </si>
  <si>
    <t>Klotzköppe </t>
  </si>
  <si>
    <t>3, 2, 1, LEGO! </t>
  </si>
  <si>
    <t>CubeMasters </t>
  </si>
  <si>
    <t>CyBorG </t>
  </si>
  <si>
    <t>John's Robot on Paul's Track </t>
  </si>
  <si>
    <t>Die Unbekannten </t>
  </si>
  <si>
    <t>The Lego Creators </t>
  </si>
  <si>
    <t>Karlsruhe Ergebnis</t>
  </si>
  <si>
    <t>Mannheim Ergebnis</t>
  </si>
  <si>
    <t>Spicy Brick Chicken </t>
  </si>
  <si>
    <t>Sandbox Aces </t>
  </si>
  <si>
    <t>Robotik-AG </t>
  </si>
  <si>
    <t>All-Star-Tal </t>
  </si>
  <si>
    <t>Sharks with Laserbeams </t>
  </si>
  <si>
    <t>PrimeBots </t>
  </si>
  <si>
    <t>Die Robo-Profis </t>
  </si>
  <si>
    <t>Die vier Legoforscher </t>
  </si>
  <si>
    <t>Schrottbots </t>
  </si>
  <si>
    <t>GT Champs </t>
  </si>
  <si>
    <t>67JCS </t>
  </si>
  <si>
    <t>Die Lego AG </t>
  </si>
  <si>
    <t>Le - Go! </t>
  </si>
  <si>
    <t>LEGO Minecart </t>
  </si>
  <si>
    <t>Norderstedt Ergebnis</t>
  </si>
  <si>
    <t>Goethe RobotX </t>
  </si>
  <si>
    <t>Kleist Bots </t>
  </si>
  <si>
    <t>Lego-Robotik-Labor </t>
  </si>
  <si>
    <t>Valley Heroes </t>
  </si>
  <si>
    <t>Titan Bots </t>
  </si>
  <si>
    <t>Georg-Büchner-Schule FFM - Archäobotix </t>
  </si>
  <si>
    <t>Jarvis </t>
  </si>
  <si>
    <t>GGB RobotX </t>
  </si>
  <si>
    <t>JawlenskyRobotics </t>
  </si>
  <si>
    <t>Georg-Büchner-Schule FFM - Bill-Kurt </t>
  </si>
  <si>
    <t>Dummy-Robotics </t>
  </si>
  <si>
    <t>Einrichbots BLACK </t>
  </si>
  <si>
    <t>Einrichbots ORCAS </t>
  </si>
  <si>
    <t>Lego Marienschule_Team 4000!!! </t>
  </si>
  <si>
    <t>Wiesbaden/Taunusstein Ergebnis</t>
  </si>
  <si>
    <t>BWS </t>
  </si>
  <si>
    <t>Syntax Error </t>
  </si>
  <si>
    <t>Voradlbär </t>
  </si>
  <si>
    <t>EpicRobo LIngenau </t>
  </si>
  <si>
    <t>Vallja e pinguinit </t>
  </si>
  <si>
    <t>BrickTec Hasenfeld </t>
  </si>
  <si>
    <t>RoboMINTs </t>
  </si>
  <si>
    <t>Hans-Peter 2.0 </t>
  </si>
  <si>
    <t>Robotic Girls </t>
  </si>
  <si>
    <t>no name </t>
  </si>
  <si>
    <t>BlackriverCoder </t>
  </si>
  <si>
    <t>tbd</t>
  </si>
  <si>
    <t>Vorarlberg Ergebnis</t>
  </si>
  <si>
    <t>TechTitans (Vallendar)</t>
  </si>
  <si>
    <t>TechTitans (Vorarlberg)</t>
  </si>
  <si>
    <t>https://evaluation.hands-on-technology.org/de/rg-score/challenge-2025-26-frankfurt-am-main</t>
  </si>
  <si>
    <t>MSF Foxes 2 </t>
  </si>
  <si>
    <t>MSF Foxes 1 </t>
  </si>
  <si>
    <t>GBS-Pixelvertilger </t>
  </si>
  <si>
    <t>EliAR </t>
  </si>
  <si>
    <t>TIME-BOT </t>
  </si>
  <si>
    <t>FIS WarriorBots 2 </t>
  </si>
  <si>
    <t>Adorno-Bots </t>
  </si>
  <si>
    <t>GSS Plan B </t>
  </si>
  <si>
    <t>Meli_Robots </t>
  </si>
  <si>
    <t>ProKis </t>
  </si>
  <si>
    <t>Cyber-Bots </t>
  </si>
  <si>
    <t>https://evaluation.hands-on-technology.org/de/score/challenge-2025-26-giessen-marburg-wetzlar</t>
  </si>
  <si>
    <t>IFTN Orca's </t>
  </si>
  <si>
    <t>Krosse Krabbe </t>
  </si>
  <si>
    <t>Die LTS Legonauten! </t>
  </si>
  <si>
    <t>BrickBand </t>
  </si>
  <si>
    <t>Prometheus </t>
  </si>
  <si>
    <t>Diamond core </t>
  </si>
  <si>
    <t>BrickMasters </t>
  </si>
  <si>
    <t>NIL - not in list </t>
  </si>
  <si>
    <t>Die 4 von der OUS </t>
  </si>
  <si>
    <t>Gear Girls </t>
  </si>
  <si>
    <t>Triple J </t>
  </si>
  <si>
    <t>RoboCops </t>
  </si>
  <si>
    <t>WvO Brick-Force </t>
  </si>
  <si>
    <t>New Kids on the Bot </t>
  </si>
  <si>
    <t>Robotmaster </t>
  </si>
  <si>
    <t>FutureMinds </t>
  </si>
  <si>
    <t>Tech Turtles </t>
  </si>
  <si>
    <t>Gesamtschule Gießen-Ost </t>
  </si>
  <si>
    <t>https://evaluation.hands-on-technology.org/de/rg-score/challenge-2025-26-gottingen</t>
  </si>
  <si>
    <t>HG-LegoRob </t>
  </si>
  <si>
    <t>THG Robo-Titans </t>
  </si>
  <si>
    <t>FKG Robo </t>
  </si>
  <si>
    <t>Goethebots </t>
  </si>
  <si>
    <t>RoboReform </t>
  </si>
  <si>
    <t>XLAB </t>
  </si>
  <si>
    <t>Mayo-Robben </t>
  </si>
  <si>
    <t>Lingemann Legends </t>
  </si>
  <si>
    <t>robOTTOhahn </t>
  </si>
  <si>
    <t>Harzer Lego Rockets </t>
  </si>
  <si>
    <t>CorviBots </t>
  </si>
  <si>
    <t>Käsebrötchen </t>
  </si>
  <si>
    <t>https://evaluation.hands-on-technology.org/de/rg-score/challenge-2025-26-stolzenau</t>
  </si>
  <si>
    <t>Robotigers </t>
  </si>
  <si>
    <t>rhsRobotX² </t>
  </si>
  <si>
    <t>TBA </t>
  </si>
  <si>
    <t>ProMINToS A </t>
  </si>
  <si>
    <t>Die Techniker </t>
  </si>
  <si>
    <t>sChiller </t>
  </si>
  <si>
    <t>Error 787 </t>
  </si>
  <si>
    <t>TBU </t>
  </si>
  <si>
    <t>Six_Seven </t>
  </si>
  <si>
    <t>Team Aurum </t>
  </si>
  <si>
    <t>ProMINToS B </t>
  </si>
  <si>
    <t>Big Ballers </t>
  </si>
  <si>
    <t>Developer </t>
  </si>
  <si>
    <t>GGI </t>
  </si>
  <si>
    <t>Frankfurt am Main Ergebnis</t>
  </si>
  <si>
    <t>Gießen-Marburg-Wetzlar Ergebnis</t>
  </si>
  <si>
    <t>Göttingen Ergebnis</t>
  </si>
  <si>
    <t>Stolzenau Ergebnis</t>
  </si>
  <si>
    <t>PhoenixRobotics </t>
  </si>
  <si>
    <t>CaroAces </t>
  </si>
  <si>
    <t>Mecklenburg-Vorpommern Ergebnis</t>
  </si>
  <si>
    <t>https://evaluation.hands-on-technology.org/de/rg-score/challenge-2025-26-graz</t>
  </si>
  <si>
    <t>MechaMinds </t>
  </si>
  <si>
    <t>HTL_MB </t>
  </si>
  <si>
    <t>TEAMRemint </t>
  </si>
  <si>
    <t>C-BOTS </t>
  </si>
  <si>
    <t>Robotrux </t>
  </si>
  <si>
    <t>Graz Ergebnis</t>
  </si>
  <si>
    <t>410-419</t>
  </si>
  <si>
    <t>480-489</t>
  </si>
  <si>
    <t>490-499</t>
  </si>
  <si>
    <t>520-529</t>
  </si>
  <si>
    <t>FIS WarriorBots (Wiesbaden)</t>
  </si>
  <si>
    <t>FIS WarriorBots (Frankfurt)</t>
  </si>
  <si>
    <t>allgäu robotics </t>
  </si>
  <si>
    <t>Heldele Robotics </t>
  </si>
  <si>
    <t>Schubart-Gymnasium Junior </t>
  </si>
  <si>
    <t>HaBeGonier </t>
  </si>
  <si>
    <t>EAGoofy </t>
  </si>
  <si>
    <t>Technikum SG </t>
  </si>
  <si>
    <t>ISS Ketchup Crusaders </t>
  </si>
  <si>
    <t>Plastikbots </t>
  </si>
  <si>
    <t>RedLions </t>
  </si>
  <si>
    <t>FvKS </t>
  </si>
  <si>
    <t>EAGangster </t>
  </si>
  <si>
    <t>Arrayan Team </t>
  </si>
  <si>
    <t>EAGolden Geckos </t>
  </si>
  <si>
    <t>KGW Indianas </t>
  </si>
  <si>
    <t>LegoMasters@FGY </t>
  </si>
  <si>
    <t>BrickLix </t>
  </si>
  <si>
    <t>EAGkrieger </t>
  </si>
  <si>
    <t>LegoBuilders </t>
  </si>
  <si>
    <t>ISS Pablo </t>
  </si>
  <si>
    <t>Schwäbisch Gmünd Ergebnis</t>
  </si>
  <si>
    <t xml:space="preserve">https://evaluation.hands-on-technology.org/de/rg-score/challenge-2025-26-schwabisch-gmund </t>
  </si>
  <si>
    <t>https://evaluation.hands-on-technology.org/de/rg-score/challenge-2025-26-munsterland-rheine</t>
  </si>
  <si>
    <t>KopiRob 1 </t>
  </si>
  <si>
    <t>Franzirobots </t>
  </si>
  <si>
    <t>Robuddies </t>
  </si>
  <si>
    <t>OBS Twist </t>
  </si>
  <si>
    <t>WGM-Devils </t>
  </si>
  <si>
    <t>SR5A </t>
  </si>
  <si>
    <t>KopiRob2 </t>
  </si>
  <si>
    <t>Münsterland-Rheine Ergebnis</t>
  </si>
  <si>
    <t>https://evaluation.hands-on-technology.org/de/rg-score/challenge-2025-26-aachen</t>
  </si>
  <si>
    <t>ClarOtto Fusion </t>
  </si>
  <si>
    <t>Nano </t>
  </si>
  <si>
    <t>Inda Blox </t>
  </si>
  <si>
    <t>Sponge Bots </t>
  </si>
  <si>
    <t>INDA Roboter Entwicklung und Bau GmbZ </t>
  </si>
  <si>
    <t>Grand BriX </t>
  </si>
  <si>
    <t>roboGHOst </t>
  </si>
  <si>
    <t>JIA Inda-OC </t>
  </si>
  <si>
    <t>Lego Legion </t>
  </si>
  <si>
    <t>JIA IndaX </t>
  </si>
  <si>
    <t>SJG01 </t>
  </si>
  <si>
    <t>Lumina </t>
  </si>
  <si>
    <t>SJG02 </t>
  </si>
  <si>
    <t>JIA Inda Elite </t>
  </si>
  <si>
    <t>Inda Bots </t>
  </si>
  <si>
    <t>Dalton Time Traveler </t>
  </si>
  <si>
    <t>Nexus </t>
  </si>
  <si>
    <t>Dalton II </t>
  </si>
  <si>
    <t>Aachen Ergebnis</t>
  </si>
  <si>
    <t>https://evaluation.hands-on-technology.org/de/rg-score/challenge-2025-26-st-polten</t>
  </si>
  <si>
    <t>Die Bobers </t>
  </si>
  <si>
    <t>Aelium Cetium </t>
  </si>
  <si>
    <t>Black-Skorpions </t>
  </si>
  <si>
    <t>Lost Bricks </t>
  </si>
  <si>
    <t>RobotLaa </t>
  </si>
  <si>
    <t>Urzeit </t>
  </si>
  <si>
    <t>robosapper </t>
  </si>
  <si>
    <t>Holly Tec </t>
  </si>
  <si>
    <t>Die Robologen </t>
  </si>
  <si>
    <t>Time Trackers </t>
  </si>
  <si>
    <t>GvRobotics </t>
  </si>
  <si>
    <t>St. Pölten Ergebnis</t>
  </si>
  <si>
    <t>https://evaluation.hands-on-technology.org/de/rg-score/challenge-2025-26-st-polten-ii</t>
  </si>
  <si>
    <t>Intelligente Enten </t>
  </si>
  <si>
    <t>Grein Prime </t>
  </si>
  <si>
    <t>290 </t>
  </si>
  <si>
    <t>CyberBlue </t>
  </si>
  <si>
    <t>SPIKE-BOTS </t>
  </si>
  <si>
    <t>Billmasters </t>
  </si>
  <si>
    <t>Callidi e castello </t>
  </si>
  <si>
    <t>NMS Horitschon </t>
  </si>
  <si>
    <t>St. Pölten II Ergebnis</t>
  </si>
  <si>
    <t>https://evaluation.hands-on-technology.org/de/rg-score/challenge-2025-26-qualifikation-deutschland-aachen</t>
  </si>
  <si>
    <t>Qualifier Ergebnis</t>
  </si>
  <si>
    <t>Finale 2025/26 - Leipzig Ergebnis</t>
  </si>
  <si>
    <t>https://evaluation.hands-on-technology.org/de/rg-score/challenge-2025-26-qualifikation-schweiz-jura</t>
  </si>
  <si>
    <t>530-539</t>
  </si>
  <si>
    <t>(Mehrere Elemente)</t>
  </si>
  <si>
    <t>https://evaluation.hands-on-technology.org/de/rg-score/challenge-2025-26-wiesbaden-taunusstein</t>
  </si>
  <si>
    <t>https://evaluation.hands-on-technology.org/de/rg-score/challenge-2025-26-qualifikation-osterreich-tirol</t>
  </si>
  <si>
    <t>VF</t>
  </si>
  <si>
    <t>https://evaluation.hands-on-technology.org/de/rg-score/challenge-2025-26-qualifikation-deutschland-wildau</t>
  </si>
  <si>
    <t>260 </t>
  </si>
  <si>
    <t>https://evaluation.hands-on-technology.org/de/rg-score/challenge-2025-26-qualifikation-deutschland-heidelberg</t>
  </si>
  <si>
    <t>i:ROBOT</t>
  </si>
  <si>
    <t>https://evaluation.hands-on-technology.org/de/rg-score/challenge-2025-26-braunschweig</t>
  </si>
  <si>
    <t>rhsRobotX </t>
  </si>
  <si>
    <t>DynaMINT </t>
  </si>
  <si>
    <t>Wilhelm-Robotics </t>
  </si>
  <si>
    <t>FS Wendland </t>
  </si>
  <si>
    <t>IGS Büssingweg </t>
  </si>
  <si>
    <t>DynaMINIS </t>
  </si>
  <si>
    <t>NSW-Robotixx </t>
  </si>
  <si>
    <t>INFinity </t>
  </si>
  <si>
    <t>FORSCHERBOX </t>
  </si>
  <si>
    <t>Braunschweig Ergebnis</t>
  </si>
  <si>
    <t>https://evaluation.hands-on-technology.org/de/rg-score/challenge-2025-26-siegen-wittgenstein-olpe</t>
  </si>
  <si>
    <t>Möp </t>
  </si>
  <si>
    <t>MGI-Robots </t>
  </si>
  <si>
    <t>Frobots </t>
  </si>
  <si>
    <t>Jürgen-Jeff Group </t>
  </si>
  <si>
    <t>Earthbreakers </t>
  </si>
  <si>
    <t>ROSbotik </t>
  </si>
  <si>
    <t>Evau1 </t>
  </si>
  <si>
    <t>Skywalkers_CSG </t>
  </si>
  <si>
    <t>Earthventures </t>
  </si>
  <si>
    <t>Evau2 </t>
  </si>
  <si>
    <t>Evau3 </t>
  </si>
  <si>
    <t>Siegen-Wittgenstein/Olpe Ergebnis</t>
  </si>
  <si>
    <t>https://evaluation.hands-on-technology.org/de/rg-score/challenge-2025-26-qualifikation-deutschland-siegen</t>
  </si>
  <si>
    <t>400 </t>
  </si>
  <si>
    <t>https://evaluation.hands-on-technology.org/de/rg-score/challenge-2025-26-qualifikation-deutschland-braunschweig</t>
  </si>
  <si>
    <t>455 </t>
  </si>
  <si>
    <t>525 </t>
  </si>
  <si>
    <t>KRG:Robotics </t>
  </si>
  <si>
    <t>350 </t>
  </si>
  <si>
    <t>LIHI-Krabbler </t>
  </si>
  <si>
    <t>KPI-Lions </t>
  </si>
  <si>
    <t>[1723]</t>
  </si>
  <si>
    <t>KFG Robotik AG </t>
  </si>
  <si>
    <t>[1729]</t>
  </si>
  <si>
    <t>RoboKANTen </t>
  </si>
  <si>
    <t>FLL-Oberstadt </t>
  </si>
  <si>
    <t>The Rockys </t>
  </si>
  <si>
    <t>215 </t>
  </si>
  <si>
    <t>Halmobots </t>
  </si>
  <si>
    <t>RoboKANTen Zwo </t>
  </si>
  <si>
    <t>Die Gau-nies </t>
  </si>
  <si>
    <t>We will rock Lego </t>
  </si>
  <si>
    <t>https://evaluation.hands-on-technology.org/de/rg-score/challenge-2025-26-rockenhausen</t>
  </si>
  <si>
    <t>No show</t>
  </si>
  <si>
    <t>Rockenhausen Ergebnis</t>
  </si>
  <si>
    <t>https://evaluation.hands-on-technology.org/de/rg-score/challenge-2025-26-qualifikation-deutschland-rockenhausen</t>
  </si>
  <si>
    <t>[1395]</t>
  </si>
  <si>
    <t>540 </t>
  </si>
  <si>
    <t>[1332]</t>
  </si>
  <si>
    <t>500 </t>
  </si>
  <si>
    <t>[1124]</t>
  </si>
  <si>
    <t>535 </t>
  </si>
  <si>
    <t>[1484]</t>
  </si>
  <si>
    <t>470 </t>
  </si>
  <si>
    <t>Robogang </t>
  </si>
  <si>
    <t>[1274]</t>
  </si>
  <si>
    <t>[1263]</t>
  </si>
  <si>
    <t>480 </t>
  </si>
  <si>
    <t>[1461]</t>
  </si>
  <si>
    <t>[1539]</t>
  </si>
  <si>
    <t>[1668]</t>
  </si>
  <si>
    <t>[1488]</t>
  </si>
  <si>
    <t>345 </t>
  </si>
  <si>
    <t>[1475]</t>
  </si>
  <si>
    <t>340 </t>
  </si>
  <si>
    <t>330 </t>
  </si>
  <si>
    <t>[1699]</t>
  </si>
  <si>
    <t>300 </t>
  </si>
  <si>
    <t>[1079]</t>
  </si>
  <si>
    <t>[1540]</t>
  </si>
  <si>
    <t>[1166]</t>
  </si>
  <si>
    <t>Robogang</t>
  </si>
  <si>
    <t>510-519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</si>
</sst>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_ ;\-0\ "/>
    <numFmt numFmtId="165" formatCode="0.00_ ;[Red]\-0.00\ "/>
    <numFmt numFmtId="166" formatCode="0.0"/>
    <numFmt numFmtId="167" formatCode="0_ ;[Red]\-0\ "/>
    <numFmt numFmtId="168" formatCode="dd/mm/yyyy"/>
  </numFmts>
  <fonts count="20" x14ac:knownFonts="1">
    <font>
      <sz val="11"/>
      <color theme="1"/>
      <name val="Calibri"/>
      <family val="2"/>
      <scheme val="minor"/>
    </font>
    <font>
      <sz val="48"/>
      <color rgb="FFFF0000"/>
      <name val="Calibri"/>
      <family val="2"/>
      <scheme val="minor"/>
    </font>
    <font>
      <sz val="48"/>
      <color theme="6"/>
      <name val="Calibri"/>
      <family val="2"/>
      <scheme val="minor"/>
    </font>
    <font>
      <sz val="36"/>
      <color theme="6"/>
      <name val="Calibri"/>
      <family val="2"/>
      <scheme val="minor"/>
    </font>
    <font>
      <sz val="11"/>
      <name val="Calibri"/>
      <family val="2"/>
      <scheme val="minor"/>
    </font>
    <font>
      <sz val="11"/>
      <color theme="0"/>
      <name val="Calibri"/>
      <family val="2"/>
      <scheme val="minor"/>
    </font>
    <font>
      <b/>
      <sz val="11"/>
      <color theme="1"/>
      <name val="Calibri"/>
      <family val="2"/>
      <scheme val="minor"/>
    </font>
    <font>
      <i/>
      <sz val="11"/>
      <color theme="1"/>
      <name val="Calibri"/>
      <family val="2"/>
      <scheme val="minor"/>
    </font>
    <font>
      <u/>
      <sz val="11"/>
      <color theme="10"/>
      <name val="Calibri"/>
      <family val="2"/>
      <scheme val="minor"/>
    </font>
    <font>
      <sz val="11"/>
      <color theme="0" tint="-0.34998626667073579"/>
      <name val="Calibri"/>
      <family val="2"/>
      <scheme val="minor"/>
    </font>
    <font>
      <b/>
      <sz val="24"/>
      <color theme="0"/>
      <name val="Calibri"/>
      <family val="2"/>
      <scheme val="minor"/>
    </font>
    <font>
      <sz val="11"/>
      <color theme="8"/>
      <name val="Calibri"/>
      <family val="2"/>
      <scheme val="minor"/>
    </font>
    <font>
      <b/>
      <sz val="11"/>
      <name val="Calibri"/>
      <family val="2"/>
      <scheme val="minor"/>
    </font>
    <font>
      <i/>
      <sz val="11"/>
      <name val="Calibri"/>
      <family val="2"/>
      <scheme val="minor"/>
    </font>
    <font>
      <sz val="10"/>
      <color rgb="FF000000"/>
      <name val="Arial"/>
      <family val="2"/>
    </font>
    <font>
      <sz val="11"/>
      <color theme="1"/>
      <name val="Calibri"/>
      <family val="2"/>
      <charset val="238"/>
      <scheme val="minor"/>
    </font>
    <font>
      <b/>
      <sz val="11"/>
      <color theme="0"/>
      <name val="Calibri"/>
      <family val="2"/>
      <scheme val="minor"/>
    </font>
    <font>
      <sz val="11"/>
      <color theme="6"/>
      <name val="Calibri"/>
      <family val="2"/>
      <scheme val="minor"/>
    </font>
    <font>
      <sz val="9"/>
      <color rgb="FF000000"/>
      <name val="Tahoma"/>
      <family val="2"/>
    </font>
    <font>
      <sz val="8"/>
      <name val="Calibri"/>
      <family val="2"/>
      <scheme val="minor"/>
    </font>
  </fonts>
  <fills count="12">
    <fill>
      <patternFill patternType="none"/>
    </fill>
    <fill>
      <patternFill patternType="gray125"/>
    </fill>
    <fill>
      <patternFill patternType="solid">
        <fgColor theme="0" tint="-0.249977111117893"/>
        <bgColor indexed="64"/>
      </patternFill>
    </fill>
    <fill>
      <patternFill patternType="solid">
        <fgColor theme="2" tint="-0.499984740745262"/>
        <bgColor indexed="64"/>
      </patternFill>
    </fill>
    <fill>
      <patternFill patternType="solid">
        <fgColor theme="8"/>
        <bgColor indexed="64"/>
      </patternFill>
    </fill>
    <fill>
      <patternFill patternType="solid">
        <fgColor theme="4" tint="0.79998168889431442"/>
        <bgColor indexed="64"/>
      </patternFill>
    </fill>
    <fill>
      <patternFill patternType="solid">
        <fgColor theme="6"/>
        <bgColor indexed="64"/>
      </patternFill>
    </fill>
    <fill>
      <patternFill patternType="solid">
        <fgColor theme="0" tint="-0.34998626667073579"/>
        <bgColor indexed="64"/>
      </patternFill>
    </fill>
    <fill>
      <patternFill patternType="solid">
        <fgColor rgb="FFFFFF00"/>
        <bgColor indexed="64"/>
      </patternFill>
    </fill>
    <fill>
      <patternFill patternType="solid">
        <fgColor theme="7" tint="0.79998168889431442"/>
        <bgColor indexed="64"/>
      </patternFill>
    </fill>
    <fill>
      <patternFill patternType="solid">
        <fgColor theme="2" tint="0.79998168889431442"/>
        <bgColor indexed="64"/>
      </patternFill>
    </fill>
    <fill>
      <patternFill patternType="solid">
        <fgColor theme="3" tint="0.39997558519241921"/>
        <bgColor indexed="64"/>
      </patternFill>
    </fill>
  </fills>
  <borders count="1">
    <border>
      <left/>
      <right/>
      <top/>
      <bottom/>
      <diagonal/>
    </border>
  </borders>
  <cellStyleXfs count="4">
    <xf numFmtId="0" fontId="0" fillId="0" borderId="0"/>
    <xf numFmtId="0" fontId="8" fillId="0" borderId="0" applyNumberFormat="0" applyFill="0" applyBorder="0" applyAlignment="0" applyProtection="0"/>
    <xf numFmtId="0" fontId="14" fillId="0" borderId="0"/>
    <xf numFmtId="0" fontId="15" fillId="0" borderId="0"/>
  </cellStyleXfs>
  <cellXfs count="68">
    <xf numFmtId="0" fontId="0" fillId="0" borderId="0" xfId="0"/>
    <xf numFmtId="0" fontId="0" fillId="0" borderId="0" xfId="0" applyAlignment="1">
      <alignment vertical="center" wrapText="1"/>
    </xf>
    <xf numFmtId="14" fontId="0" fillId="0" borderId="0" xfId="0" applyNumberFormat="1"/>
    <xf numFmtId="0" fontId="0" fillId="0" borderId="0" xfId="0" pivotButton="1"/>
    <xf numFmtId="1" fontId="0" fillId="0" borderId="0" xfId="0" applyNumberFormat="1"/>
    <xf numFmtId="0" fontId="0" fillId="0" borderId="0" xfId="0" applyAlignment="1">
      <alignment wrapText="1"/>
    </xf>
    <xf numFmtId="1" fontId="0" fillId="0" borderId="0" xfId="0" applyNumberFormat="1" applyAlignment="1">
      <alignment wrapText="1"/>
    </xf>
    <xf numFmtId="9" fontId="0" fillId="0" borderId="0" xfId="0" applyNumberFormat="1"/>
    <xf numFmtId="0" fontId="1" fillId="0" borderId="0" xfId="0" applyFont="1"/>
    <xf numFmtId="0" fontId="1" fillId="0" borderId="0" xfId="0" applyFont="1" applyAlignment="1">
      <alignment wrapText="1"/>
    </xf>
    <xf numFmtId="0" fontId="2" fillId="0" borderId="0" xfId="0" applyFont="1" applyAlignment="1">
      <alignment wrapText="1"/>
    </xf>
    <xf numFmtId="0" fontId="0" fillId="0" borderId="0" xfId="0" applyAlignment="1">
      <alignment horizontal="center"/>
    </xf>
    <xf numFmtId="0" fontId="4" fillId="2" borderId="0" xfId="0" applyFont="1" applyFill="1"/>
    <xf numFmtId="0" fontId="6" fillId="5" borderId="0" xfId="0" applyFont="1" applyFill="1"/>
    <xf numFmtId="0" fontId="7" fillId="0" borderId="0" xfId="0" applyFont="1"/>
    <xf numFmtId="0" fontId="7" fillId="3" borderId="0" xfId="0" applyFont="1" applyFill="1"/>
    <xf numFmtId="0" fontId="0" fillId="0" borderId="0" xfId="0" applyAlignment="1">
      <alignment horizontal="center" vertical="center" wrapText="1"/>
    </xf>
    <xf numFmtId="0" fontId="0" fillId="3" borderId="0" xfId="0" applyFill="1"/>
    <xf numFmtId="0" fontId="8" fillId="0" borderId="0" xfId="1" applyNumberFormat="1" applyAlignment="1">
      <alignment horizontal="left"/>
    </xf>
    <xf numFmtId="0" fontId="6" fillId="0" borderId="0" xfId="0" applyFont="1"/>
    <xf numFmtId="0" fontId="0" fillId="7" borderId="0" xfId="0" applyFill="1"/>
    <xf numFmtId="0" fontId="0" fillId="7" borderId="0" xfId="0" applyFill="1" applyAlignment="1">
      <alignment wrapText="1"/>
    </xf>
    <xf numFmtId="0" fontId="9" fillId="7" borderId="0" xfId="0" applyFont="1" applyFill="1"/>
    <xf numFmtId="0" fontId="10" fillId="7" borderId="0" xfId="0" applyFont="1" applyFill="1"/>
    <xf numFmtId="0" fontId="0" fillId="8" borderId="0" xfId="0" applyFill="1"/>
    <xf numFmtId="0" fontId="5" fillId="4" borderId="0" xfId="0" applyFont="1" applyFill="1"/>
    <xf numFmtId="0" fontId="10" fillId="4" borderId="0" xfId="0" applyFont="1" applyFill="1"/>
    <xf numFmtId="0" fontId="0" fillId="0" borderId="0" xfId="0" pivotButton="1" applyAlignment="1">
      <alignment wrapText="1"/>
    </xf>
    <xf numFmtId="0" fontId="10" fillId="6" borderId="0" xfId="0" applyFont="1" applyFill="1"/>
    <xf numFmtId="0" fontId="0" fillId="4" borderId="0" xfId="0" applyFill="1"/>
    <xf numFmtId="0" fontId="11" fillId="4" borderId="0" xfId="0" applyFont="1" applyFill="1"/>
    <xf numFmtId="0" fontId="5" fillId="6" borderId="0" xfId="0" applyFont="1" applyFill="1"/>
    <xf numFmtId="2" fontId="0" fillId="0" borderId="0" xfId="0" applyNumberFormat="1"/>
    <xf numFmtId="164" fontId="0" fillId="0" borderId="0" xfId="0" applyNumberFormat="1"/>
    <xf numFmtId="165" fontId="0" fillId="0" borderId="0" xfId="0" applyNumberFormat="1"/>
    <xf numFmtId="0" fontId="0" fillId="0" borderId="0" xfId="0" applyAlignment="1">
      <alignment horizontal="left"/>
    </xf>
    <xf numFmtId="0" fontId="12" fillId="0" borderId="0" xfId="0" applyFont="1"/>
    <xf numFmtId="166" fontId="0" fillId="0" borderId="0" xfId="0" applyNumberFormat="1"/>
    <xf numFmtId="0" fontId="6" fillId="9" borderId="0" xfId="0" applyFont="1" applyFill="1"/>
    <xf numFmtId="167" fontId="0" fillId="0" borderId="0" xfId="0" applyNumberFormat="1"/>
    <xf numFmtId="3" fontId="0" fillId="0" borderId="0" xfId="0" applyNumberFormat="1"/>
    <xf numFmtId="0" fontId="4" fillId="0" borderId="0" xfId="0" applyFont="1"/>
    <xf numFmtId="0" fontId="8" fillId="0" borderId="0" xfId="1"/>
    <xf numFmtId="0" fontId="0" fillId="10" borderId="0" xfId="0" applyFill="1"/>
    <xf numFmtId="0" fontId="16" fillId="11" borderId="0" xfId="0" applyFont="1" applyFill="1"/>
    <xf numFmtId="3" fontId="0" fillId="0" borderId="0" xfId="0" applyNumberFormat="1" applyAlignment="1">
      <alignment horizontal="right"/>
    </xf>
    <xf numFmtId="0" fontId="4" fillId="0" borderId="0" xfId="0" applyFont="1" applyAlignment="1">
      <alignment wrapText="1"/>
    </xf>
    <xf numFmtId="0" fontId="8" fillId="0" borderId="0" xfId="1" applyFill="1"/>
    <xf numFmtId="0" fontId="4" fillId="0" borderId="0" xfId="0" applyFont="1" applyAlignment="1">
      <alignment vertical="center" wrapText="1"/>
    </xf>
    <xf numFmtId="14" fontId="4" fillId="0" borderId="0" xfId="0" applyNumberFormat="1" applyFont="1"/>
    <xf numFmtId="0" fontId="13" fillId="0" borderId="0" xfId="0" applyFont="1"/>
    <xf numFmtId="1" fontId="13" fillId="0" borderId="0" xfId="0" applyNumberFormat="1" applyFont="1"/>
    <xf numFmtId="0" fontId="8" fillId="0" borderId="0" xfId="1" applyAlignment="1">
      <alignment horizontal="left"/>
    </xf>
    <xf numFmtId="0" fontId="17" fillId="6" borderId="0" xfId="0" applyFont="1" applyFill="1"/>
    <xf numFmtId="168" fontId="0" fillId="0" borderId="0" xfId="0" applyNumberFormat="1"/>
    <xf numFmtId="0" fontId="17" fillId="0" borderId="0" xfId="0" applyFont="1"/>
    <xf numFmtId="0" fontId="0" fillId="0" borderId="0" xfId="0" quotePrefix="1"/>
    <xf numFmtId="168" fontId="4" fillId="0" borderId="0" xfId="0" applyNumberFormat="1" applyFont="1"/>
    <xf numFmtId="0" fontId="4" fillId="0" borderId="0" xfId="0" applyFont="1" applyAlignment="1">
      <alignment horizontal="center" wrapText="1"/>
    </xf>
    <xf numFmtId="0" fontId="4" fillId="8" borderId="0" xfId="0" applyFont="1" applyFill="1"/>
    <xf numFmtId="0" fontId="10" fillId="4" borderId="0" xfId="0" applyFont="1" applyFill="1"/>
    <xf numFmtId="0" fontId="0" fillId="0" borderId="0" xfId="0"/>
    <xf numFmtId="0" fontId="10" fillId="7" borderId="0" xfId="0" applyFont="1" applyFill="1"/>
    <xf numFmtId="0" fontId="0" fillId="0" borderId="0" xfId="0" applyNumberFormat="1"/>
    <xf numFmtId="0" fontId="0" fillId="0" borderId="0" xfId="0" applyFill="1"/>
    <xf numFmtId="1" fontId="5" fillId="0" borderId="0" xfId="0" applyNumberFormat="1" applyFont="1" applyFill="1"/>
    <xf numFmtId="0" fontId="0" fillId="0" borderId="0" xfId="0" applyNumberFormat="1" applyAlignment="1">
      <alignment wrapText="1"/>
    </xf>
    <xf numFmtId="0" fontId="4" fillId="8" borderId="0" xfId="0" applyFont="1" applyFill="1" applyAlignment="1">
      <alignment vertical="center" wrapText="1"/>
    </xf>
  </cellXfs>
  <cellStyles count="4">
    <cellStyle name="Link" xfId="1" builtinId="8"/>
    <cellStyle name="Normal 2" xfId="2" xr:uid="{00000000-0005-0000-0000-000030000000}"/>
    <cellStyle name="Normal 3" xfId="3" xr:uid="{00000000-0005-0000-0000-000032000000}"/>
    <cellStyle name="Standard" xfId="0" builtinId="0"/>
  </cellStyles>
  <dxfs count="482">
    <dxf>
      <font>
        <b/>
        <i val="0"/>
        <strike val="0"/>
        <color theme="9"/>
      </font>
    </dxf>
    <dxf>
      <numFmt numFmtId="169" formatCode=";;;"/>
      <fill>
        <patternFill patternType="none">
          <bgColor auto="1"/>
        </patternFill>
      </fill>
    </dxf>
    <dxf>
      <fill>
        <patternFill>
          <bgColor rgb="FFFFFF66"/>
        </patternFill>
      </fill>
    </dxf>
    <dxf>
      <fill>
        <patternFill>
          <bgColor theme="3" tint="0.79998168889431442"/>
        </patternFill>
      </fill>
    </dxf>
    <dxf>
      <font>
        <color rgb="FF9C0006"/>
      </font>
      <fill>
        <patternFill>
          <bgColor rgb="FFFFC7CE"/>
        </patternFill>
      </fill>
    </dxf>
    <dxf>
      <numFmt numFmtId="169" formatCode=";;;"/>
      <fill>
        <patternFill patternType="none">
          <bgColor auto="1"/>
        </patternFill>
      </fill>
    </dxf>
    <dxf>
      <numFmt numFmtId="2" formatCode="0.00"/>
    </dxf>
    <dxf>
      <numFmt numFmtId="166" formatCode="0.0"/>
    </dxf>
    <dxf>
      <numFmt numFmtId="167" formatCode="0_ ;[Red]\-0\ "/>
    </dxf>
    <dxf>
      <alignment wrapText="1" readingOrder="0"/>
    </dxf>
    <dxf>
      <numFmt numFmtId="13" formatCode="0%"/>
    </dxf>
    <dxf>
      <alignment wrapText="1" readingOrder="0"/>
    </dxf>
    <dxf>
      <alignment wrapText="1" readingOrder="0"/>
    </dxf>
    <dxf>
      <numFmt numFmtId="13" formatCode="0%"/>
    </dxf>
    <dxf>
      <alignment wrapText="1" readingOrder="0"/>
    </dxf>
    <dxf>
      <font>
        <b/>
      </font>
    </dxf>
    <dxf>
      <fill>
        <patternFill patternType="solid">
          <bgColor theme="7" tint="0.79998168889431442"/>
        </patternFill>
      </fill>
    </dxf>
    <dxf>
      <font>
        <b/>
      </font>
    </dxf>
    <dxf>
      <fill>
        <patternFill patternType="solid">
          <bgColor theme="7" tint="0.79998168889431442"/>
        </patternFill>
      </fill>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249977111117893"/>
        </patternFill>
      </fill>
    </dxf>
    <dxf>
      <fill>
        <patternFill patternType="solid">
          <bgColor theme="0" tint="-0.249977111117893"/>
        </patternFill>
      </fill>
    </dxf>
    <dxf>
      <font>
        <color auto="1"/>
      </font>
    </dxf>
    <dxf>
      <font>
        <color auto="1"/>
      </font>
    </dxf>
    <dxf>
      <fill>
        <patternFill patternType="solid">
          <fgColor indexed="64"/>
          <bgColor theme="0" tint="-0.249977111117893"/>
        </patternFill>
      </fill>
    </dxf>
    <dxf>
      <fill>
        <patternFill patternType="solid">
          <bgColor theme="0" tint="-0.249977111117893"/>
        </patternFill>
      </fill>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0"/>
      </font>
    </dxf>
    <dxf>
      <alignment wrapText="1" readingOrder="0"/>
    </dxf>
    <dxf>
      <numFmt numFmtId="13" formatCode="0%"/>
    </dxf>
    <dxf>
      <alignment wrapText="1" readingOrder="0"/>
    </dxf>
    <dxf>
      <alignment wrapText="1" readingOrder="0"/>
    </dxf>
    <dxf>
      <numFmt numFmtId="13" formatCode="0%"/>
    </dxf>
    <dxf>
      <alignment wrapText="1" readingOrder="0"/>
    </dxf>
    <dxf>
      <font>
        <b/>
      </font>
    </dxf>
    <dxf>
      <fill>
        <patternFill patternType="solid">
          <bgColor theme="7" tint="0.79998168889431442"/>
        </patternFill>
      </fill>
    </dxf>
    <dxf>
      <font>
        <b/>
      </font>
    </dxf>
    <dxf>
      <fill>
        <patternFill patternType="solid">
          <bgColor theme="7" tint="0.79998168889431442"/>
        </patternFill>
      </fill>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249977111117893"/>
        </patternFill>
      </fill>
    </dxf>
    <dxf>
      <fill>
        <patternFill patternType="solid">
          <bgColor theme="0" tint="-0.249977111117893"/>
        </patternFill>
      </fill>
    </dxf>
    <dxf>
      <font>
        <color auto="1"/>
      </font>
    </dxf>
    <dxf>
      <font>
        <color auto="1"/>
      </font>
    </dxf>
    <dxf>
      <fill>
        <patternFill patternType="solid">
          <fgColor indexed="64"/>
          <bgColor theme="0" tint="-0.249977111117893"/>
        </patternFill>
      </fill>
    </dxf>
    <dxf>
      <fill>
        <patternFill patternType="solid">
          <bgColor theme="0" tint="-0.249977111117893"/>
        </patternFill>
      </fill>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0"/>
      </font>
    </dxf>
    <dxf>
      <font>
        <b val="0"/>
        <i/>
        <strike val="0"/>
        <condense val="0"/>
        <extend val="0"/>
        <outline val="0"/>
        <shadow val="0"/>
        <u val="none"/>
        <vertAlign val="baseline"/>
        <sz val="11"/>
        <color theme="1"/>
        <name val="Calibri"/>
        <family val="2"/>
        <scheme val="minor"/>
      </font>
    </dxf>
    <dxf>
      <alignment horizontal="general" vertical="center" textRotation="0" wrapText="1" indent="0" justifyLastLine="0" shrinkToFit="0" readingOrder="0"/>
    </dxf>
    <dxf>
      <alignment horizontal="center" vertical="center" textRotation="0" wrapText="1" indent="0" justifyLastLine="0" shrinkToFit="0" readingOrder="0"/>
    </dxf>
    <dxf>
      <font>
        <b val="0"/>
        <i/>
        <strike val="0"/>
        <condense val="0"/>
        <extend val="0"/>
        <outline val="0"/>
        <shadow val="0"/>
        <u val="none"/>
        <vertAlign val="baseline"/>
        <sz val="11"/>
        <color theme="1"/>
        <name val="Calibri"/>
        <family val="2"/>
        <scheme val="minor"/>
      </font>
    </dxf>
    <dxf>
      <font>
        <b val="0"/>
        <i/>
        <strike val="0"/>
        <condense val="0"/>
        <extend val="0"/>
        <outline val="0"/>
        <shadow val="0"/>
        <u val="none"/>
        <vertAlign val="baseline"/>
        <sz val="11"/>
        <color theme="1"/>
        <name val="Calibri"/>
        <family val="2"/>
        <scheme val="minor"/>
      </font>
    </dxf>
    <dxf>
      <font>
        <b val="0"/>
        <i/>
        <strike val="0"/>
        <condense val="0"/>
        <extend val="0"/>
        <outline val="0"/>
        <shadow val="0"/>
        <u val="none"/>
        <vertAlign val="baseline"/>
        <sz val="11"/>
        <color theme="1"/>
        <name val="Calibri"/>
        <family val="2"/>
        <scheme val="minor"/>
      </font>
    </dxf>
    <dxf>
      <font>
        <b val="0"/>
        <i/>
        <strike val="0"/>
        <condense val="0"/>
        <extend val="0"/>
        <outline val="0"/>
        <shadow val="0"/>
        <u val="none"/>
        <vertAlign val="baseline"/>
        <sz val="11"/>
        <color theme="1"/>
        <name val="Calibri"/>
        <family val="2"/>
        <scheme val="minor"/>
      </font>
    </dxf>
    <dxf>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dxf>
    <dxf>
      <font>
        <b val="0"/>
        <i/>
        <strike val="0"/>
        <condense val="0"/>
        <extend val="0"/>
        <outline val="0"/>
        <shadow val="0"/>
        <u val="none"/>
        <vertAlign val="baseline"/>
        <sz val="11"/>
        <color theme="1"/>
        <name val="Calibri"/>
        <family val="2"/>
        <scheme val="minor"/>
      </font>
    </dxf>
    <dxf>
      <font>
        <b val="0"/>
        <i/>
        <strike val="0"/>
        <condense val="0"/>
        <extend val="0"/>
        <outline val="0"/>
        <shadow val="0"/>
        <u val="none"/>
        <vertAlign val="baseline"/>
        <sz val="11"/>
        <color theme="1"/>
        <name val="Calibri"/>
        <family val="2"/>
        <scheme val="minor"/>
      </font>
    </dxf>
    <dxf>
      <alignment wrapText="1" readingOrder="0"/>
    </dxf>
    <dxf>
      <numFmt numFmtId="13" formatCode="0%"/>
    </dxf>
    <dxf>
      <alignment wrapText="1" readingOrder="0"/>
    </dxf>
    <dxf>
      <alignment wrapText="1" readingOrder="0"/>
    </dxf>
    <dxf>
      <numFmt numFmtId="13" formatCode="0%"/>
    </dxf>
    <dxf>
      <alignment wrapText="1" readingOrder="0"/>
    </dxf>
    <dxf>
      <font>
        <b/>
      </font>
    </dxf>
    <dxf>
      <fill>
        <patternFill patternType="solid">
          <bgColor theme="7" tint="0.79998168889431442"/>
        </patternFill>
      </fill>
    </dxf>
    <dxf>
      <font>
        <b/>
      </font>
    </dxf>
    <dxf>
      <fill>
        <patternFill patternType="solid">
          <bgColor theme="7" tint="0.79998168889431442"/>
        </patternFill>
      </fill>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249977111117893"/>
        </patternFill>
      </fill>
    </dxf>
    <dxf>
      <fill>
        <patternFill patternType="solid">
          <bgColor theme="0" tint="-0.249977111117893"/>
        </patternFill>
      </fill>
    </dxf>
    <dxf>
      <font>
        <color auto="1"/>
      </font>
    </dxf>
    <dxf>
      <font>
        <color auto="1"/>
      </font>
    </dxf>
    <dxf>
      <fill>
        <patternFill patternType="solid">
          <fgColor indexed="64"/>
          <bgColor theme="0" tint="-0.249977111117893"/>
        </patternFill>
      </fill>
    </dxf>
    <dxf>
      <fill>
        <patternFill patternType="solid">
          <bgColor theme="0" tint="-0.249977111117893"/>
        </patternFill>
      </fill>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0"/>
      </font>
    </dxf>
    <dxf>
      <alignment wrapText="1" readingOrder="0"/>
    </dxf>
    <dxf>
      <numFmt numFmtId="13" formatCode="0%"/>
    </dxf>
    <dxf>
      <alignment wrapText="1" readingOrder="0"/>
    </dxf>
    <dxf>
      <alignment wrapText="1" readingOrder="0"/>
    </dxf>
    <dxf>
      <numFmt numFmtId="13" formatCode="0%"/>
    </dxf>
    <dxf>
      <alignment wrapText="1" readingOrder="0"/>
    </dxf>
    <dxf>
      <font>
        <b/>
      </font>
    </dxf>
    <dxf>
      <fill>
        <patternFill patternType="solid">
          <bgColor theme="7" tint="0.79998168889431442"/>
        </patternFill>
      </fill>
    </dxf>
    <dxf>
      <font>
        <b/>
      </font>
    </dxf>
    <dxf>
      <fill>
        <patternFill patternType="solid">
          <bgColor theme="7" tint="0.79998168889431442"/>
        </patternFill>
      </fill>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249977111117893"/>
        </patternFill>
      </fill>
    </dxf>
    <dxf>
      <fill>
        <patternFill patternType="solid">
          <bgColor theme="0" tint="-0.249977111117893"/>
        </patternFill>
      </fill>
    </dxf>
    <dxf>
      <font>
        <color auto="1"/>
      </font>
    </dxf>
    <dxf>
      <font>
        <color auto="1"/>
      </font>
    </dxf>
    <dxf>
      <fill>
        <patternFill patternType="solid">
          <fgColor indexed="64"/>
          <bgColor theme="0" tint="-0.249977111117893"/>
        </patternFill>
      </fill>
    </dxf>
    <dxf>
      <fill>
        <patternFill patternType="solid">
          <bgColor theme="0" tint="-0.249977111117893"/>
        </patternFill>
      </fill>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0"/>
      </font>
    </dxf>
    <dxf>
      <alignment wrapText="1" readingOrder="0"/>
    </dxf>
    <dxf>
      <numFmt numFmtId="13" formatCode="0%"/>
    </dxf>
    <dxf>
      <alignment wrapText="1" readingOrder="0"/>
    </dxf>
    <dxf>
      <alignment wrapText="1" readingOrder="0"/>
    </dxf>
    <dxf>
      <numFmt numFmtId="13" formatCode="0%"/>
    </dxf>
    <dxf>
      <alignment wrapText="1" readingOrder="0"/>
    </dxf>
    <dxf>
      <font>
        <b/>
      </font>
    </dxf>
    <dxf>
      <fill>
        <patternFill patternType="solid">
          <bgColor theme="7" tint="0.79998168889431442"/>
        </patternFill>
      </fill>
    </dxf>
    <dxf>
      <font>
        <b/>
      </font>
    </dxf>
    <dxf>
      <fill>
        <patternFill patternType="solid">
          <bgColor theme="7" tint="0.79998168889431442"/>
        </patternFill>
      </fill>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249977111117893"/>
        </patternFill>
      </fill>
    </dxf>
    <dxf>
      <fill>
        <patternFill patternType="solid">
          <bgColor theme="0" tint="-0.249977111117893"/>
        </patternFill>
      </fill>
    </dxf>
    <dxf>
      <font>
        <color auto="1"/>
      </font>
    </dxf>
    <dxf>
      <font>
        <color auto="1"/>
      </font>
    </dxf>
    <dxf>
      <fill>
        <patternFill patternType="solid">
          <fgColor indexed="64"/>
          <bgColor theme="0" tint="-0.249977111117893"/>
        </patternFill>
      </fill>
    </dxf>
    <dxf>
      <fill>
        <patternFill patternType="solid">
          <bgColor theme="0" tint="-0.249977111117893"/>
        </patternFill>
      </fill>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0"/>
      </font>
    </dxf>
    <dxf>
      <alignment wrapText="1" readingOrder="0"/>
    </dxf>
    <dxf>
      <numFmt numFmtId="13" formatCode="0%"/>
    </dxf>
    <dxf>
      <alignment wrapText="1" readingOrder="0"/>
    </dxf>
    <dxf>
      <alignment wrapText="1" readingOrder="0"/>
    </dxf>
    <dxf>
      <numFmt numFmtId="13" formatCode="0%"/>
    </dxf>
    <dxf>
      <alignment wrapText="1" readingOrder="0"/>
    </dxf>
    <dxf>
      <font>
        <b/>
      </font>
    </dxf>
    <dxf>
      <fill>
        <patternFill patternType="solid">
          <bgColor theme="7" tint="0.79998168889431442"/>
        </patternFill>
      </fill>
    </dxf>
    <dxf>
      <font>
        <b/>
      </font>
    </dxf>
    <dxf>
      <fill>
        <patternFill patternType="solid">
          <bgColor theme="7" tint="0.79998168889431442"/>
        </patternFill>
      </fill>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249977111117893"/>
        </patternFill>
      </fill>
    </dxf>
    <dxf>
      <fill>
        <patternFill patternType="solid">
          <bgColor theme="0" tint="-0.249977111117893"/>
        </patternFill>
      </fill>
    </dxf>
    <dxf>
      <font>
        <color auto="1"/>
      </font>
    </dxf>
    <dxf>
      <font>
        <color auto="1"/>
      </font>
    </dxf>
    <dxf>
      <fill>
        <patternFill patternType="solid">
          <fgColor indexed="64"/>
          <bgColor theme="0" tint="-0.249977111117893"/>
        </patternFill>
      </fill>
    </dxf>
    <dxf>
      <fill>
        <patternFill patternType="solid">
          <bgColor theme="0" tint="-0.249977111117893"/>
        </patternFill>
      </fill>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0"/>
      </font>
    </dxf>
    <dxf>
      <alignment wrapText="1" readingOrder="0"/>
    </dxf>
    <dxf>
      <numFmt numFmtId="13" formatCode="0%"/>
    </dxf>
    <dxf>
      <alignment wrapText="1" readingOrder="0"/>
    </dxf>
    <dxf>
      <alignment wrapText="1" readingOrder="0"/>
    </dxf>
    <dxf>
      <numFmt numFmtId="13" formatCode="0%"/>
    </dxf>
    <dxf>
      <alignment wrapText="1" readingOrder="0"/>
    </dxf>
    <dxf>
      <font>
        <b/>
      </font>
    </dxf>
    <dxf>
      <fill>
        <patternFill patternType="solid">
          <bgColor theme="7" tint="0.79998168889431442"/>
        </patternFill>
      </fill>
    </dxf>
    <dxf>
      <font>
        <b/>
      </font>
    </dxf>
    <dxf>
      <fill>
        <patternFill patternType="solid">
          <bgColor theme="7" tint="0.79998168889431442"/>
        </patternFill>
      </fill>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249977111117893"/>
        </patternFill>
      </fill>
    </dxf>
    <dxf>
      <fill>
        <patternFill patternType="solid">
          <bgColor theme="0" tint="-0.249977111117893"/>
        </patternFill>
      </fill>
    </dxf>
    <dxf>
      <font>
        <color auto="1"/>
      </font>
    </dxf>
    <dxf>
      <font>
        <color auto="1"/>
      </font>
    </dxf>
    <dxf>
      <fill>
        <patternFill patternType="solid">
          <fgColor indexed="64"/>
          <bgColor theme="0" tint="-0.249977111117893"/>
        </patternFill>
      </fill>
    </dxf>
    <dxf>
      <fill>
        <patternFill patternType="solid">
          <bgColor theme="0" tint="-0.249977111117893"/>
        </patternFill>
      </fill>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0"/>
      </font>
    </dxf>
    <dxf>
      <alignment wrapText="1" readingOrder="0"/>
    </dxf>
    <dxf>
      <numFmt numFmtId="13" formatCode="0%"/>
    </dxf>
    <dxf>
      <alignment wrapText="1" readingOrder="0"/>
    </dxf>
    <dxf>
      <alignment wrapText="1" readingOrder="0"/>
    </dxf>
    <dxf>
      <numFmt numFmtId="13" formatCode="0%"/>
    </dxf>
    <dxf>
      <alignment wrapText="1" readingOrder="0"/>
    </dxf>
    <dxf>
      <font>
        <b/>
      </font>
    </dxf>
    <dxf>
      <fill>
        <patternFill patternType="solid">
          <bgColor theme="7" tint="0.79998168889431442"/>
        </patternFill>
      </fill>
    </dxf>
    <dxf>
      <font>
        <b/>
      </font>
    </dxf>
    <dxf>
      <fill>
        <patternFill patternType="solid">
          <bgColor theme="7" tint="0.79998168889431442"/>
        </patternFill>
      </fill>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249977111117893"/>
        </patternFill>
      </fill>
    </dxf>
    <dxf>
      <fill>
        <patternFill patternType="solid">
          <bgColor theme="0" tint="-0.249977111117893"/>
        </patternFill>
      </fill>
    </dxf>
    <dxf>
      <font>
        <color auto="1"/>
      </font>
    </dxf>
    <dxf>
      <font>
        <color auto="1"/>
      </font>
    </dxf>
    <dxf>
      <fill>
        <patternFill patternType="solid">
          <fgColor indexed="64"/>
          <bgColor theme="0" tint="-0.249977111117893"/>
        </patternFill>
      </fill>
    </dxf>
    <dxf>
      <fill>
        <patternFill patternType="solid">
          <bgColor theme="0" tint="-0.249977111117893"/>
        </patternFill>
      </fill>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0"/>
      </font>
    </dxf>
    <dxf>
      <alignment wrapText="1" readingOrder="0"/>
    </dxf>
    <dxf>
      <numFmt numFmtId="13" formatCode="0%"/>
    </dxf>
    <dxf>
      <alignment wrapText="1" readingOrder="0"/>
    </dxf>
    <dxf>
      <alignment wrapText="1" readingOrder="0"/>
    </dxf>
    <dxf>
      <numFmt numFmtId="13" formatCode="0%"/>
    </dxf>
    <dxf>
      <alignment wrapText="1" readingOrder="0"/>
    </dxf>
    <dxf>
      <font>
        <b/>
      </font>
    </dxf>
    <dxf>
      <fill>
        <patternFill patternType="solid">
          <bgColor theme="7" tint="0.79998168889431442"/>
        </patternFill>
      </fill>
    </dxf>
    <dxf>
      <font>
        <b/>
      </font>
    </dxf>
    <dxf>
      <fill>
        <patternFill patternType="solid">
          <bgColor theme="7" tint="0.79998168889431442"/>
        </patternFill>
      </fill>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249977111117893"/>
        </patternFill>
      </fill>
    </dxf>
    <dxf>
      <fill>
        <patternFill patternType="solid">
          <bgColor theme="0" tint="-0.249977111117893"/>
        </patternFill>
      </fill>
    </dxf>
    <dxf>
      <font>
        <color auto="1"/>
      </font>
    </dxf>
    <dxf>
      <font>
        <color auto="1"/>
      </font>
    </dxf>
    <dxf>
      <fill>
        <patternFill patternType="solid">
          <fgColor indexed="64"/>
          <bgColor theme="0" tint="-0.249977111117893"/>
        </patternFill>
      </fill>
    </dxf>
    <dxf>
      <fill>
        <patternFill patternType="solid">
          <bgColor theme="0" tint="-0.249977111117893"/>
        </patternFill>
      </fill>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0"/>
      </font>
    </dxf>
    <dxf>
      <alignment wrapText="1" readingOrder="0"/>
    </dxf>
    <dxf>
      <numFmt numFmtId="13" formatCode="0%"/>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alignment wrapText="1" readingOrder="0"/>
    </dxf>
    <dxf>
      <numFmt numFmtId="13" formatCode="0%"/>
    </dxf>
    <dxf>
      <alignment wrapText="1" readingOrder="0"/>
    </dxf>
    <dxf>
      <alignment wrapText="1" readingOrder="0"/>
    </dxf>
    <dxf>
      <numFmt numFmtId="13" formatCode="0%"/>
    </dxf>
    <dxf>
      <alignment wrapText="1" readingOrder="0"/>
    </dxf>
    <dxf>
      <font>
        <b/>
      </font>
    </dxf>
    <dxf>
      <fill>
        <patternFill patternType="solid">
          <bgColor theme="7" tint="0.79998168889431442"/>
        </patternFill>
      </fill>
    </dxf>
    <dxf>
      <font>
        <b/>
      </font>
    </dxf>
    <dxf>
      <fill>
        <patternFill patternType="solid">
          <bgColor theme="7" tint="0.79998168889431442"/>
        </patternFill>
      </fill>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alignment wrapText="1" readingOrder="0"/>
    </dxf>
    <dxf>
      <alignment wrapText="1" readingOrder="0"/>
    </dxf>
    <dxf>
      <numFmt numFmtId="13" formatCode="0%"/>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249977111117893"/>
        </patternFill>
      </fill>
    </dxf>
    <dxf>
      <fill>
        <patternFill patternType="solid">
          <bgColor theme="0" tint="-0.249977111117893"/>
        </patternFill>
      </fill>
    </dxf>
    <dxf>
      <font>
        <color auto="1"/>
      </font>
    </dxf>
    <dxf>
      <font>
        <color auto="1"/>
      </font>
    </dxf>
    <dxf>
      <fill>
        <patternFill patternType="solid">
          <fgColor indexed="64"/>
          <bgColor theme="0" tint="-0.249977111117893"/>
        </patternFill>
      </fill>
    </dxf>
    <dxf>
      <fill>
        <patternFill patternType="solid">
          <bgColor theme="0" tint="-0.249977111117893"/>
        </patternFill>
      </fill>
    </dxf>
    <dxf>
      <font>
        <color auto="1"/>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theme="0"/>
      </font>
    </dxf>
    <dxf>
      <alignment horizontal="left"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1"/>
        <color auto="1"/>
        <name val="Calibri"/>
        <family val="2"/>
        <scheme val="minor"/>
      </font>
      <numFmt numFmtId="0" formatCode="General"/>
      <fill>
        <patternFill patternType="none">
          <fgColor indexed="64"/>
          <bgColor auto="1"/>
        </patternFill>
      </fill>
    </dxf>
    <dxf>
      <font>
        <strike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center" vertical="bottom" textRotation="0" wrapText="1" indent="0" justifyLastLine="0" shrinkToFit="0" readingOrder="0"/>
    </dxf>
    <dxf>
      <font>
        <b val="0"/>
        <i/>
        <strike val="0"/>
        <condense val="0"/>
        <extend val="0"/>
        <outline val="0"/>
        <shadow val="0"/>
        <u val="none"/>
        <vertAlign val="baseline"/>
        <sz val="11"/>
        <color auto="1"/>
        <name val="Calibri"/>
        <family val="2"/>
        <scheme val="minor"/>
      </font>
      <numFmt numFmtId="1" formatCode="0"/>
      <fill>
        <patternFill patternType="none">
          <fgColor indexed="64"/>
          <bgColor auto="1"/>
        </patternFill>
      </fill>
    </dxf>
    <dxf>
      <font>
        <i/>
        <strike val="0"/>
        <outline val="0"/>
        <shadow val="0"/>
        <u val="none"/>
        <vertAlign val="baseline"/>
        <sz val="11"/>
        <color auto="1"/>
        <name val="Calibri"/>
        <family val="2"/>
        <scheme val="minor"/>
      </font>
      <numFmt numFmtId="1" formatCode="0"/>
      <fill>
        <patternFill patternType="none">
          <fgColor indexed="64"/>
          <bgColor auto="1"/>
        </patternFill>
      </fill>
    </dxf>
    <dxf>
      <font>
        <i/>
        <strike val="0"/>
        <outline val="0"/>
        <shadow val="0"/>
        <u val="none"/>
        <vertAlign val="baseline"/>
        <sz val="11"/>
        <color auto="1"/>
        <name val="Calibri"/>
        <family val="2"/>
        <scheme val="minor"/>
      </font>
      <numFmt numFmtId="1" formatCode="0"/>
      <fill>
        <patternFill patternType="none">
          <fgColor indexed="64"/>
          <bgColor auto="1"/>
        </patternFill>
      </fill>
    </dxf>
    <dxf>
      <font>
        <i/>
        <strike val="0"/>
        <outline val="0"/>
        <shadow val="0"/>
        <u val="none"/>
        <vertAlign val="baseline"/>
        <sz val="11"/>
        <color auto="1"/>
        <name val="Calibri"/>
        <family val="2"/>
        <scheme val="minor"/>
      </font>
      <numFmt numFmtId="0" formatCode="General"/>
      <fill>
        <patternFill patternType="none">
          <fgColor indexed="64"/>
          <bgColor auto="1"/>
        </patternFill>
      </fill>
    </dxf>
    <dxf>
      <font>
        <strike val="0"/>
        <outline val="0"/>
        <shadow val="0"/>
        <u val="none"/>
        <vertAlign val="baseline"/>
        <sz val="11"/>
        <color auto="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general" vertical="center"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numFmt numFmtId="0" formatCode="General"/>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numFmt numFmtId="19" formatCode="dd/mm/yy"/>
      <fill>
        <patternFill patternType="none">
          <fgColor indexed="64"/>
          <bgColor auto="1"/>
        </patternFill>
      </fill>
    </dxf>
    <dxf>
      <font>
        <strike val="0"/>
        <outline val="0"/>
        <shadow val="0"/>
        <u val="none"/>
        <vertAlign val="baseline"/>
        <sz val="11"/>
        <color auto="1"/>
        <name val="Calibri"/>
        <family val="2"/>
        <scheme val="minor"/>
      </font>
      <numFmt numFmtId="19" formatCode="dd/mm/yy"/>
      <fill>
        <patternFill patternType="none">
          <fgColor indexed="64"/>
          <bgColor auto="1"/>
        </patternFill>
      </fill>
    </dxf>
    <dxf>
      <font>
        <strike val="0"/>
        <outline val="0"/>
        <shadow val="0"/>
        <u val="none"/>
        <vertAlign val="baseline"/>
        <sz val="11"/>
        <color auto="1"/>
        <name val="Calibri"/>
        <family val="2"/>
        <scheme val="minor"/>
      </font>
      <numFmt numFmtId="0" formatCode="General"/>
      <fill>
        <patternFill patternType="none">
          <fgColor indexed="64"/>
          <bgColor auto="1"/>
        </patternFill>
      </fill>
    </dxf>
    <dxf>
      <font>
        <strike val="0"/>
        <outline val="0"/>
        <shadow val="0"/>
        <u val="none"/>
        <vertAlign val="baseline"/>
        <sz val="11"/>
        <color auto="1"/>
        <name val="Calibri"/>
        <family val="2"/>
        <scheme val="minor"/>
      </font>
      <numFmt numFmtId="0" formatCode="General"/>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font>
        <strike val="0"/>
        <outline val="0"/>
        <shadow val="0"/>
        <u val="none"/>
        <vertAlign val="baseline"/>
        <sz val="11"/>
        <color auto="1"/>
        <name val="Calibri"/>
        <family val="2"/>
        <scheme val="minor"/>
      </font>
      <fill>
        <patternFill patternType="none">
          <fgColor indexed="64"/>
          <bgColor auto="1"/>
        </patternFill>
      </fill>
    </dxf>
    <dxf>
      <numFmt numFmtId="2" formatCode="0.00"/>
    </dxf>
    <dxf>
      <numFmt numFmtId="2" formatCode="0.00"/>
    </dxf>
    <dxf>
      <numFmt numFmtId="166" formatCode="0.0"/>
    </dxf>
    <dxf>
      <numFmt numFmtId="0" formatCode="General"/>
    </dxf>
    <dxf>
      <numFmt numFmtId="1" formatCode="0"/>
    </dxf>
    <dxf>
      <numFmt numFmtId="167" formatCode="0_ ;[Red]\-0\ "/>
    </dxf>
    <dxf>
      <alignment wrapText="1" readingOrder="0"/>
    </dxf>
    <dxf>
      <numFmt numFmtId="13" formatCode="0%"/>
    </dxf>
    <dxf>
      <alignment wrapText="1" readingOrder="0"/>
    </dxf>
    <dxf>
      <alignment wrapText="1" readingOrder="0"/>
    </dxf>
    <dxf>
      <numFmt numFmtId="13" formatCode="0%"/>
    </dxf>
    <dxf>
      <alignment wrapText="1" readingOrder="0"/>
    </dxf>
    <dxf>
      <fill>
        <patternFill patternType="solid">
          <bgColor theme="7" tint="0.79998168889431442"/>
        </patternFill>
      </fill>
    </dxf>
    <dxf>
      <font>
        <b/>
      </font>
    </dxf>
    <dxf>
      <fill>
        <patternFill patternType="solid">
          <bgColor theme="7" tint="0.79998168889431442"/>
        </patternFill>
      </fill>
    </dxf>
    <dxf>
      <font>
        <b/>
      </font>
    </dxf>
    <dxf>
      <numFmt numFmtId="2" formatCode="0.00"/>
    </dxf>
    <dxf>
      <numFmt numFmtId="0" formatCode="General"/>
    </dxf>
    <dxf>
      <numFmt numFmtId="167" formatCode="0_ ;[Red]\-0\ "/>
    </dxf>
    <dxf>
      <numFmt numFmtId="165" formatCode="0.00_ ;[Red]\-0.00\ "/>
    </dxf>
    <dxf>
      <numFmt numFmtId="164" formatCode="0_ ;\-0\ "/>
    </dxf>
    <dxf>
      <numFmt numFmtId="168" formatCode="dd/mm/yyyy"/>
    </dxf>
    <dxf>
      <numFmt numFmtId="168" formatCode="dd/mm/yyyy"/>
    </dxf>
    <dxf>
      <alignment wrapText="1" readingOrder="0"/>
    </dxf>
    <dxf>
      <numFmt numFmtId="13" formatCode="0%"/>
    </dxf>
    <dxf>
      <alignment wrapText="1" readingOrder="0"/>
    </dxf>
    <dxf>
      <alignment wrapText="1" readingOrder="0"/>
    </dxf>
    <dxf>
      <numFmt numFmtId="13" formatCode="0%"/>
    </dxf>
    <dxf>
      <alignment wrapText="1" readingOrder="0"/>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fill>
        <patternFill patternType="solid">
          <bgColor theme="0" tint="-0.34998626667073579"/>
        </patternFill>
      </fill>
    </dxf>
    <dxf>
      <numFmt numFmtId="13" formatCode="0%"/>
    </dxf>
    <dxf>
      <alignment wrapText="1" readingOrder="0"/>
    </dxf>
    <dxf>
      <alignment wrapText="1" readingOrder="0"/>
    </dxf>
    <dxf>
      <numFmt numFmtId="13" formatCode="0%"/>
    </dxf>
    <dxf>
      <alignment wrapText="1" readingOrder="0"/>
    </dxf>
    <dxf>
      <font>
        <color theme="0"/>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color auto="1"/>
      </font>
    </dxf>
    <dxf>
      <fill>
        <patternFill patternType="solid">
          <bgColor theme="0" tint="-0.249977111117893"/>
        </patternFill>
      </fill>
    </dxf>
    <dxf>
      <fill>
        <patternFill patternType="solid">
          <fgColor indexed="64"/>
          <bgColor theme="0" tint="-0.249977111117893"/>
        </patternFill>
      </fill>
    </dxf>
    <dxf>
      <font>
        <color auto="1"/>
      </font>
    </dxf>
    <dxf>
      <font>
        <color auto="1"/>
      </font>
    </dxf>
    <dxf>
      <fill>
        <patternFill patternType="solid">
          <bgColor theme="0" tint="-0.249977111117893"/>
        </patternFill>
      </fill>
    </dxf>
    <dxf>
      <fill>
        <patternFill patternType="solid">
          <bgColor theme="0" tint="-0.249977111117893"/>
        </patternFill>
      </fill>
    </dxf>
    <dxf>
      <font>
        <b val="0"/>
      </font>
      <numFmt numFmtId="0" formatCode="General"/>
      <alignment horizontal="left" vertical="bottom" textRotation="0" wrapText="0" indent="0" justifyLastLine="0" shrinkToFit="0" readingOrder="0"/>
    </dxf>
    <dxf>
      <font>
        <b val="0"/>
      </font>
      <numFmt numFmtId="0" formatCode="General"/>
    </dxf>
    <dxf>
      <font>
        <b val="0"/>
      </font>
    </dxf>
    <dxf>
      <font>
        <b val="0"/>
      </font>
      <numFmt numFmtId="168" formatCode="dd/mm/yyyy"/>
    </dxf>
    <dxf>
      <font>
        <b val="0"/>
      </font>
      <numFmt numFmtId="0" formatCode="General"/>
      <alignment horizontal="left" vertical="bottom" textRotation="0" wrapText="0" indent="0" justifyLastLine="0" shrinkToFit="0" readingOrder="0"/>
    </dxf>
    <dxf>
      <font>
        <b val="0"/>
      </font>
      <numFmt numFmtId="168" formatCode="dd/mm/yyyy"/>
    </dxf>
    <dxf>
      <font>
        <b val="0"/>
      </font>
      <numFmt numFmtId="0" formatCode="General"/>
    </dxf>
    <dxf>
      <font>
        <b val="0"/>
        <i val="0"/>
        <strike val="0"/>
        <condense val="0"/>
        <extend val="0"/>
        <outline val="0"/>
        <shadow val="0"/>
        <u val="none"/>
        <vertAlign val="baseline"/>
        <sz val="11"/>
        <color theme="1"/>
        <name val="Calibri"/>
        <family val="2"/>
        <scheme val="minor"/>
      </font>
      <numFmt numFmtId="0" formatCode="General"/>
      <alignment horizontal="center" vertical="bottom" textRotation="0" wrapText="0" indent="0" justifyLastLine="0" shrinkToFit="0" readingOrder="0"/>
    </dxf>
    <dxf>
      <font>
        <b val="0"/>
      </font>
      <numFmt numFmtId="0" formatCode="General"/>
      <alignment horizontal="center" vertical="bottom" textRotation="0" wrapText="0" indent="0" justifyLastLine="0" shrinkToFit="0" readingOrder="0"/>
    </dxf>
    <dxf>
      <font>
        <b val="0"/>
      </font>
    </dxf>
  </dxfs>
  <tableStyles count="0" defaultTableStyle="TableStyleMedium2" defaultPivotStyle="PivotStyleLight16"/>
  <colors>
    <mruColors>
      <color rgb="FFFFFF66"/>
      <color rgb="FFFF00FF"/>
      <color rgb="FFFEB62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microsoft.com/office/2007/relationships/slicerCache" Target="slicerCaches/slicerCache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microsoft.com/office/2007/relationships/slicerCache" Target="slicerCaches/slicerCache1.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07/relationships/slicerCache" Target="slicerCaches/slicerCache4.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07/relationships/slicerCache" Target="slicerCaches/slicerCache3.xml"/><Relationship Id="rId27" Type="http://schemas.openxmlformats.org/officeDocument/2006/relationships/calcChain" Target="calcChain.xml"/><Relationship Id="rId30"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pivotSource>
    <c:name>[Robot-Game-Scores (Mar 5, 2026).xlsx]Tournaments by Teams!PivotTable1</c:name>
    <c:fmtId val="1"/>
  </c:pivotSource>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US"/>
              <a:t>Number of teams per top score ranges</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de-DE"/>
        </a:p>
      </c:txPr>
    </c:title>
    <c:autoTitleDeleted val="0"/>
    <c:pivotFmts>
      <c:pivotFmt>
        <c:idx val="0"/>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pivotFmt>
      <c:pivotFmt>
        <c:idx val="79"/>
      </c:pivotFmt>
      <c:pivotFmt>
        <c:idx val="80"/>
      </c:pivotFmt>
      <c:pivotFmt>
        <c:idx val="81"/>
      </c:pivotFmt>
      <c:pivotFmt>
        <c:idx val="82"/>
      </c:pivotFmt>
      <c:pivotFmt>
        <c:idx val="83"/>
      </c:pivotFmt>
      <c:pivotFmt>
        <c:idx val="84"/>
      </c:pivotFmt>
      <c:pivotFmt>
        <c:idx val="85"/>
      </c:pivotFmt>
      <c:pivotFmt>
        <c:idx val="86"/>
      </c:pivotFmt>
      <c:pivotFmt>
        <c:idx val="87"/>
      </c:pivotFmt>
      <c:pivotFmt>
        <c:idx val="88"/>
      </c:pivotFmt>
      <c:pivotFmt>
        <c:idx val="89"/>
      </c:pivotFmt>
      <c:pivotFmt>
        <c:idx val="90"/>
      </c:pivotFmt>
      <c:pivotFmt>
        <c:idx val="91"/>
      </c:pivotFmt>
      <c:pivotFmt>
        <c:idx val="92"/>
      </c:pivotFmt>
      <c:pivotFmt>
        <c:idx val="93"/>
      </c:pivotFmt>
      <c:pivotFmt>
        <c:idx val="94"/>
      </c:pivotFmt>
      <c:pivotFmt>
        <c:idx val="95"/>
      </c:pivotFmt>
      <c:pivotFmt>
        <c:idx val="96"/>
      </c:pivotFmt>
      <c:pivotFmt>
        <c:idx val="97"/>
      </c:pivotFmt>
      <c:pivotFmt>
        <c:idx val="98"/>
      </c:pivotFmt>
      <c:pivotFmt>
        <c:idx val="99"/>
      </c:pivotFmt>
      <c:pivotFmt>
        <c:idx val="100"/>
      </c:pivotFmt>
      <c:pivotFmt>
        <c:idx val="101"/>
      </c:pivotFmt>
      <c:pivotFmt>
        <c:idx val="102"/>
      </c:pivotFmt>
      <c:pivotFmt>
        <c:idx val="103"/>
      </c:pivotFmt>
      <c:pivotFmt>
        <c:idx val="104"/>
      </c:pivotFmt>
      <c:pivotFmt>
        <c:idx val="105"/>
      </c:pivotFmt>
      <c:pivotFmt>
        <c:idx val="106"/>
      </c:pivotFmt>
      <c:pivotFmt>
        <c:idx val="107"/>
      </c:pivotFmt>
      <c:pivotFmt>
        <c:idx val="108"/>
      </c:pivotFmt>
      <c:pivotFmt>
        <c:idx val="109"/>
      </c:pivotFmt>
      <c:pivotFmt>
        <c:idx val="110"/>
      </c:pivotFmt>
      <c:pivotFmt>
        <c:idx val="111"/>
      </c:pivotFmt>
      <c:pivotFmt>
        <c:idx val="112"/>
      </c:pivotFmt>
      <c:pivotFmt>
        <c:idx val="113"/>
      </c:pivotFmt>
      <c:pivotFmt>
        <c:idx val="114"/>
      </c:pivotFmt>
      <c:pivotFmt>
        <c:idx val="115"/>
      </c:pivotFmt>
      <c:pivotFmt>
        <c:idx val="116"/>
      </c:pivotFmt>
      <c:pivotFmt>
        <c:idx val="117"/>
      </c:pivotFmt>
      <c:pivotFmt>
        <c:idx val="118"/>
      </c:pivotFmt>
      <c:pivotFmt>
        <c:idx val="119"/>
      </c:pivotFmt>
      <c:pivotFmt>
        <c:idx val="120"/>
      </c:pivotFmt>
      <c:pivotFmt>
        <c:idx val="121"/>
      </c:pivotFmt>
      <c:pivotFmt>
        <c:idx val="122"/>
      </c:pivotFmt>
      <c:pivotFmt>
        <c:idx val="123"/>
      </c:pivotFmt>
      <c:pivotFmt>
        <c:idx val="124"/>
      </c:pivotFmt>
      <c:pivotFmt>
        <c:idx val="125"/>
      </c:pivotFmt>
      <c:pivotFmt>
        <c:idx val="126"/>
      </c:pivotFmt>
      <c:pivotFmt>
        <c:idx val="127"/>
      </c:pivotFmt>
      <c:pivotFmt>
        <c:idx val="128"/>
      </c:pivotFmt>
      <c:pivotFmt>
        <c:idx val="129"/>
      </c:pivotFmt>
      <c:pivotFmt>
        <c:idx val="130"/>
      </c:pivotFmt>
      <c:pivotFmt>
        <c:idx val="131"/>
      </c:pivotFmt>
      <c:pivotFmt>
        <c:idx val="132"/>
      </c:pivotFmt>
      <c:pivotFmt>
        <c:idx val="133"/>
      </c:pivotFmt>
      <c:pivotFmt>
        <c:idx val="134"/>
      </c:pivotFmt>
      <c:pivotFmt>
        <c:idx val="135"/>
      </c:pivotFmt>
      <c:pivotFmt>
        <c:idx val="136"/>
      </c:pivotFmt>
      <c:pivotFmt>
        <c:idx val="137"/>
      </c:pivotFmt>
      <c:pivotFmt>
        <c:idx val="138"/>
      </c:pivotFmt>
      <c:pivotFmt>
        <c:idx val="139"/>
      </c:pivotFmt>
      <c:pivotFmt>
        <c:idx val="140"/>
      </c:pivotFmt>
      <c:pivotFmt>
        <c:idx val="141"/>
      </c:pivotFmt>
      <c:pivotFmt>
        <c:idx val="142"/>
      </c:pivotFmt>
      <c:pivotFmt>
        <c:idx val="143"/>
      </c:pivotFmt>
      <c:pivotFmt>
        <c:idx val="144"/>
      </c:pivotFmt>
      <c:pivotFmt>
        <c:idx val="145"/>
      </c:pivotFmt>
      <c:pivotFmt>
        <c:idx val="146"/>
      </c:pivotFmt>
      <c:pivotFmt>
        <c:idx val="147"/>
      </c:pivotFmt>
      <c:pivotFmt>
        <c:idx val="148"/>
      </c:pivotFmt>
      <c:pivotFmt>
        <c:idx val="149"/>
      </c:pivotFmt>
      <c:pivotFmt>
        <c:idx val="150"/>
      </c:pivotFmt>
      <c:pivotFmt>
        <c:idx val="151"/>
      </c:pivotFmt>
      <c:pivotFmt>
        <c:idx val="152"/>
      </c:pivotFmt>
      <c:pivotFmt>
        <c:idx val="153"/>
      </c:pivotFmt>
      <c:pivotFmt>
        <c:idx val="154"/>
      </c:pivotFmt>
      <c:pivotFmt>
        <c:idx val="155"/>
      </c:pivotFmt>
      <c:pivotFmt>
        <c:idx val="156"/>
      </c:pivotFmt>
      <c:pivotFmt>
        <c:idx val="157"/>
      </c:pivotFmt>
      <c:pivotFmt>
        <c:idx val="158"/>
      </c:pivotFmt>
      <c:pivotFmt>
        <c:idx val="159"/>
      </c:pivotFmt>
      <c:pivotFmt>
        <c:idx val="160"/>
      </c:pivotFmt>
      <c:pivotFmt>
        <c:idx val="161"/>
      </c:pivotFmt>
      <c:pivotFmt>
        <c:idx val="162"/>
      </c:pivotFmt>
      <c:pivotFmt>
        <c:idx val="163"/>
      </c:pivotFmt>
      <c:pivotFmt>
        <c:idx val="164"/>
      </c:pivotFmt>
      <c:pivotFmt>
        <c:idx val="165"/>
      </c:pivotFmt>
      <c:pivotFmt>
        <c:idx val="166"/>
      </c:pivotFmt>
      <c:pivotFmt>
        <c:idx val="167"/>
      </c:pivotFmt>
      <c:pivotFmt>
        <c:idx val="168"/>
      </c:pivotFmt>
      <c:pivotFmt>
        <c:idx val="169"/>
      </c:pivotFmt>
      <c:pivotFmt>
        <c:idx val="170"/>
      </c:pivotFmt>
      <c:pivotFmt>
        <c:idx val="171"/>
      </c:pivotFmt>
      <c:pivotFmt>
        <c:idx val="172"/>
      </c:pivotFmt>
      <c:pivotFmt>
        <c:idx val="173"/>
      </c:pivotFmt>
      <c:pivotFmt>
        <c:idx val="174"/>
      </c:pivotFmt>
      <c:pivotFmt>
        <c:idx val="175"/>
      </c:pivotFmt>
      <c:pivotFmt>
        <c:idx val="176"/>
      </c:pivotFmt>
      <c:pivotFmt>
        <c:idx val="177"/>
      </c:pivotFmt>
      <c:pivotFmt>
        <c:idx val="178"/>
      </c:pivotFmt>
      <c:pivotFmt>
        <c:idx val="179"/>
      </c:pivotFmt>
      <c:pivotFmt>
        <c:idx val="180"/>
      </c:pivotFmt>
      <c:pivotFmt>
        <c:idx val="181"/>
      </c:pivotFmt>
      <c:pivotFmt>
        <c:idx val="182"/>
      </c:pivotFmt>
      <c:pivotFmt>
        <c:idx val="183"/>
      </c:pivotFmt>
      <c:pivotFmt>
        <c:idx val="184"/>
      </c:pivotFmt>
      <c:pivotFmt>
        <c:idx val="185"/>
      </c:pivotFmt>
      <c:pivotFmt>
        <c:idx val="186"/>
      </c:pivotFmt>
      <c:pivotFmt>
        <c:idx val="187"/>
      </c:pivotFmt>
      <c:pivotFmt>
        <c:idx val="188"/>
      </c:pivotFmt>
      <c:pivotFmt>
        <c:idx val="189"/>
      </c:pivotFmt>
      <c:pivotFmt>
        <c:idx val="190"/>
      </c:pivotFmt>
      <c:pivotFmt>
        <c:idx val="191"/>
      </c:pivotFmt>
      <c:pivotFmt>
        <c:idx val="192"/>
      </c:pivotFmt>
      <c:pivotFmt>
        <c:idx val="193"/>
      </c:pivotFmt>
      <c:pivotFmt>
        <c:idx val="194"/>
      </c:pivotFmt>
      <c:pivotFmt>
        <c:idx val="195"/>
      </c:pivotFmt>
      <c:pivotFmt>
        <c:idx val="196"/>
      </c:pivotFmt>
      <c:pivotFmt>
        <c:idx val="197"/>
      </c:pivotFmt>
      <c:pivotFmt>
        <c:idx val="198"/>
      </c:pivotFmt>
      <c:pivotFmt>
        <c:idx val="199"/>
      </c:pivotFmt>
      <c:pivotFmt>
        <c:idx val="200"/>
      </c:pivotFmt>
      <c:pivotFmt>
        <c:idx val="201"/>
      </c:pivotFmt>
      <c:pivotFmt>
        <c:idx val="202"/>
      </c:pivotFmt>
      <c:pivotFmt>
        <c:idx val="203"/>
      </c:pivotFmt>
      <c:pivotFmt>
        <c:idx val="204"/>
      </c:pivotFmt>
      <c:pivotFmt>
        <c:idx val="205"/>
      </c:pivotFmt>
      <c:pivotFmt>
        <c:idx val="206"/>
      </c:pivotFmt>
      <c:pivotFmt>
        <c:idx val="207"/>
      </c:pivotFmt>
      <c:pivotFmt>
        <c:idx val="208"/>
      </c:pivotFmt>
      <c:pivotFmt>
        <c:idx val="209"/>
      </c:pivotFmt>
      <c:pivotFmt>
        <c:idx val="210"/>
      </c:pivotFmt>
      <c:pivotFmt>
        <c:idx val="211"/>
      </c:pivotFmt>
      <c:pivotFmt>
        <c:idx val="212"/>
      </c:pivotFmt>
      <c:pivotFmt>
        <c:idx val="213"/>
      </c:pivotFmt>
      <c:pivotFmt>
        <c:idx val="214"/>
      </c:pivotFmt>
      <c:pivotFmt>
        <c:idx val="215"/>
      </c:pivotFmt>
      <c:pivotFmt>
        <c:idx val="216"/>
      </c:pivotFmt>
      <c:pivotFmt>
        <c:idx val="217"/>
      </c:pivotFmt>
      <c:pivotFmt>
        <c:idx val="218"/>
      </c:pivotFmt>
      <c:pivotFmt>
        <c:idx val="219"/>
      </c:pivotFmt>
      <c:pivotFmt>
        <c:idx val="220"/>
      </c:pivotFmt>
      <c:pivotFmt>
        <c:idx val="221"/>
      </c:pivotFmt>
      <c:pivotFmt>
        <c:idx val="222"/>
      </c:pivotFmt>
      <c:pivotFmt>
        <c:idx val="223"/>
      </c:pivotFmt>
      <c:pivotFmt>
        <c:idx val="224"/>
      </c:pivotFmt>
      <c:pivotFmt>
        <c:idx val="225"/>
      </c:pivotFmt>
      <c:pivotFmt>
        <c:idx val="226"/>
      </c:pivotFmt>
      <c:pivotFmt>
        <c:idx val="227"/>
      </c:pivotFmt>
      <c:pivotFmt>
        <c:idx val="228"/>
      </c:pivotFmt>
      <c:pivotFmt>
        <c:idx val="229"/>
      </c:pivotFmt>
      <c:pivotFmt>
        <c:idx val="230"/>
      </c:pivotFmt>
      <c:pivotFmt>
        <c:idx val="231"/>
      </c:pivotFmt>
      <c:pivotFmt>
        <c:idx val="232"/>
      </c:pivotFmt>
      <c:pivotFmt>
        <c:idx val="233"/>
      </c:pivotFmt>
      <c:pivotFmt>
        <c:idx val="234"/>
      </c:pivotFmt>
      <c:pivotFmt>
        <c:idx val="235"/>
      </c:pivotFmt>
      <c:pivotFmt>
        <c:idx val="236"/>
      </c:pivotFmt>
      <c:pivotFmt>
        <c:idx val="237"/>
      </c:pivotFmt>
      <c:pivotFmt>
        <c:idx val="238"/>
      </c:pivotFmt>
      <c:pivotFmt>
        <c:idx val="239"/>
      </c:pivotFmt>
      <c:pivotFmt>
        <c:idx val="240"/>
      </c:pivotFmt>
      <c:pivotFmt>
        <c:idx val="241"/>
      </c:pivotFmt>
      <c:pivotFmt>
        <c:idx val="242"/>
      </c:pivotFmt>
      <c:pivotFmt>
        <c:idx val="243"/>
      </c:pivotFmt>
      <c:pivotFmt>
        <c:idx val="244"/>
      </c:pivotFmt>
      <c:pivotFmt>
        <c:idx val="245"/>
      </c:pivotFmt>
      <c:pivotFmt>
        <c:idx val="246"/>
      </c:pivotFmt>
      <c:pivotFmt>
        <c:idx val="247"/>
      </c:pivotFmt>
      <c:pivotFmt>
        <c:idx val="248"/>
      </c:pivotFmt>
      <c:pivotFmt>
        <c:idx val="249"/>
      </c:pivotFmt>
      <c:pivotFmt>
        <c:idx val="250"/>
      </c:pivotFmt>
      <c:pivotFmt>
        <c:idx val="251"/>
      </c:pivotFmt>
      <c:pivotFmt>
        <c:idx val="252"/>
      </c:pivotFmt>
      <c:pivotFmt>
        <c:idx val="253"/>
      </c:pivotFmt>
      <c:pivotFmt>
        <c:idx val="254"/>
      </c:pivotFmt>
      <c:pivotFmt>
        <c:idx val="255"/>
      </c:pivotFmt>
      <c:pivotFmt>
        <c:idx val="256"/>
      </c:pivotFmt>
      <c:pivotFmt>
        <c:idx val="257"/>
      </c:pivotFmt>
      <c:pivotFmt>
        <c:idx val="258"/>
      </c:pivotFmt>
      <c:pivotFmt>
        <c:idx val="259"/>
      </c:pivotFmt>
      <c:pivotFmt>
        <c:idx val="260"/>
      </c:pivotFmt>
      <c:pivotFmt>
        <c:idx val="261"/>
      </c:pivotFmt>
      <c:pivotFmt>
        <c:idx val="262"/>
      </c:pivotFmt>
      <c:pivotFmt>
        <c:idx val="263"/>
      </c:pivotFmt>
      <c:pivotFmt>
        <c:idx val="264"/>
      </c:pivotFmt>
      <c:pivotFmt>
        <c:idx val="265"/>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66"/>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67"/>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68"/>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69"/>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70"/>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71"/>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72"/>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73"/>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74"/>
      </c:pivotFmt>
      <c:pivotFmt>
        <c:idx val="275"/>
      </c:pivotFmt>
      <c:pivotFmt>
        <c:idx val="276"/>
      </c:pivotFmt>
      <c:pivotFmt>
        <c:idx val="277"/>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78"/>
      </c:pivotFmt>
      <c:pivotFmt>
        <c:idx val="279"/>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80"/>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81"/>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82"/>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83"/>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84"/>
      </c:pivotFmt>
      <c:pivotFmt>
        <c:idx val="285"/>
      </c:pivotFmt>
      <c:pivotFmt>
        <c:idx val="286"/>
      </c:pivotFmt>
      <c:pivotFmt>
        <c:idx val="287"/>
      </c:pivotFmt>
      <c:pivotFmt>
        <c:idx val="288"/>
      </c:pivotFmt>
      <c:pivotFmt>
        <c:idx val="289"/>
      </c:pivotFmt>
      <c:pivotFmt>
        <c:idx val="290"/>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91"/>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92"/>
      </c:pivotFmt>
      <c:pivotFmt>
        <c:idx val="293"/>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94"/>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95"/>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96"/>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97"/>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98"/>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99"/>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300"/>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pivotFmt>
      <c:pivotFmt>
        <c:idx val="301"/>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pivotFmt>
      <c:pivotFmt>
        <c:idx val="302"/>
        <c:marker>
          <c:symbol val="none"/>
        </c:marker>
      </c:pivotFmt>
      <c:pivotFmt>
        <c:idx val="303"/>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pivotFmt>
      <c:pivotFmt>
        <c:idx val="304"/>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pivotFmt>
      <c:pivotFmt>
        <c:idx val="305"/>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pivotFmt>
      <c:pivotFmt>
        <c:idx val="306"/>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pivotFmt>
      <c:pivotFmt>
        <c:idx val="307"/>
      </c:pivotFmt>
      <c:pivotFmt>
        <c:idx val="308"/>
      </c:pivotFmt>
      <c:pivotFmt>
        <c:idx val="309"/>
      </c:pivotFmt>
      <c:pivotFmt>
        <c:idx val="310"/>
      </c:pivotFmt>
      <c:pivotFmt>
        <c:idx val="311"/>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pivotFmt>
      <c:pivotFmt>
        <c:idx val="312"/>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pivotFmt>
      <c:pivotFmt>
        <c:idx val="313"/>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pivotFmt>
      <c:pivotFmt>
        <c:idx val="314"/>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pivotFmt>
      <c:pivotFmt>
        <c:idx val="315"/>
      </c:pivotFmt>
      <c:pivotFmt>
        <c:idx val="316"/>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17"/>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pivotFmt>
      <c:pivotFmt>
        <c:idx val="318"/>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pivotFmt>
      <c:pivotFmt>
        <c:idx val="319"/>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pivotFmt>
      <c:pivotFmt>
        <c:idx val="320"/>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21"/>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22"/>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23"/>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24"/>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25"/>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26"/>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27"/>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28"/>
      </c:pivotFmt>
      <c:pivotFmt>
        <c:idx val="329"/>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30"/>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31"/>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32"/>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33"/>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34"/>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35"/>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36"/>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37"/>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38"/>
      </c:pivotFmt>
      <c:pivotFmt>
        <c:idx val="339"/>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pivotFmt>
      <c:pivotFmt>
        <c:idx val="340"/>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1"/>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2"/>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3"/>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solidFill>
              <a:schemeClr val="accent4">
                <a:lumMod val="75000"/>
              </a:schemeClr>
            </a:solid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4"/>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solidFill>
              <a:schemeClr val="bg2"/>
            </a:solid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5"/>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pivotFmt>
      <c:pivotFmt>
        <c:idx val="346"/>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7"/>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8"/>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49"/>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0"/>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1"/>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2"/>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accent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3"/>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bg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4"/>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5"/>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6"/>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7"/>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8"/>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59"/>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60"/>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61"/>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62"/>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63"/>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64"/>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65"/>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66"/>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67"/>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68"/>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69"/>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0"/>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1"/>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2"/>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3"/>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4"/>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5"/>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6"/>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7"/>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8"/>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79"/>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80"/>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81"/>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82"/>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83"/>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84"/>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85"/>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86"/>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87"/>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88"/>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89"/>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0"/>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1"/>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2"/>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3"/>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4"/>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5"/>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6"/>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7"/>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8"/>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99"/>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0"/>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1"/>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2"/>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3"/>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4"/>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5"/>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6"/>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7"/>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8"/>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09"/>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0"/>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1"/>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2"/>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3"/>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4"/>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5"/>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6"/>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7"/>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8"/>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19"/>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0"/>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1"/>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2"/>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3"/>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4"/>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5"/>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6"/>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7"/>
        <c:spPr>
          <a:solidFill>
            <a:schemeClr val="bg1">
              <a:lumMod val="95000"/>
            </a:schemeClr>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8"/>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29"/>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0"/>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1"/>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2"/>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3"/>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4"/>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5"/>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6"/>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7"/>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8"/>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39"/>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40"/>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41"/>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42"/>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43"/>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44"/>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45"/>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46"/>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47"/>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48"/>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49"/>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50"/>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51"/>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52"/>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53"/>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54"/>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55"/>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56"/>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57"/>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58"/>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59"/>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60"/>
        <c:spPr>
          <a:solidFill>
            <a:schemeClr val="accent3"/>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'Tournaments by Teams'!$E$2:$E$3</c:f>
              <c:strCache>
                <c:ptCount val="1"/>
                <c:pt idx="0">
                  <c:v>000-049</c:v>
                </c:pt>
              </c:strCache>
            </c:strRef>
          </c:tx>
          <c:spPr>
            <a:solidFill>
              <a:schemeClr val="accent3">
                <a:tint val="41000"/>
              </a:schemeClr>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invertIfNegative val="0"/>
          <c:dPt>
            <c:idx val="1"/>
            <c:invertIfNegative val="0"/>
            <c:bubble3D val="0"/>
            <c:extLst>
              <c:ext xmlns:c16="http://schemas.microsoft.com/office/drawing/2014/chart" uri="{C3380CC4-5D6E-409C-BE32-E72D297353CC}">
                <c16:uniqueId val="{00000000-E9CB-43D0-991F-E9963D663AA1}"/>
              </c:ext>
            </c:extLst>
          </c:dPt>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multiLvlStrRef>
              <c:f>'Tournaments by Teams'!$B$4:$D$65</c:f>
              <c:multiLvlStrCache>
                <c:ptCount val="61"/>
                <c:lvl>
                  <c:pt idx="0">
                    <c:v>Aachen</c:v>
                  </c:pt>
                  <c:pt idx="1">
                    <c:v>Berlin-Brandenburg</c:v>
                  </c:pt>
                  <c:pt idx="2">
                    <c:v>Braunschweig</c:v>
                  </c:pt>
                  <c:pt idx="3">
                    <c:v>Chur</c:v>
                  </c:pt>
                  <c:pt idx="4">
                    <c:v>Darmstadt</c:v>
                  </c:pt>
                  <c:pt idx="5">
                    <c:v>Dresden</c:v>
                  </c:pt>
                  <c:pt idx="6">
                    <c:v>Esslingen</c:v>
                  </c:pt>
                  <c:pt idx="7">
                    <c:v>Frankfurt am Main</c:v>
                  </c:pt>
                  <c:pt idx="8">
                    <c:v>Fulda</c:v>
                  </c:pt>
                  <c:pt idx="9">
                    <c:v>Gießen-Marburg-Wetzlar</c:v>
                  </c:pt>
                  <c:pt idx="10">
                    <c:v>Göttingen</c:v>
                  </c:pt>
                  <c:pt idx="11">
                    <c:v>Graz</c:v>
                  </c:pt>
                  <c:pt idx="12">
                    <c:v>Hamburg</c:v>
                  </c:pt>
                  <c:pt idx="13">
                    <c:v>Heilbronn</c:v>
                  </c:pt>
                  <c:pt idx="14">
                    <c:v>Ilmenau</c:v>
                  </c:pt>
                  <c:pt idx="15">
                    <c:v>Jura</c:v>
                  </c:pt>
                  <c:pt idx="16">
                    <c:v>Karlsruhe</c:v>
                  </c:pt>
                  <c:pt idx="17">
                    <c:v>Kiel</c:v>
                  </c:pt>
                  <c:pt idx="18">
                    <c:v>Köln</c:v>
                  </c:pt>
                  <c:pt idx="19">
                    <c:v>Lausanne</c:v>
                  </c:pt>
                  <c:pt idx="20">
                    <c:v>Lausitz-Spreewald</c:v>
                  </c:pt>
                  <c:pt idx="21">
                    <c:v>Leipzig</c:v>
                  </c:pt>
                  <c:pt idx="22">
                    <c:v>Limburg-Weilburg</c:v>
                  </c:pt>
                  <c:pt idx="23">
                    <c:v>Magdeburg</c:v>
                  </c:pt>
                  <c:pt idx="24">
                    <c:v>Mannheim</c:v>
                  </c:pt>
                  <c:pt idx="25">
                    <c:v>Mecklenburg-Vorpommern</c:v>
                  </c:pt>
                  <c:pt idx="26">
                    <c:v>Merseburg</c:v>
                  </c:pt>
                  <c:pt idx="27">
                    <c:v>Mosbach</c:v>
                  </c:pt>
                  <c:pt idx="28">
                    <c:v>München</c:v>
                  </c:pt>
                  <c:pt idx="29">
                    <c:v>Münsterland-Rheine</c:v>
                  </c:pt>
                  <c:pt idx="30">
                    <c:v>Norderstedt</c:v>
                  </c:pt>
                  <c:pt idx="31">
                    <c:v>Nürnberg</c:v>
                  </c:pt>
                  <c:pt idx="32">
                    <c:v>Ortenau</c:v>
                  </c:pt>
                  <c:pt idx="33">
                    <c:v>Osnabrück</c:v>
                  </c:pt>
                  <c:pt idx="34">
                    <c:v>Ostbrandenburg-Eisenhüttenstadt</c:v>
                  </c:pt>
                  <c:pt idx="35">
                    <c:v>Paderborn</c:v>
                  </c:pt>
                  <c:pt idx="36">
                    <c:v>Regensburg</c:v>
                  </c:pt>
                  <c:pt idx="37">
                    <c:v>Rockenhausen</c:v>
                  </c:pt>
                  <c:pt idx="38">
                    <c:v>Schwäbisch Gmünd</c:v>
                  </c:pt>
                  <c:pt idx="39">
                    <c:v>Siegen-Wittgenstein/Olpe</c:v>
                  </c:pt>
                  <c:pt idx="40">
                    <c:v>St. Pölten</c:v>
                  </c:pt>
                  <c:pt idx="41">
                    <c:v>St. Pölten II</c:v>
                  </c:pt>
                  <c:pt idx="42">
                    <c:v>Stolzenau</c:v>
                  </c:pt>
                  <c:pt idx="43">
                    <c:v>Süßen</c:v>
                  </c:pt>
                  <c:pt idx="44">
                    <c:v>Tirol</c:v>
                  </c:pt>
                  <c:pt idx="45">
                    <c:v>Vallendar</c:v>
                  </c:pt>
                  <c:pt idx="46">
                    <c:v>Vorarlberg</c:v>
                  </c:pt>
                  <c:pt idx="47">
                    <c:v>Weinviertel</c:v>
                  </c:pt>
                  <c:pt idx="48">
                    <c:v>Wiesbaden/Taunusstein</c:v>
                  </c:pt>
                  <c:pt idx="49">
                    <c:v>Windisch</c:v>
                  </c:pt>
                  <c:pt idx="50">
                    <c:v>Würzburg</c:v>
                  </c:pt>
                  <c:pt idx="51">
                    <c:v>Yverdon</c:v>
                  </c:pt>
                  <c:pt idx="52">
                    <c:v>Zwickau</c:v>
                  </c:pt>
                  <c:pt idx="53">
                    <c:v>Qualifikation Deutschland - Aachen</c:v>
                  </c:pt>
                  <c:pt idx="54">
                    <c:v>Qualifikation Deutschland - Braunschweig</c:v>
                  </c:pt>
                  <c:pt idx="55">
                    <c:v>Qualifikation Deutschland - Heidelberg</c:v>
                  </c:pt>
                  <c:pt idx="56">
                    <c:v>Qualifikation Deutschland - Rockenhausen</c:v>
                  </c:pt>
                  <c:pt idx="57">
                    <c:v>Qualifikation Deutschland - Siegen</c:v>
                  </c:pt>
                  <c:pt idx="58">
                    <c:v>Qualifikation Deutschland - Wildau</c:v>
                  </c:pt>
                  <c:pt idx="59">
                    <c:v>Qualifikation Österreich - Tirol</c:v>
                  </c:pt>
                  <c:pt idx="60">
                    <c:v>Qualifikation Schweiz - Jura</c:v>
                  </c:pt>
                </c:lvl>
                <c:lvl>
                  <c:pt idx="0">
                    <c:v>Regio</c:v>
                  </c:pt>
                  <c:pt idx="53">
                    <c:v>Qualifier</c:v>
                  </c:pt>
                </c:lvl>
                <c:lvl>
                  <c:pt idx="0">
                    <c:v>(Leer)</c:v>
                  </c:pt>
                </c:lvl>
              </c:multiLvlStrCache>
            </c:multiLvlStrRef>
          </c:cat>
          <c:val>
            <c:numRef>
              <c:f>'Tournaments by Teams'!$E$4:$E$65</c:f>
              <c:numCache>
                <c:formatCode>General</c:formatCode>
                <c:ptCount val="61"/>
                <c:pt idx="5">
                  <c:v>1</c:v>
                </c:pt>
                <c:pt idx="9">
                  <c:v>1</c:v>
                </c:pt>
              </c:numCache>
            </c:numRef>
          </c:val>
          <c:extLst>
            <c:ext xmlns:c16="http://schemas.microsoft.com/office/drawing/2014/chart" uri="{C3380CC4-5D6E-409C-BE32-E72D297353CC}">
              <c16:uniqueId val="{00000001-E9CB-43D0-991F-E9963D663AA1}"/>
            </c:ext>
          </c:extLst>
        </c:ser>
        <c:ser>
          <c:idx val="1"/>
          <c:order val="1"/>
          <c:tx>
            <c:strRef>
              <c:f>'Tournaments by Teams'!$F$2:$F$3</c:f>
              <c:strCache>
                <c:ptCount val="1"/>
                <c:pt idx="0">
                  <c:v>050-099</c:v>
                </c:pt>
              </c:strCache>
            </c:strRef>
          </c:tx>
          <c:spPr>
            <a:solidFill>
              <a:schemeClr val="accent3">
                <a:tint val="52000"/>
              </a:schemeClr>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multiLvlStrRef>
              <c:f>'Tournaments by Teams'!$B$4:$D$65</c:f>
              <c:multiLvlStrCache>
                <c:ptCount val="61"/>
                <c:lvl>
                  <c:pt idx="0">
                    <c:v>Aachen</c:v>
                  </c:pt>
                  <c:pt idx="1">
                    <c:v>Berlin-Brandenburg</c:v>
                  </c:pt>
                  <c:pt idx="2">
                    <c:v>Braunschweig</c:v>
                  </c:pt>
                  <c:pt idx="3">
                    <c:v>Chur</c:v>
                  </c:pt>
                  <c:pt idx="4">
                    <c:v>Darmstadt</c:v>
                  </c:pt>
                  <c:pt idx="5">
                    <c:v>Dresden</c:v>
                  </c:pt>
                  <c:pt idx="6">
                    <c:v>Esslingen</c:v>
                  </c:pt>
                  <c:pt idx="7">
                    <c:v>Frankfurt am Main</c:v>
                  </c:pt>
                  <c:pt idx="8">
                    <c:v>Fulda</c:v>
                  </c:pt>
                  <c:pt idx="9">
                    <c:v>Gießen-Marburg-Wetzlar</c:v>
                  </c:pt>
                  <c:pt idx="10">
                    <c:v>Göttingen</c:v>
                  </c:pt>
                  <c:pt idx="11">
                    <c:v>Graz</c:v>
                  </c:pt>
                  <c:pt idx="12">
                    <c:v>Hamburg</c:v>
                  </c:pt>
                  <c:pt idx="13">
                    <c:v>Heilbronn</c:v>
                  </c:pt>
                  <c:pt idx="14">
                    <c:v>Ilmenau</c:v>
                  </c:pt>
                  <c:pt idx="15">
                    <c:v>Jura</c:v>
                  </c:pt>
                  <c:pt idx="16">
                    <c:v>Karlsruhe</c:v>
                  </c:pt>
                  <c:pt idx="17">
                    <c:v>Kiel</c:v>
                  </c:pt>
                  <c:pt idx="18">
                    <c:v>Köln</c:v>
                  </c:pt>
                  <c:pt idx="19">
                    <c:v>Lausanne</c:v>
                  </c:pt>
                  <c:pt idx="20">
                    <c:v>Lausitz-Spreewald</c:v>
                  </c:pt>
                  <c:pt idx="21">
                    <c:v>Leipzig</c:v>
                  </c:pt>
                  <c:pt idx="22">
                    <c:v>Limburg-Weilburg</c:v>
                  </c:pt>
                  <c:pt idx="23">
                    <c:v>Magdeburg</c:v>
                  </c:pt>
                  <c:pt idx="24">
                    <c:v>Mannheim</c:v>
                  </c:pt>
                  <c:pt idx="25">
                    <c:v>Mecklenburg-Vorpommern</c:v>
                  </c:pt>
                  <c:pt idx="26">
                    <c:v>Merseburg</c:v>
                  </c:pt>
                  <c:pt idx="27">
                    <c:v>Mosbach</c:v>
                  </c:pt>
                  <c:pt idx="28">
                    <c:v>München</c:v>
                  </c:pt>
                  <c:pt idx="29">
                    <c:v>Münsterland-Rheine</c:v>
                  </c:pt>
                  <c:pt idx="30">
                    <c:v>Norderstedt</c:v>
                  </c:pt>
                  <c:pt idx="31">
                    <c:v>Nürnberg</c:v>
                  </c:pt>
                  <c:pt idx="32">
                    <c:v>Ortenau</c:v>
                  </c:pt>
                  <c:pt idx="33">
                    <c:v>Osnabrück</c:v>
                  </c:pt>
                  <c:pt idx="34">
                    <c:v>Ostbrandenburg-Eisenhüttenstadt</c:v>
                  </c:pt>
                  <c:pt idx="35">
                    <c:v>Paderborn</c:v>
                  </c:pt>
                  <c:pt idx="36">
                    <c:v>Regensburg</c:v>
                  </c:pt>
                  <c:pt idx="37">
                    <c:v>Rockenhausen</c:v>
                  </c:pt>
                  <c:pt idx="38">
                    <c:v>Schwäbisch Gmünd</c:v>
                  </c:pt>
                  <c:pt idx="39">
                    <c:v>Siegen-Wittgenstein/Olpe</c:v>
                  </c:pt>
                  <c:pt idx="40">
                    <c:v>St. Pölten</c:v>
                  </c:pt>
                  <c:pt idx="41">
                    <c:v>St. Pölten II</c:v>
                  </c:pt>
                  <c:pt idx="42">
                    <c:v>Stolzenau</c:v>
                  </c:pt>
                  <c:pt idx="43">
                    <c:v>Süßen</c:v>
                  </c:pt>
                  <c:pt idx="44">
                    <c:v>Tirol</c:v>
                  </c:pt>
                  <c:pt idx="45">
                    <c:v>Vallendar</c:v>
                  </c:pt>
                  <c:pt idx="46">
                    <c:v>Vorarlberg</c:v>
                  </c:pt>
                  <c:pt idx="47">
                    <c:v>Weinviertel</c:v>
                  </c:pt>
                  <c:pt idx="48">
                    <c:v>Wiesbaden/Taunusstein</c:v>
                  </c:pt>
                  <c:pt idx="49">
                    <c:v>Windisch</c:v>
                  </c:pt>
                  <c:pt idx="50">
                    <c:v>Würzburg</c:v>
                  </c:pt>
                  <c:pt idx="51">
                    <c:v>Yverdon</c:v>
                  </c:pt>
                  <c:pt idx="52">
                    <c:v>Zwickau</c:v>
                  </c:pt>
                  <c:pt idx="53">
                    <c:v>Qualifikation Deutschland - Aachen</c:v>
                  </c:pt>
                  <c:pt idx="54">
                    <c:v>Qualifikation Deutschland - Braunschweig</c:v>
                  </c:pt>
                  <c:pt idx="55">
                    <c:v>Qualifikation Deutschland - Heidelberg</c:v>
                  </c:pt>
                  <c:pt idx="56">
                    <c:v>Qualifikation Deutschland - Rockenhausen</c:v>
                  </c:pt>
                  <c:pt idx="57">
                    <c:v>Qualifikation Deutschland - Siegen</c:v>
                  </c:pt>
                  <c:pt idx="58">
                    <c:v>Qualifikation Deutschland - Wildau</c:v>
                  </c:pt>
                  <c:pt idx="59">
                    <c:v>Qualifikation Österreich - Tirol</c:v>
                  </c:pt>
                  <c:pt idx="60">
                    <c:v>Qualifikation Schweiz - Jura</c:v>
                  </c:pt>
                </c:lvl>
                <c:lvl>
                  <c:pt idx="0">
                    <c:v>Regio</c:v>
                  </c:pt>
                  <c:pt idx="53">
                    <c:v>Qualifier</c:v>
                  </c:pt>
                </c:lvl>
                <c:lvl>
                  <c:pt idx="0">
                    <c:v>(Leer)</c:v>
                  </c:pt>
                </c:lvl>
              </c:multiLvlStrCache>
            </c:multiLvlStrRef>
          </c:cat>
          <c:val>
            <c:numRef>
              <c:f>'Tournaments by Teams'!$F$4:$F$65</c:f>
              <c:numCache>
                <c:formatCode>General</c:formatCode>
                <c:ptCount val="61"/>
                <c:pt idx="4">
                  <c:v>1</c:v>
                </c:pt>
                <c:pt idx="9">
                  <c:v>1</c:v>
                </c:pt>
                <c:pt idx="10">
                  <c:v>1</c:v>
                </c:pt>
                <c:pt idx="13">
                  <c:v>1</c:v>
                </c:pt>
                <c:pt idx="19">
                  <c:v>2</c:v>
                </c:pt>
                <c:pt idx="26">
                  <c:v>1</c:v>
                </c:pt>
                <c:pt idx="38">
                  <c:v>1</c:v>
                </c:pt>
                <c:pt idx="43">
                  <c:v>1</c:v>
                </c:pt>
                <c:pt idx="45">
                  <c:v>1</c:v>
                </c:pt>
                <c:pt idx="46">
                  <c:v>1</c:v>
                </c:pt>
                <c:pt idx="47">
                  <c:v>1</c:v>
                </c:pt>
              </c:numCache>
            </c:numRef>
          </c:val>
          <c:extLst>
            <c:ext xmlns:c16="http://schemas.microsoft.com/office/drawing/2014/chart" uri="{C3380CC4-5D6E-409C-BE32-E72D297353CC}">
              <c16:uniqueId val="{00000002-E76B-9F42-8878-6C88089DDD6C}"/>
            </c:ext>
          </c:extLst>
        </c:ser>
        <c:ser>
          <c:idx val="2"/>
          <c:order val="2"/>
          <c:tx>
            <c:strRef>
              <c:f>'Tournaments by Teams'!$G$2:$G$3</c:f>
              <c:strCache>
                <c:ptCount val="1"/>
                <c:pt idx="0">
                  <c:v>100-149</c:v>
                </c:pt>
              </c:strCache>
            </c:strRef>
          </c:tx>
          <c:spPr>
            <a:solidFill>
              <a:schemeClr val="accent3">
                <a:tint val="63000"/>
              </a:schemeClr>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multiLvlStrRef>
              <c:f>'Tournaments by Teams'!$B$4:$D$65</c:f>
              <c:multiLvlStrCache>
                <c:ptCount val="61"/>
                <c:lvl>
                  <c:pt idx="0">
                    <c:v>Aachen</c:v>
                  </c:pt>
                  <c:pt idx="1">
                    <c:v>Berlin-Brandenburg</c:v>
                  </c:pt>
                  <c:pt idx="2">
                    <c:v>Braunschweig</c:v>
                  </c:pt>
                  <c:pt idx="3">
                    <c:v>Chur</c:v>
                  </c:pt>
                  <c:pt idx="4">
                    <c:v>Darmstadt</c:v>
                  </c:pt>
                  <c:pt idx="5">
                    <c:v>Dresden</c:v>
                  </c:pt>
                  <c:pt idx="6">
                    <c:v>Esslingen</c:v>
                  </c:pt>
                  <c:pt idx="7">
                    <c:v>Frankfurt am Main</c:v>
                  </c:pt>
                  <c:pt idx="8">
                    <c:v>Fulda</c:v>
                  </c:pt>
                  <c:pt idx="9">
                    <c:v>Gießen-Marburg-Wetzlar</c:v>
                  </c:pt>
                  <c:pt idx="10">
                    <c:v>Göttingen</c:v>
                  </c:pt>
                  <c:pt idx="11">
                    <c:v>Graz</c:v>
                  </c:pt>
                  <c:pt idx="12">
                    <c:v>Hamburg</c:v>
                  </c:pt>
                  <c:pt idx="13">
                    <c:v>Heilbronn</c:v>
                  </c:pt>
                  <c:pt idx="14">
                    <c:v>Ilmenau</c:v>
                  </c:pt>
                  <c:pt idx="15">
                    <c:v>Jura</c:v>
                  </c:pt>
                  <c:pt idx="16">
                    <c:v>Karlsruhe</c:v>
                  </c:pt>
                  <c:pt idx="17">
                    <c:v>Kiel</c:v>
                  </c:pt>
                  <c:pt idx="18">
                    <c:v>Köln</c:v>
                  </c:pt>
                  <c:pt idx="19">
                    <c:v>Lausanne</c:v>
                  </c:pt>
                  <c:pt idx="20">
                    <c:v>Lausitz-Spreewald</c:v>
                  </c:pt>
                  <c:pt idx="21">
                    <c:v>Leipzig</c:v>
                  </c:pt>
                  <c:pt idx="22">
                    <c:v>Limburg-Weilburg</c:v>
                  </c:pt>
                  <c:pt idx="23">
                    <c:v>Magdeburg</c:v>
                  </c:pt>
                  <c:pt idx="24">
                    <c:v>Mannheim</c:v>
                  </c:pt>
                  <c:pt idx="25">
                    <c:v>Mecklenburg-Vorpommern</c:v>
                  </c:pt>
                  <c:pt idx="26">
                    <c:v>Merseburg</c:v>
                  </c:pt>
                  <c:pt idx="27">
                    <c:v>Mosbach</c:v>
                  </c:pt>
                  <c:pt idx="28">
                    <c:v>München</c:v>
                  </c:pt>
                  <c:pt idx="29">
                    <c:v>Münsterland-Rheine</c:v>
                  </c:pt>
                  <c:pt idx="30">
                    <c:v>Norderstedt</c:v>
                  </c:pt>
                  <c:pt idx="31">
                    <c:v>Nürnberg</c:v>
                  </c:pt>
                  <c:pt idx="32">
                    <c:v>Ortenau</c:v>
                  </c:pt>
                  <c:pt idx="33">
                    <c:v>Osnabrück</c:v>
                  </c:pt>
                  <c:pt idx="34">
                    <c:v>Ostbrandenburg-Eisenhüttenstadt</c:v>
                  </c:pt>
                  <c:pt idx="35">
                    <c:v>Paderborn</c:v>
                  </c:pt>
                  <c:pt idx="36">
                    <c:v>Regensburg</c:v>
                  </c:pt>
                  <c:pt idx="37">
                    <c:v>Rockenhausen</c:v>
                  </c:pt>
                  <c:pt idx="38">
                    <c:v>Schwäbisch Gmünd</c:v>
                  </c:pt>
                  <c:pt idx="39">
                    <c:v>Siegen-Wittgenstein/Olpe</c:v>
                  </c:pt>
                  <c:pt idx="40">
                    <c:v>St. Pölten</c:v>
                  </c:pt>
                  <c:pt idx="41">
                    <c:v>St. Pölten II</c:v>
                  </c:pt>
                  <c:pt idx="42">
                    <c:v>Stolzenau</c:v>
                  </c:pt>
                  <c:pt idx="43">
                    <c:v>Süßen</c:v>
                  </c:pt>
                  <c:pt idx="44">
                    <c:v>Tirol</c:v>
                  </c:pt>
                  <c:pt idx="45">
                    <c:v>Vallendar</c:v>
                  </c:pt>
                  <c:pt idx="46">
                    <c:v>Vorarlberg</c:v>
                  </c:pt>
                  <c:pt idx="47">
                    <c:v>Weinviertel</c:v>
                  </c:pt>
                  <c:pt idx="48">
                    <c:v>Wiesbaden/Taunusstein</c:v>
                  </c:pt>
                  <c:pt idx="49">
                    <c:v>Windisch</c:v>
                  </c:pt>
                  <c:pt idx="50">
                    <c:v>Würzburg</c:v>
                  </c:pt>
                  <c:pt idx="51">
                    <c:v>Yverdon</c:v>
                  </c:pt>
                  <c:pt idx="52">
                    <c:v>Zwickau</c:v>
                  </c:pt>
                  <c:pt idx="53">
                    <c:v>Qualifikation Deutschland - Aachen</c:v>
                  </c:pt>
                  <c:pt idx="54">
                    <c:v>Qualifikation Deutschland - Braunschweig</c:v>
                  </c:pt>
                  <c:pt idx="55">
                    <c:v>Qualifikation Deutschland - Heidelberg</c:v>
                  </c:pt>
                  <c:pt idx="56">
                    <c:v>Qualifikation Deutschland - Rockenhausen</c:v>
                  </c:pt>
                  <c:pt idx="57">
                    <c:v>Qualifikation Deutschland - Siegen</c:v>
                  </c:pt>
                  <c:pt idx="58">
                    <c:v>Qualifikation Deutschland - Wildau</c:v>
                  </c:pt>
                  <c:pt idx="59">
                    <c:v>Qualifikation Österreich - Tirol</c:v>
                  </c:pt>
                  <c:pt idx="60">
                    <c:v>Qualifikation Schweiz - Jura</c:v>
                  </c:pt>
                </c:lvl>
                <c:lvl>
                  <c:pt idx="0">
                    <c:v>Regio</c:v>
                  </c:pt>
                  <c:pt idx="53">
                    <c:v>Qualifier</c:v>
                  </c:pt>
                </c:lvl>
                <c:lvl>
                  <c:pt idx="0">
                    <c:v>(Leer)</c:v>
                  </c:pt>
                </c:lvl>
              </c:multiLvlStrCache>
            </c:multiLvlStrRef>
          </c:cat>
          <c:val>
            <c:numRef>
              <c:f>'Tournaments by Teams'!$G$4:$G$65</c:f>
              <c:numCache>
                <c:formatCode>General</c:formatCode>
                <c:ptCount val="61"/>
                <c:pt idx="0">
                  <c:v>2</c:v>
                </c:pt>
                <c:pt idx="1">
                  <c:v>2</c:v>
                </c:pt>
                <c:pt idx="3">
                  <c:v>2</c:v>
                </c:pt>
                <c:pt idx="5">
                  <c:v>1</c:v>
                </c:pt>
                <c:pt idx="6">
                  <c:v>6</c:v>
                </c:pt>
                <c:pt idx="7">
                  <c:v>2</c:v>
                </c:pt>
                <c:pt idx="8">
                  <c:v>1</c:v>
                </c:pt>
                <c:pt idx="9">
                  <c:v>3</c:v>
                </c:pt>
                <c:pt idx="10">
                  <c:v>4</c:v>
                </c:pt>
                <c:pt idx="12">
                  <c:v>3</c:v>
                </c:pt>
                <c:pt idx="15">
                  <c:v>2</c:v>
                </c:pt>
                <c:pt idx="16">
                  <c:v>4</c:v>
                </c:pt>
                <c:pt idx="17">
                  <c:v>1</c:v>
                </c:pt>
                <c:pt idx="18">
                  <c:v>4</c:v>
                </c:pt>
                <c:pt idx="19">
                  <c:v>3</c:v>
                </c:pt>
                <c:pt idx="20">
                  <c:v>1</c:v>
                </c:pt>
                <c:pt idx="21">
                  <c:v>1</c:v>
                </c:pt>
                <c:pt idx="22">
                  <c:v>2</c:v>
                </c:pt>
                <c:pt idx="23">
                  <c:v>1</c:v>
                </c:pt>
                <c:pt idx="24">
                  <c:v>2</c:v>
                </c:pt>
                <c:pt idx="27">
                  <c:v>3</c:v>
                </c:pt>
                <c:pt idx="28">
                  <c:v>6</c:v>
                </c:pt>
                <c:pt idx="30">
                  <c:v>3</c:v>
                </c:pt>
                <c:pt idx="31">
                  <c:v>2</c:v>
                </c:pt>
                <c:pt idx="32">
                  <c:v>3</c:v>
                </c:pt>
                <c:pt idx="34">
                  <c:v>1</c:v>
                </c:pt>
                <c:pt idx="35">
                  <c:v>3</c:v>
                </c:pt>
                <c:pt idx="36">
                  <c:v>3</c:v>
                </c:pt>
                <c:pt idx="37">
                  <c:v>1</c:v>
                </c:pt>
                <c:pt idx="38">
                  <c:v>7</c:v>
                </c:pt>
                <c:pt idx="39">
                  <c:v>1</c:v>
                </c:pt>
                <c:pt idx="40">
                  <c:v>2</c:v>
                </c:pt>
                <c:pt idx="41">
                  <c:v>1</c:v>
                </c:pt>
                <c:pt idx="42">
                  <c:v>4</c:v>
                </c:pt>
                <c:pt idx="43">
                  <c:v>4</c:v>
                </c:pt>
                <c:pt idx="44">
                  <c:v>1</c:v>
                </c:pt>
                <c:pt idx="45">
                  <c:v>3</c:v>
                </c:pt>
                <c:pt idx="46">
                  <c:v>1</c:v>
                </c:pt>
                <c:pt idx="47">
                  <c:v>1</c:v>
                </c:pt>
                <c:pt idx="48">
                  <c:v>3</c:v>
                </c:pt>
                <c:pt idx="50">
                  <c:v>2</c:v>
                </c:pt>
                <c:pt idx="51">
                  <c:v>5</c:v>
                </c:pt>
                <c:pt idx="55">
                  <c:v>1</c:v>
                </c:pt>
              </c:numCache>
            </c:numRef>
          </c:val>
          <c:extLst>
            <c:ext xmlns:c16="http://schemas.microsoft.com/office/drawing/2014/chart" uri="{C3380CC4-5D6E-409C-BE32-E72D297353CC}">
              <c16:uniqueId val="{00000003-E76B-9F42-8878-6C88089DDD6C}"/>
            </c:ext>
          </c:extLst>
        </c:ser>
        <c:ser>
          <c:idx val="3"/>
          <c:order val="3"/>
          <c:tx>
            <c:strRef>
              <c:f>'Tournaments by Teams'!$H$2:$H$3</c:f>
              <c:strCache>
                <c:ptCount val="1"/>
                <c:pt idx="0">
                  <c:v>150-199</c:v>
                </c:pt>
              </c:strCache>
            </c:strRef>
          </c:tx>
          <c:spPr>
            <a:solidFill>
              <a:schemeClr val="accent3">
                <a:tint val="74000"/>
              </a:schemeClr>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multiLvlStrRef>
              <c:f>'Tournaments by Teams'!$B$4:$D$65</c:f>
              <c:multiLvlStrCache>
                <c:ptCount val="61"/>
                <c:lvl>
                  <c:pt idx="0">
                    <c:v>Aachen</c:v>
                  </c:pt>
                  <c:pt idx="1">
                    <c:v>Berlin-Brandenburg</c:v>
                  </c:pt>
                  <c:pt idx="2">
                    <c:v>Braunschweig</c:v>
                  </c:pt>
                  <c:pt idx="3">
                    <c:v>Chur</c:v>
                  </c:pt>
                  <c:pt idx="4">
                    <c:v>Darmstadt</c:v>
                  </c:pt>
                  <c:pt idx="5">
                    <c:v>Dresden</c:v>
                  </c:pt>
                  <c:pt idx="6">
                    <c:v>Esslingen</c:v>
                  </c:pt>
                  <c:pt idx="7">
                    <c:v>Frankfurt am Main</c:v>
                  </c:pt>
                  <c:pt idx="8">
                    <c:v>Fulda</c:v>
                  </c:pt>
                  <c:pt idx="9">
                    <c:v>Gießen-Marburg-Wetzlar</c:v>
                  </c:pt>
                  <c:pt idx="10">
                    <c:v>Göttingen</c:v>
                  </c:pt>
                  <c:pt idx="11">
                    <c:v>Graz</c:v>
                  </c:pt>
                  <c:pt idx="12">
                    <c:v>Hamburg</c:v>
                  </c:pt>
                  <c:pt idx="13">
                    <c:v>Heilbronn</c:v>
                  </c:pt>
                  <c:pt idx="14">
                    <c:v>Ilmenau</c:v>
                  </c:pt>
                  <c:pt idx="15">
                    <c:v>Jura</c:v>
                  </c:pt>
                  <c:pt idx="16">
                    <c:v>Karlsruhe</c:v>
                  </c:pt>
                  <c:pt idx="17">
                    <c:v>Kiel</c:v>
                  </c:pt>
                  <c:pt idx="18">
                    <c:v>Köln</c:v>
                  </c:pt>
                  <c:pt idx="19">
                    <c:v>Lausanne</c:v>
                  </c:pt>
                  <c:pt idx="20">
                    <c:v>Lausitz-Spreewald</c:v>
                  </c:pt>
                  <c:pt idx="21">
                    <c:v>Leipzig</c:v>
                  </c:pt>
                  <c:pt idx="22">
                    <c:v>Limburg-Weilburg</c:v>
                  </c:pt>
                  <c:pt idx="23">
                    <c:v>Magdeburg</c:v>
                  </c:pt>
                  <c:pt idx="24">
                    <c:v>Mannheim</c:v>
                  </c:pt>
                  <c:pt idx="25">
                    <c:v>Mecklenburg-Vorpommern</c:v>
                  </c:pt>
                  <c:pt idx="26">
                    <c:v>Merseburg</c:v>
                  </c:pt>
                  <c:pt idx="27">
                    <c:v>Mosbach</c:v>
                  </c:pt>
                  <c:pt idx="28">
                    <c:v>München</c:v>
                  </c:pt>
                  <c:pt idx="29">
                    <c:v>Münsterland-Rheine</c:v>
                  </c:pt>
                  <c:pt idx="30">
                    <c:v>Norderstedt</c:v>
                  </c:pt>
                  <c:pt idx="31">
                    <c:v>Nürnberg</c:v>
                  </c:pt>
                  <c:pt idx="32">
                    <c:v>Ortenau</c:v>
                  </c:pt>
                  <c:pt idx="33">
                    <c:v>Osnabrück</c:v>
                  </c:pt>
                  <c:pt idx="34">
                    <c:v>Ostbrandenburg-Eisenhüttenstadt</c:v>
                  </c:pt>
                  <c:pt idx="35">
                    <c:v>Paderborn</c:v>
                  </c:pt>
                  <c:pt idx="36">
                    <c:v>Regensburg</c:v>
                  </c:pt>
                  <c:pt idx="37">
                    <c:v>Rockenhausen</c:v>
                  </c:pt>
                  <c:pt idx="38">
                    <c:v>Schwäbisch Gmünd</c:v>
                  </c:pt>
                  <c:pt idx="39">
                    <c:v>Siegen-Wittgenstein/Olpe</c:v>
                  </c:pt>
                  <c:pt idx="40">
                    <c:v>St. Pölten</c:v>
                  </c:pt>
                  <c:pt idx="41">
                    <c:v>St. Pölten II</c:v>
                  </c:pt>
                  <c:pt idx="42">
                    <c:v>Stolzenau</c:v>
                  </c:pt>
                  <c:pt idx="43">
                    <c:v>Süßen</c:v>
                  </c:pt>
                  <c:pt idx="44">
                    <c:v>Tirol</c:v>
                  </c:pt>
                  <c:pt idx="45">
                    <c:v>Vallendar</c:v>
                  </c:pt>
                  <c:pt idx="46">
                    <c:v>Vorarlberg</c:v>
                  </c:pt>
                  <c:pt idx="47">
                    <c:v>Weinviertel</c:v>
                  </c:pt>
                  <c:pt idx="48">
                    <c:v>Wiesbaden/Taunusstein</c:v>
                  </c:pt>
                  <c:pt idx="49">
                    <c:v>Windisch</c:v>
                  </c:pt>
                  <c:pt idx="50">
                    <c:v>Würzburg</c:v>
                  </c:pt>
                  <c:pt idx="51">
                    <c:v>Yverdon</c:v>
                  </c:pt>
                  <c:pt idx="52">
                    <c:v>Zwickau</c:v>
                  </c:pt>
                  <c:pt idx="53">
                    <c:v>Qualifikation Deutschland - Aachen</c:v>
                  </c:pt>
                  <c:pt idx="54">
                    <c:v>Qualifikation Deutschland - Braunschweig</c:v>
                  </c:pt>
                  <c:pt idx="55">
                    <c:v>Qualifikation Deutschland - Heidelberg</c:v>
                  </c:pt>
                  <c:pt idx="56">
                    <c:v>Qualifikation Deutschland - Rockenhausen</c:v>
                  </c:pt>
                  <c:pt idx="57">
                    <c:v>Qualifikation Deutschland - Siegen</c:v>
                  </c:pt>
                  <c:pt idx="58">
                    <c:v>Qualifikation Deutschland - Wildau</c:v>
                  </c:pt>
                  <c:pt idx="59">
                    <c:v>Qualifikation Österreich - Tirol</c:v>
                  </c:pt>
                  <c:pt idx="60">
                    <c:v>Qualifikation Schweiz - Jura</c:v>
                  </c:pt>
                </c:lvl>
                <c:lvl>
                  <c:pt idx="0">
                    <c:v>Regio</c:v>
                  </c:pt>
                  <c:pt idx="53">
                    <c:v>Qualifier</c:v>
                  </c:pt>
                </c:lvl>
                <c:lvl>
                  <c:pt idx="0">
                    <c:v>(Leer)</c:v>
                  </c:pt>
                </c:lvl>
              </c:multiLvlStrCache>
            </c:multiLvlStrRef>
          </c:cat>
          <c:val>
            <c:numRef>
              <c:f>'Tournaments by Teams'!$H$4:$H$65</c:f>
              <c:numCache>
                <c:formatCode>General</c:formatCode>
                <c:ptCount val="61"/>
                <c:pt idx="0">
                  <c:v>6</c:v>
                </c:pt>
                <c:pt idx="1">
                  <c:v>5</c:v>
                </c:pt>
                <c:pt idx="2">
                  <c:v>2</c:v>
                </c:pt>
                <c:pt idx="3">
                  <c:v>2</c:v>
                </c:pt>
                <c:pt idx="5">
                  <c:v>1</c:v>
                </c:pt>
                <c:pt idx="6">
                  <c:v>6</c:v>
                </c:pt>
                <c:pt idx="7">
                  <c:v>2</c:v>
                </c:pt>
                <c:pt idx="8">
                  <c:v>2</c:v>
                </c:pt>
                <c:pt idx="9">
                  <c:v>6</c:v>
                </c:pt>
                <c:pt idx="10">
                  <c:v>2</c:v>
                </c:pt>
                <c:pt idx="12">
                  <c:v>4</c:v>
                </c:pt>
                <c:pt idx="13">
                  <c:v>3</c:v>
                </c:pt>
                <c:pt idx="14">
                  <c:v>2</c:v>
                </c:pt>
                <c:pt idx="15">
                  <c:v>2</c:v>
                </c:pt>
                <c:pt idx="16">
                  <c:v>1</c:v>
                </c:pt>
                <c:pt idx="18">
                  <c:v>1</c:v>
                </c:pt>
                <c:pt idx="19">
                  <c:v>2</c:v>
                </c:pt>
                <c:pt idx="20">
                  <c:v>4</c:v>
                </c:pt>
                <c:pt idx="21">
                  <c:v>3</c:v>
                </c:pt>
                <c:pt idx="22">
                  <c:v>5</c:v>
                </c:pt>
                <c:pt idx="23">
                  <c:v>5</c:v>
                </c:pt>
                <c:pt idx="24">
                  <c:v>1</c:v>
                </c:pt>
                <c:pt idx="26">
                  <c:v>3</c:v>
                </c:pt>
                <c:pt idx="27">
                  <c:v>1</c:v>
                </c:pt>
                <c:pt idx="28">
                  <c:v>3</c:v>
                </c:pt>
                <c:pt idx="29">
                  <c:v>2</c:v>
                </c:pt>
                <c:pt idx="30">
                  <c:v>3</c:v>
                </c:pt>
                <c:pt idx="31">
                  <c:v>5</c:v>
                </c:pt>
                <c:pt idx="32">
                  <c:v>6</c:v>
                </c:pt>
                <c:pt idx="33">
                  <c:v>3</c:v>
                </c:pt>
                <c:pt idx="34">
                  <c:v>3</c:v>
                </c:pt>
                <c:pt idx="35">
                  <c:v>1</c:v>
                </c:pt>
                <c:pt idx="36">
                  <c:v>3</c:v>
                </c:pt>
                <c:pt idx="37">
                  <c:v>2</c:v>
                </c:pt>
                <c:pt idx="38">
                  <c:v>3</c:v>
                </c:pt>
                <c:pt idx="39">
                  <c:v>2</c:v>
                </c:pt>
                <c:pt idx="40">
                  <c:v>4</c:v>
                </c:pt>
                <c:pt idx="41">
                  <c:v>1</c:v>
                </c:pt>
                <c:pt idx="42">
                  <c:v>3</c:v>
                </c:pt>
                <c:pt idx="43">
                  <c:v>2</c:v>
                </c:pt>
                <c:pt idx="44">
                  <c:v>6</c:v>
                </c:pt>
                <c:pt idx="45">
                  <c:v>3</c:v>
                </c:pt>
                <c:pt idx="46">
                  <c:v>1</c:v>
                </c:pt>
                <c:pt idx="47">
                  <c:v>3</c:v>
                </c:pt>
                <c:pt idx="48">
                  <c:v>5</c:v>
                </c:pt>
                <c:pt idx="49">
                  <c:v>4</c:v>
                </c:pt>
                <c:pt idx="50">
                  <c:v>3</c:v>
                </c:pt>
                <c:pt idx="51">
                  <c:v>1</c:v>
                </c:pt>
                <c:pt idx="54">
                  <c:v>1</c:v>
                </c:pt>
                <c:pt idx="55">
                  <c:v>1</c:v>
                </c:pt>
                <c:pt idx="57">
                  <c:v>2</c:v>
                </c:pt>
                <c:pt idx="59">
                  <c:v>1</c:v>
                </c:pt>
                <c:pt idx="60">
                  <c:v>2</c:v>
                </c:pt>
              </c:numCache>
            </c:numRef>
          </c:val>
          <c:extLst>
            <c:ext xmlns:c16="http://schemas.microsoft.com/office/drawing/2014/chart" uri="{C3380CC4-5D6E-409C-BE32-E72D297353CC}">
              <c16:uniqueId val="{00000004-E76B-9F42-8878-6C88089DDD6C}"/>
            </c:ext>
          </c:extLst>
        </c:ser>
        <c:ser>
          <c:idx val="4"/>
          <c:order val="4"/>
          <c:tx>
            <c:strRef>
              <c:f>'Tournaments by Teams'!$I$2:$I$3</c:f>
              <c:strCache>
                <c:ptCount val="1"/>
                <c:pt idx="0">
                  <c:v>200-249</c:v>
                </c:pt>
              </c:strCache>
            </c:strRef>
          </c:tx>
          <c:spPr>
            <a:solidFill>
              <a:schemeClr val="accent3">
                <a:tint val="84000"/>
              </a:schemeClr>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multiLvlStrRef>
              <c:f>'Tournaments by Teams'!$B$4:$D$65</c:f>
              <c:multiLvlStrCache>
                <c:ptCount val="61"/>
                <c:lvl>
                  <c:pt idx="0">
                    <c:v>Aachen</c:v>
                  </c:pt>
                  <c:pt idx="1">
                    <c:v>Berlin-Brandenburg</c:v>
                  </c:pt>
                  <c:pt idx="2">
                    <c:v>Braunschweig</c:v>
                  </c:pt>
                  <c:pt idx="3">
                    <c:v>Chur</c:v>
                  </c:pt>
                  <c:pt idx="4">
                    <c:v>Darmstadt</c:v>
                  </c:pt>
                  <c:pt idx="5">
                    <c:v>Dresden</c:v>
                  </c:pt>
                  <c:pt idx="6">
                    <c:v>Esslingen</c:v>
                  </c:pt>
                  <c:pt idx="7">
                    <c:v>Frankfurt am Main</c:v>
                  </c:pt>
                  <c:pt idx="8">
                    <c:v>Fulda</c:v>
                  </c:pt>
                  <c:pt idx="9">
                    <c:v>Gießen-Marburg-Wetzlar</c:v>
                  </c:pt>
                  <c:pt idx="10">
                    <c:v>Göttingen</c:v>
                  </c:pt>
                  <c:pt idx="11">
                    <c:v>Graz</c:v>
                  </c:pt>
                  <c:pt idx="12">
                    <c:v>Hamburg</c:v>
                  </c:pt>
                  <c:pt idx="13">
                    <c:v>Heilbronn</c:v>
                  </c:pt>
                  <c:pt idx="14">
                    <c:v>Ilmenau</c:v>
                  </c:pt>
                  <c:pt idx="15">
                    <c:v>Jura</c:v>
                  </c:pt>
                  <c:pt idx="16">
                    <c:v>Karlsruhe</c:v>
                  </c:pt>
                  <c:pt idx="17">
                    <c:v>Kiel</c:v>
                  </c:pt>
                  <c:pt idx="18">
                    <c:v>Köln</c:v>
                  </c:pt>
                  <c:pt idx="19">
                    <c:v>Lausanne</c:v>
                  </c:pt>
                  <c:pt idx="20">
                    <c:v>Lausitz-Spreewald</c:v>
                  </c:pt>
                  <c:pt idx="21">
                    <c:v>Leipzig</c:v>
                  </c:pt>
                  <c:pt idx="22">
                    <c:v>Limburg-Weilburg</c:v>
                  </c:pt>
                  <c:pt idx="23">
                    <c:v>Magdeburg</c:v>
                  </c:pt>
                  <c:pt idx="24">
                    <c:v>Mannheim</c:v>
                  </c:pt>
                  <c:pt idx="25">
                    <c:v>Mecklenburg-Vorpommern</c:v>
                  </c:pt>
                  <c:pt idx="26">
                    <c:v>Merseburg</c:v>
                  </c:pt>
                  <c:pt idx="27">
                    <c:v>Mosbach</c:v>
                  </c:pt>
                  <c:pt idx="28">
                    <c:v>München</c:v>
                  </c:pt>
                  <c:pt idx="29">
                    <c:v>Münsterland-Rheine</c:v>
                  </c:pt>
                  <c:pt idx="30">
                    <c:v>Norderstedt</c:v>
                  </c:pt>
                  <c:pt idx="31">
                    <c:v>Nürnberg</c:v>
                  </c:pt>
                  <c:pt idx="32">
                    <c:v>Ortenau</c:v>
                  </c:pt>
                  <c:pt idx="33">
                    <c:v>Osnabrück</c:v>
                  </c:pt>
                  <c:pt idx="34">
                    <c:v>Ostbrandenburg-Eisenhüttenstadt</c:v>
                  </c:pt>
                  <c:pt idx="35">
                    <c:v>Paderborn</c:v>
                  </c:pt>
                  <c:pt idx="36">
                    <c:v>Regensburg</c:v>
                  </c:pt>
                  <c:pt idx="37">
                    <c:v>Rockenhausen</c:v>
                  </c:pt>
                  <c:pt idx="38">
                    <c:v>Schwäbisch Gmünd</c:v>
                  </c:pt>
                  <c:pt idx="39">
                    <c:v>Siegen-Wittgenstein/Olpe</c:v>
                  </c:pt>
                  <c:pt idx="40">
                    <c:v>St. Pölten</c:v>
                  </c:pt>
                  <c:pt idx="41">
                    <c:v>St. Pölten II</c:v>
                  </c:pt>
                  <c:pt idx="42">
                    <c:v>Stolzenau</c:v>
                  </c:pt>
                  <c:pt idx="43">
                    <c:v>Süßen</c:v>
                  </c:pt>
                  <c:pt idx="44">
                    <c:v>Tirol</c:v>
                  </c:pt>
                  <c:pt idx="45">
                    <c:v>Vallendar</c:v>
                  </c:pt>
                  <c:pt idx="46">
                    <c:v>Vorarlberg</c:v>
                  </c:pt>
                  <c:pt idx="47">
                    <c:v>Weinviertel</c:v>
                  </c:pt>
                  <c:pt idx="48">
                    <c:v>Wiesbaden/Taunusstein</c:v>
                  </c:pt>
                  <c:pt idx="49">
                    <c:v>Windisch</c:v>
                  </c:pt>
                  <c:pt idx="50">
                    <c:v>Würzburg</c:v>
                  </c:pt>
                  <c:pt idx="51">
                    <c:v>Yverdon</c:v>
                  </c:pt>
                  <c:pt idx="52">
                    <c:v>Zwickau</c:v>
                  </c:pt>
                  <c:pt idx="53">
                    <c:v>Qualifikation Deutschland - Aachen</c:v>
                  </c:pt>
                  <c:pt idx="54">
                    <c:v>Qualifikation Deutschland - Braunschweig</c:v>
                  </c:pt>
                  <c:pt idx="55">
                    <c:v>Qualifikation Deutschland - Heidelberg</c:v>
                  </c:pt>
                  <c:pt idx="56">
                    <c:v>Qualifikation Deutschland - Rockenhausen</c:v>
                  </c:pt>
                  <c:pt idx="57">
                    <c:v>Qualifikation Deutschland - Siegen</c:v>
                  </c:pt>
                  <c:pt idx="58">
                    <c:v>Qualifikation Deutschland - Wildau</c:v>
                  </c:pt>
                  <c:pt idx="59">
                    <c:v>Qualifikation Österreich - Tirol</c:v>
                  </c:pt>
                  <c:pt idx="60">
                    <c:v>Qualifikation Schweiz - Jura</c:v>
                  </c:pt>
                </c:lvl>
                <c:lvl>
                  <c:pt idx="0">
                    <c:v>Regio</c:v>
                  </c:pt>
                  <c:pt idx="53">
                    <c:v>Qualifier</c:v>
                  </c:pt>
                </c:lvl>
                <c:lvl>
                  <c:pt idx="0">
                    <c:v>(Leer)</c:v>
                  </c:pt>
                </c:lvl>
              </c:multiLvlStrCache>
            </c:multiLvlStrRef>
          </c:cat>
          <c:val>
            <c:numRef>
              <c:f>'Tournaments by Teams'!$I$4:$I$65</c:f>
              <c:numCache>
                <c:formatCode>General</c:formatCode>
                <c:ptCount val="61"/>
                <c:pt idx="0">
                  <c:v>6</c:v>
                </c:pt>
                <c:pt idx="2">
                  <c:v>3</c:v>
                </c:pt>
                <c:pt idx="3">
                  <c:v>4</c:v>
                </c:pt>
                <c:pt idx="4">
                  <c:v>2</c:v>
                </c:pt>
                <c:pt idx="5">
                  <c:v>4</c:v>
                </c:pt>
                <c:pt idx="6">
                  <c:v>3</c:v>
                </c:pt>
                <c:pt idx="7">
                  <c:v>5</c:v>
                </c:pt>
                <c:pt idx="8">
                  <c:v>3</c:v>
                </c:pt>
                <c:pt idx="9">
                  <c:v>4</c:v>
                </c:pt>
                <c:pt idx="10">
                  <c:v>5</c:v>
                </c:pt>
                <c:pt idx="11">
                  <c:v>2</c:v>
                </c:pt>
                <c:pt idx="13">
                  <c:v>4</c:v>
                </c:pt>
                <c:pt idx="14">
                  <c:v>2</c:v>
                </c:pt>
                <c:pt idx="15">
                  <c:v>1</c:v>
                </c:pt>
                <c:pt idx="16">
                  <c:v>5</c:v>
                </c:pt>
                <c:pt idx="17">
                  <c:v>4</c:v>
                </c:pt>
                <c:pt idx="18">
                  <c:v>2</c:v>
                </c:pt>
                <c:pt idx="19">
                  <c:v>2</c:v>
                </c:pt>
                <c:pt idx="20">
                  <c:v>2</c:v>
                </c:pt>
                <c:pt idx="21">
                  <c:v>2</c:v>
                </c:pt>
                <c:pt idx="22">
                  <c:v>3</c:v>
                </c:pt>
                <c:pt idx="23">
                  <c:v>2</c:v>
                </c:pt>
                <c:pt idx="24">
                  <c:v>1</c:v>
                </c:pt>
                <c:pt idx="26">
                  <c:v>2</c:v>
                </c:pt>
                <c:pt idx="27">
                  <c:v>3</c:v>
                </c:pt>
                <c:pt idx="28">
                  <c:v>3</c:v>
                </c:pt>
                <c:pt idx="29">
                  <c:v>2</c:v>
                </c:pt>
                <c:pt idx="30">
                  <c:v>7</c:v>
                </c:pt>
                <c:pt idx="31">
                  <c:v>4</c:v>
                </c:pt>
                <c:pt idx="32">
                  <c:v>3</c:v>
                </c:pt>
                <c:pt idx="33">
                  <c:v>3</c:v>
                </c:pt>
                <c:pt idx="34">
                  <c:v>3</c:v>
                </c:pt>
                <c:pt idx="35">
                  <c:v>2</c:v>
                </c:pt>
                <c:pt idx="36">
                  <c:v>1</c:v>
                </c:pt>
                <c:pt idx="37">
                  <c:v>3</c:v>
                </c:pt>
                <c:pt idx="38">
                  <c:v>5</c:v>
                </c:pt>
                <c:pt idx="39">
                  <c:v>2</c:v>
                </c:pt>
                <c:pt idx="40">
                  <c:v>4</c:v>
                </c:pt>
                <c:pt idx="41">
                  <c:v>1</c:v>
                </c:pt>
                <c:pt idx="42">
                  <c:v>2</c:v>
                </c:pt>
                <c:pt idx="43">
                  <c:v>3</c:v>
                </c:pt>
                <c:pt idx="44">
                  <c:v>3</c:v>
                </c:pt>
                <c:pt idx="45">
                  <c:v>3</c:v>
                </c:pt>
                <c:pt idx="46">
                  <c:v>4</c:v>
                </c:pt>
                <c:pt idx="47">
                  <c:v>3</c:v>
                </c:pt>
                <c:pt idx="48">
                  <c:v>3</c:v>
                </c:pt>
                <c:pt idx="49">
                  <c:v>6</c:v>
                </c:pt>
                <c:pt idx="50">
                  <c:v>2</c:v>
                </c:pt>
                <c:pt idx="51">
                  <c:v>2</c:v>
                </c:pt>
                <c:pt idx="52">
                  <c:v>6</c:v>
                </c:pt>
                <c:pt idx="53">
                  <c:v>1</c:v>
                </c:pt>
                <c:pt idx="54">
                  <c:v>1</c:v>
                </c:pt>
                <c:pt idx="55">
                  <c:v>1</c:v>
                </c:pt>
                <c:pt idx="56">
                  <c:v>1</c:v>
                </c:pt>
                <c:pt idx="57">
                  <c:v>1</c:v>
                </c:pt>
                <c:pt idx="58">
                  <c:v>1</c:v>
                </c:pt>
                <c:pt idx="59">
                  <c:v>2</c:v>
                </c:pt>
                <c:pt idx="60">
                  <c:v>2</c:v>
                </c:pt>
              </c:numCache>
            </c:numRef>
          </c:val>
          <c:extLst>
            <c:ext xmlns:c16="http://schemas.microsoft.com/office/drawing/2014/chart" uri="{C3380CC4-5D6E-409C-BE32-E72D297353CC}">
              <c16:uniqueId val="{00000005-E76B-9F42-8878-6C88089DDD6C}"/>
            </c:ext>
          </c:extLst>
        </c:ser>
        <c:ser>
          <c:idx val="5"/>
          <c:order val="5"/>
          <c:tx>
            <c:strRef>
              <c:f>'Tournaments by Teams'!$J$2:$J$3</c:f>
              <c:strCache>
                <c:ptCount val="1"/>
                <c:pt idx="0">
                  <c:v>250-299</c:v>
                </c:pt>
              </c:strCache>
            </c:strRef>
          </c:tx>
          <c:spPr>
            <a:solidFill>
              <a:schemeClr val="accent3">
                <a:tint val="95000"/>
              </a:schemeClr>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multiLvlStrRef>
              <c:f>'Tournaments by Teams'!$B$4:$D$65</c:f>
              <c:multiLvlStrCache>
                <c:ptCount val="61"/>
                <c:lvl>
                  <c:pt idx="0">
                    <c:v>Aachen</c:v>
                  </c:pt>
                  <c:pt idx="1">
                    <c:v>Berlin-Brandenburg</c:v>
                  </c:pt>
                  <c:pt idx="2">
                    <c:v>Braunschweig</c:v>
                  </c:pt>
                  <c:pt idx="3">
                    <c:v>Chur</c:v>
                  </c:pt>
                  <c:pt idx="4">
                    <c:v>Darmstadt</c:v>
                  </c:pt>
                  <c:pt idx="5">
                    <c:v>Dresden</c:v>
                  </c:pt>
                  <c:pt idx="6">
                    <c:v>Esslingen</c:v>
                  </c:pt>
                  <c:pt idx="7">
                    <c:v>Frankfurt am Main</c:v>
                  </c:pt>
                  <c:pt idx="8">
                    <c:v>Fulda</c:v>
                  </c:pt>
                  <c:pt idx="9">
                    <c:v>Gießen-Marburg-Wetzlar</c:v>
                  </c:pt>
                  <c:pt idx="10">
                    <c:v>Göttingen</c:v>
                  </c:pt>
                  <c:pt idx="11">
                    <c:v>Graz</c:v>
                  </c:pt>
                  <c:pt idx="12">
                    <c:v>Hamburg</c:v>
                  </c:pt>
                  <c:pt idx="13">
                    <c:v>Heilbronn</c:v>
                  </c:pt>
                  <c:pt idx="14">
                    <c:v>Ilmenau</c:v>
                  </c:pt>
                  <c:pt idx="15">
                    <c:v>Jura</c:v>
                  </c:pt>
                  <c:pt idx="16">
                    <c:v>Karlsruhe</c:v>
                  </c:pt>
                  <c:pt idx="17">
                    <c:v>Kiel</c:v>
                  </c:pt>
                  <c:pt idx="18">
                    <c:v>Köln</c:v>
                  </c:pt>
                  <c:pt idx="19">
                    <c:v>Lausanne</c:v>
                  </c:pt>
                  <c:pt idx="20">
                    <c:v>Lausitz-Spreewald</c:v>
                  </c:pt>
                  <c:pt idx="21">
                    <c:v>Leipzig</c:v>
                  </c:pt>
                  <c:pt idx="22">
                    <c:v>Limburg-Weilburg</c:v>
                  </c:pt>
                  <c:pt idx="23">
                    <c:v>Magdeburg</c:v>
                  </c:pt>
                  <c:pt idx="24">
                    <c:v>Mannheim</c:v>
                  </c:pt>
                  <c:pt idx="25">
                    <c:v>Mecklenburg-Vorpommern</c:v>
                  </c:pt>
                  <c:pt idx="26">
                    <c:v>Merseburg</c:v>
                  </c:pt>
                  <c:pt idx="27">
                    <c:v>Mosbach</c:v>
                  </c:pt>
                  <c:pt idx="28">
                    <c:v>München</c:v>
                  </c:pt>
                  <c:pt idx="29">
                    <c:v>Münsterland-Rheine</c:v>
                  </c:pt>
                  <c:pt idx="30">
                    <c:v>Norderstedt</c:v>
                  </c:pt>
                  <c:pt idx="31">
                    <c:v>Nürnberg</c:v>
                  </c:pt>
                  <c:pt idx="32">
                    <c:v>Ortenau</c:v>
                  </c:pt>
                  <c:pt idx="33">
                    <c:v>Osnabrück</c:v>
                  </c:pt>
                  <c:pt idx="34">
                    <c:v>Ostbrandenburg-Eisenhüttenstadt</c:v>
                  </c:pt>
                  <c:pt idx="35">
                    <c:v>Paderborn</c:v>
                  </c:pt>
                  <c:pt idx="36">
                    <c:v>Regensburg</c:v>
                  </c:pt>
                  <c:pt idx="37">
                    <c:v>Rockenhausen</c:v>
                  </c:pt>
                  <c:pt idx="38">
                    <c:v>Schwäbisch Gmünd</c:v>
                  </c:pt>
                  <c:pt idx="39">
                    <c:v>Siegen-Wittgenstein/Olpe</c:v>
                  </c:pt>
                  <c:pt idx="40">
                    <c:v>St. Pölten</c:v>
                  </c:pt>
                  <c:pt idx="41">
                    <c:v>St. Pölten II</c:v>
                  </c:pt>
                  <c:pt idx="42">
                    <c:v>Stolzenau</c:v>
                  </c:pt>
                  <c:pt idx="43">
                    <c:v>Süßen</c:v>
                  </c:pt>
                  <c:pt idx="44">
                    <c:v>Tirol</c:v>
                  </c:pt>
                  <c:pt idx="45">
                    <c:v>Vallendar</c:v>
                  </c:pt>
                  <c:pt idx="46">
                    <c:v>Vorarlberg</c:v>
                  </c:pt>
                  <c:pt idx="47">
                    <c:v>Weinviertel</c:v>
                  </c:pt>
                  <c:pt idx="48">
                    <c:v>Wiesbaden/Taunusstein</c:v>
                  </c:pt>
                  <c:pt idx="49">
                    <c:v>Windisch</c:v>
                  </c:pt>
                  <c:pt idx="50">
                    <c:v>Würzburg</c:v>
                  </c:pt>
                  <c:pt idx="51">
                    <c:v>Yverdon</c:v>
                  </c:pt>
                  <c:pt idx="52">
                    <c:v>Zwickau</c:v>
                  </c:pt>
                  <c:pt idx="53">
                    <c:v>Qualifikation Deutschland - Aachen</c:v>
                  </c:pt>
                  <c:pt idx="54">
                    <c:v>Qualifikation Deutschland - Braunschweig</c:v>
                  </c:pt>
                  <c:pt idx="55">
                    <c:v>Qualifikation Deutschland - Heidelberg</c:v>
                  </c:pt>
                  <c:pt idx="56">
                    <c:v>Qualifikation Deutschland - Rockenhausen</c:v>
                  </c:pt>
                  <c:pt idx="57">
                    <c:v>Qualifikation Deutschland - Siegen</c:v>
                  </c:pt>
                  <c:pt idx="58">
                    <c:v>Qualifikation Deutschland - Wildau</c:v>
                  </c:pt>
                  <c:pt idx="59">
                    <c:v>Qualifikation Österreich - Tirol</c:v>
                  </c:pt>
                  <c:pt idx="60">
                    <c:v>Qualifikation Schweiz - Jura</c:v>
                  </c:pt>
                </c:lvl>
                <c:lvl>
                  <c:pt idx="0">
                    <c:v>Regio</c:v>
                  </c:pt>
                  <c:pt idx="53">
                    <c:v>Qualifier</c:v>
                  </c:pt>
                </c:lvl>
                <c:lvl>
                  <c:pt idx="0">
                    <c:v>(Leer)</c:v>
                  </c:pt>
                </c:lvl>
              </c:multiLvlStrCache>
            </c:multiLvlStrRef>
          </c:cat>
          <c:val>
            <c:numRef>
              <c:f>'Tournaments by Teams'!$J$4:$J$65</c:f>
              <c:numCache>
                <c:formatCode>General</c:formatCode>
                <c:ptCount val="61"/>
                <c:pt idx="1">
                  <c:v>1</c:v>
                </c:pt>
                <c:pt idx="2">
                  <c:v>1</c:v>
                </c:pt>
                <c:pt idx="3">
                  <c:v>2</c:v>
                </c:pt>
                <c:pt idx="4">
                  <c:v>6</c:v>
                </c:pt>
                <c:pt idx="5">
                  <c:v>1</c:v>
                </c:pt>
                <c:pt idx="6">
                  <c:v>3</c:v>
                </c:pt>
                <c:pt idx="7">
                  <c:v>2</c:v>
                </c:pt>
                <c:pt idx="8">
                  <c:v>1</c:v>
                </c:pt>
                <c:pt idx="9">
                  <c:v>2</c:v>
                </c:pt>
                <c:pt idx="11">
                  <c:v>2</c:v>
                </c:pt>
                <c:pt idx="16">
                  <c:v>1</c:v>
                </c:pt>
                <c:pt idx="18">
                  <c:v>1</c:v>
                </c:pt>
                <c:pt idx="19">
                  <c:v>2</c:v>
                </c:pt>
                <c:pt idx="20">
                  <c:v>1</c:v>
                </c:pt>
                <c:pt idx="21">
                  <c:v>3</c:v>
                </c:pt>
                <c:pt idx="22">
                  <c:v>1</c:v>
                </c:pt>
                <c:pt idx="23">
                  <c:v>4</c:v>
                </c:pt>
                <c:pt idx="24">
                  <c:v>4</c:v>
                </c:pt>
                <c:pt idx="25">
                  <c:v>1</c:v>
                </c:pt>
                <c:pt idx="26">
                  <c:v>3</c:v>
                </c:pt>
                <c:pt idx="27">
                  <c:v>3</c:v>
                </c:pt>
                <c:pt idx="28">
                  <c:v>3</c:v>
                </c:pt>
                <c:pt idx="29">
                  <c:v>1</c:v>
                </c:pt>
                <c:pt idx="30">
                  <c:v>1</c:v>
                </c:pt>
                <c:pt idx="31">
                  <c:v>2</c:v>
                </c:pt>
                <c:pt idx="32">
                  <c:v>2</c:v>
                </c:pt>
                <c:pt idx="34">
                  <c:v>1</c:v>
                </c:pt>
                <c:pt idx="35">
                  <c:v>2</c:v>
                </c:pt>
                <c:pt idx="36">
                  <c:v>1</c:v>
                </c:pt>
                <c:pt idx="37">
                  <c:v>3</c:v>
                </c:pt>
                <c:pt idx="38">
                  <c:v>2</c:v>
                </c:pt>
                <c:pt idx="39">
                  <c:v>4</c:v>
                </c:pt>
                <c:pt idx="41">
                  <c:v>1</c:v>
                </c:pt>
                <c:pt idx="42">
                  <c:v>3</c:v>
                </c:pt>
                <c:pt idx="43">
                  <c:v>3</c:v>
                </c:pt>
                <c:pt idx="44">
                  <c:v>2</c:v>
                </c:pt>
                <c:pt idx="46">
                  <c:v>3</c:v>
                </c:pt>
                <c:pt idx="47">
                  <c:v>3</c:v>
                </c:pt>
                <c:pt idx="48">
                  <c:v>1</c:v>
                </c:pt>
                <c:pt idx="50">
                  <c:v>1</c:v>
                </c:pt>
                <c:pt idx="52">
                  <c:v>1</c:v>
                </c:pt>
                <c:pt idx="53">
                  <c:v>6</c:v>
                </c:pt>
                <c:pt idx="54">
                  <c:v>5</c:v>
                </c:pt>
                <c:pt idx="55">
                  <c:v>3</c:v>
                </c:pt>
                <c:pt idx="56">
                  <c:v>2</c:v>
                </c:pt>
                <c:pt idx="57">
                  <c:v>3</c:v>
                </c:pt>
                <c:pt idx="58">
                  <c:v>7</c:v>
                </c:pt>
                <c:pt idx="59">
                  <c:v>2</c:v>
                </c:pt>
                <c:pt idx="60">
                  <c:v>2</c:v>
                </c:pt>
              </c:numCache>
            </c:numRef>
          </c:val>
          <c:extLst>
            <c:ext xmlns:c16="http://schemas.microsoft.com/office/drawing/2014/chart" uri="{C3380CC4-5D6E-409C-BE32-E72D297353CC}">
              <c16:uniqueId val="{00000006-E76B-9F42-8878-6C88089DDD6C}"/>
            </c:ext>
          </c:extLst>
        </c:ser>
        <c:ser>
          <c:idx val="6"/>
          <c:order val="6"/>
          <c:tx>
            <c:strRef>
              <c:f>'Tournaments by Teams'!$K$2:$K$3</c:f>
              <c:strCache>
                <c:ptCount val="1"/>
                <c:pt idx="0">
                  <c:v>300-349</c:v>
                </c:pt>
              </c:strCache>
            </c:strRef>
          </c:tx>
          <c:spPr>
            <a:solidFill>
              <a:schemeClr val="accent3">
                <a:shade val="94000"/>
              </a:schemeClr>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multiLvlStrRef>
              <c:f>'Tournaments by Teams'!$B$4:$D$65</c:f>
              <c:multiLvlStrCache>
                <c:ptCount val="61"/>
                <c:lvl>
                  <c:pt idx="0">
                    <c:v>Aachen</c:v>
                  </c:pt>
                  <c:pt idx="1">
                    <c:v>Berlin-Brandenburg</c:v>
                  </c:pt>
                  <c:pt idx="2">
                    <c:v>Braunschweig</c:v>
                  </c:pt>
                  <c:pt idx="3">
                    <c:v>Chur</c:v>
                  </c:pt>
                  <c:pt idx="4">
                    <c:v>Darmstadt</c:v>
                  </c:pt>
                  <c:pt idx="5">
                    <c:v>Dresden</c:v>
                  </c:pt>
                  <c:pt idx="6">
                    <c:v>Esslingen</c:v>
                  </c:pt>
                  <c:pt idx="7">
                    <c:v>Frankfurt am Main</c:v>
                  </c:pt>
                  <c:pt idx="8">
                    <c:v>Fulda</c:v>
                  </c:pt>
                  <c:pt idx="9">
                    <c:v>Gießen-Marburg-Wetzlar</c:v>
                  </c:pt>
                  <c:pt idx="10">
                    <c:v>Göttingen</c:v>
                  </c:pt>
                  <c:pt idx="11">
                    <c:v>Graz</c:v>
                  </c:pt>
                  <c:pt idx="12">
                    <c:v>Hamburg</c:v>
                  </c:pt>
                  <c:pt idx="13">
                    <c:v>Heilbronn</c:v>
                  </c:pt>
                  <c:pt idx="14">
                    <c:v>Ilmenau</c:v>
                  </c:pt>
                  <c:pt idx="15">
                    <c:v>Jura</c:v>
                  </c:pt>
                  <c:pt idx="16">
                    <c:v>Karlsruhe</c:v>
                  </c:pt>
                  <c:pt idx="17">
                    <c:v>Kiel</c:v>
                  </c:pt>
                  <c:pt idx="18">
                    <c:v>Köln</c:v>
                  </c:pt>
                  <c:pt idx="19">
                    <c:v>Lausanne</c:v>
                  </c:pt>
                  <c:pt idx="20">
                    <c:v>Lausitz-Spreewald</c:v>
                  </c:pt>
                  <c:pt idx="21">
                    <c:v>Leipzig</c:v>
                  </c:pt>
                  <c:pt idx="22">
                    <c:v>Limburg-Weilburg</c:v>
                  </c:pt>
                  <c:pt idx="23">
                    <c:v>Magdeburg</c:v>
                  </c:pt>
                  <c:pt idx="24">
                    <c:v>Mannheim</c:v>
                  </c:pt>
                  <c:pt idx="25">
                    <c:v>Mecklenburg-Vorpommern</c:v>
                  </c:pt>
                  <c:pt idx="26">
                    <c:v>Merseburg</c:v>
                  </c:pt>
                  <c:pt idx="27">
                    <c:v>Mosbach</c:v>
                  </c:pt>
                  <c:pt idx="28">
                    <c:v>München</c:v>
                  </c:pt>
                  <c:pt idx="29">
                    <c:v>Münsterland-Rheine</c:v>
                  </c:pt>
                  <c:pt idx="30">
                    <c:v>Norderstedt</c:v>
                  </c:pt>
                  <c:pt idx="31">
                    <c:v>Nürnberg</c:v>
                  </c:pt>
                  <c:pt idx="32">
                    <c:v>Ortenau</c:v>
                  </c:pt>
                  <c:pt idx="33">
                    <c:v>Osnabrück</c:v>
                  </c:pt>
                  <c:pt idx="34">
                    <c:v>Ostbrandenburg-Eisenhüttenstadt</c:v>
                  </c:pt>
                  <c:pt idx="35">
                    <c:v>Paderborn</c:v>
                  </c:pt>
                  <c:pt idx="36">
                    <c:v>Regensburg</c:v>
                  </c:pt>
                  <c:pt idx="37">
                    <c:v>Rockenhausen</c:v>
                  </c:pt>
                  <c:pt idx="38">
                    <c:v>Schwäbisch Gmünd</c:v>
                  </c:pt>
                  <c:pt idx="39">
                    <c:v>Siegen-Wittgenstein/Olpe</c:v>
                  </c:pt>
                  <c:pt idx="40">
                    <c:v>St. Pölten</c:v>
                  </c:pt>
                  <c:pt idx="41">
                    <c:v>St. Pölten II</c:v>
                  </c:pt>
                  <c:pt idx="42">
                    <c:v>Stolzenau</c:v>
                  </c:pt>
                  <c:pt idx="43">
                    <c:v>Süßen</c:v>
                  </c:pt>
                  <c:pt idx="44">
                    <c:v>Tirol</c:v>
                  </c:pt>
                  <c:pt idx="45">
                    <c:v>Vallendar</c:v>
                  </c:pt>
                  <c:pt idx="46">
                    <c:v>Vorarlberg</c:v>
                  </c:pt>
                  <c:pt idx="47">
                    <c:v>Weinviertel</c:v>
                  </c:pt>
                  <c:pt idx="48">
                    <c:v>Wiesbaden/Taunusstein</c:v>
                  </c:pt>
                  <c:pt idx="49">
                    <c:v>Windisch</c:v>
                  </c:pt>
                  <c:pt idx="50">
                    <c:v>Würzburg</c:v>
                  </c:pt>
                  <c:pt idx="51">
                    <c:v>Yverdon</c:v>
                  </c:pt>
                  <c:pt idx="52">
                    <c:v>Zwickau</c:v>
                  </c:pt>
                  <c:pt idx="53">
                    <c:v>Qualifikation Deutschland - Aachen</c:v>
                  </c:pt>
                  <c:pt idx="54">
                    <c:v>Qualifikation Deutschland - Braunschweig</c:v>
                  </c:pt>
                  <c:pt idx="55">
                    <c:v>Qualifikation Deutschland - Heidelberg</c:v>
                  </c:pt>
                  <c:pt idx="56">
                    <c:v>Qualifikation Deutschland - Rockenhausen</c:v>
                  </c:pt>
                  <c:pt idx="57">
                    <c:v>Qualifikation Deutschland - Siegen</c:v>
                  </c:pt>
                  <c:pt idx="58">
                    <c:v>Qualifikation Deutschland - Wildau</c:v>
                  </c:pt>
                  <c:pt idx="59">
                    <c:v>Qualifikation Österreich - Tirol</c:v>
                  </c:pt>
                  <c:pt idx="60">
                    <c:v>Qualifikation Schweiz - Jura</c:v>
                  </c:pt>
                </c:lvl>
                <c:lvl>
                  <c:pt idx="0">
                    <c:v>Regio</c:v>
                  </c:pt>
                  <c:pt idx="53">
                    <c:v>Qualifier</c:v>
                  </c:pt>
                </c:lvl>
                <c:lvl>
                  <c:pt idx="0">
                    <c:v>(Leer)</c:v>
                  </c:pt>
                </c:lvl>
              </c:multiLvlStrCache>
            </c:multiLvlStrRef>
          </c:cat>
          <c:val>
            <c:numRef>
              <c:f>'Tournaments by Teams'!$K$4:$K$65</c:f>
              <c:numCache>
                <c:formatCode>General</c:formatCode>
                <c:ptCount val="61"/>
                <c:pt idx="0">
                  <c:v>2</c:v>
                </c:pt>
                <c:pt idx="1">
                  <c:v>1</c:v>
                </c:pt>
                <c:pt idx="2">
                  <c:v>2</c:v>
                </c:pt>
                <c:pt idx="3">
                  <c:v>1</c:v>
                </c:pt>
                <c:pt idx="4">
                  <c:v>2</c:v>
                </c:pt>
                <c:pt idx="5">
                  <c:v>2</c:v>
                </c:pt>
                <c:pt idx="6">
                  <c:v>2</c:v>
                </c:pt>
                <c:pt idx="7">
                  <c:v>1</c:v>
                </c:pt>
                <c:pt idx="8">
                  <c:v>3</c:v>
                </c:pt>
                <c:pt idx="9">
                  <c:v>1</c:v>
                </c:pt>
                <c:pt idx="11">
                  <c:v>1</c:v>
                </c:pt>
                <c:pt idx="13">
                  <c:v>1</c:v>
                </c:pt>
                <c:pt idx="18">
                  <c:v>1</c:v>
                </c:pt>
                <c:pt idx="19">
                  <c:v>1</c:v>
                </c:pt>
                <c:pt idx="20">
                  <c:v>1</c:v>
                </c:pt>
                <c:pt idx="22">
                  <c:v>1</c:v>
                </c:pt>
                <c:pt idx="23">
                  <c:v>1</c:v>
                </c:pt>
                <c:pt idx="24">
                  <c:v>1</c:v>
                </c:pt>
                <c:pt idx="27">
                  <c:v>3</c:v>
                </c:pt>
                <c:pt idx="28">
                  <c:v>3</c:v>
                </c:pt>
                <c:pt idx="29">
                  <c:v>2</c:v>
                </c:pt>
                <c:pt idx="31">
                  <c:v>1</c:v>
                </c:pt>
                <c:pt idx="32">
                  <c:v>4</c:v>
                </c:pt>
                <c:pt idx="33">
                  <c:v>1</c:v>
                </c:pt>
                <c:pt idx="34">
                  <c:v>1</c:v>
                </c:pt>
                <c:pt idx="35">
                  <c:v>1</c:v>
                </c:pt>
                <c:pt idx="36">
                  <c:v>1</c:v>
                </c:pt>
                <c:pt idx="39">
                  <c:v>2</c:v>
                </c:pt>
                <c:pt idx="40">
                  <c:v>1</c:v>
                </c:pt>
                <c:pt idx="41">
                  <c:v>3</c:v>
                </c:pt>
                <c:pt idx="44">
                  <c:v>3</c:v>
                </c:pt>
                <c:pt idx="46">
                  <c:v>1</c:v>
                </c:pt>
                <c:pt idx="47">
                  <c:v>1</c:v>
                </c:pt>
                <c:pt idx="48">
                  <c:v>1</c:v>
                </c:pt>
                <c:pt idx="49">
                  <c:v>2</c:v>
                </c:pt>
                <c:pt idx="50">
                  <c:v>3</c:v>
                </c:pt>
                <c:pt idx="51">
                  <c:v>3</c:v>
                </c:pt>
                <c:pt idx="53">
                  <c:v>3</c:v>
                </c:pt>
                <c:pt idx="54">
                  <c:v>3</c:v>
                </c:pt>
                <c:pt idx="55">
                  <c:v>1</c:v>
                </c:pt>
                <c:pt idx="56">
                  <c:v>5</c:v>
                </c:pt>
                <c:pt idx="57">
                  <c:v>3</c:v>
                </c:pt>
                <c:pt idx="58">
                  <c:v>1</c:v>
                </c:pt>
                <c:pt idx="59">
                  <c:v>3</c:v>
                </c:pt>
                <c:pt idx="60">
                  <c:v>2</c:v>
                </c:pt>
              </c:numCache>
            </c:numRef>
          </c:val>
          <c:extLst>
            <c:ext xmlns:c16="http://schemas.microsoft.com/office/drawing/2014/chart" uri="{C3380CC4-5D6E-409C-BE32-E72D297353CC}">
              <c16:uniqueId val="{00000008-E76B-9F42-8878-6C88089DDD6C}"/>
            </c:ext>
          </c:extLst>
        </c:ser>
        <c:ser>
          <c:idx val="7"/>
          <c:order val="7"/>
          <c:tx>
            <c:strRef>
              <c:f>'Tournaments by Teams'!$L$2:$L$3</c:f>
              <c:strCache>
                <c:ptCount val="1"/>
                <c:pt idx="0">
                  <c:v>350-399</c:v>
                </c:pt>
              </c:strCache>
            </c:strRef>
          </c:tx>
          <c:spPr>
            <a:solidFill>
              <a:schemeClr val="accent3">
                <a:shade val="83000"/>
              </a:schemeClr>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multiLvlStrRef>
              <c:f>'Tournaments by Teams'!$B$4:$D$65</c:f>
              <c:multiLvlStrCache>
                <c:ptCount val="61"/>
                <c:lvl>
                  <c:pt idx="0">
                    <c:v>Aachen</c:v>
                  </c:pt>
                  <c:pt idx="1">
                    <c:v>Berlin-Brandenburg</c:v>
                  </c:pt>
                  <c:pt idx="2">
                    <c:v>Braunschweig</c:v>
                  </c:pt>
                  <c:pt idx="3">
                    <c:v>Chur</c:v>
                  </c:pt>
                  <c:pt idx="4">
                    <c:v>Darmstadt</c:v>
                  </c:pt>
                  <c:pt idx="5">
                    <c:v>Dresden</c:v>
                  </c:pt>
                  <c:pt idx="6">
                    <c:v>Esslingen</c:v>
                  </c:pt>
                  <c:pt idx="7">
                    <c:v>Frankfurt am Main</c:v>
                  </c:pt>
                  <c:pt idx="8">
                    <c:v>Fulda</c:v>
                  </c:pt>
                  <c:pt idx="9">
                    <c:v>Gießen-Marburg-Wetzlar</c:v>
                  </c:pt>
                  <c:pt idx="10">
                    <c:v>Göttingen</c:v>
                  </c:pt>
                  <c:pt idx="11">
                    <c:v>Graz</c:v>
                  </c:pt>
                  <c:pt idx="12">
                    <c:v>Hamburg</c:v>
                  </c:pt>
                  <c:pt idx="13">
                    <c:v>Heilbronn</c:v>
                  </c:pt>
                  <c:pt idx="14">
                    <c:v>Ilmenau</c:v>
                  </c:pt>
                  <c:pt idx="15">
                    <c:v>Jura</c:v>
                  </c:pt>
                  <c:pt idx="16">
                    <c:v>Karlsruhe</c:v>
                  </c:pt>
                  <c:pt idx="17">
                    <c:v>Kiel</c:v>
                  </c:pt>
                  <c:pt idx="18">
                    <c:v>Köln</c:v>
                  </c:pt>
                  <c:pt idx="19">
                    <c:v>Lausanne</c:v>
                  </c:pt>
                  <c:pt idx="20">
                    <c:v>Lausitz-Spreewald</c:v>
                  </c:pt>
                  <c:pt idx="21">
                    <c:v>Leipzig</c:v>
                  </c:pt>
                  <c:pt idx="22">
                    <c:v>Limburg-Weilburg</c:v>
                  </c:pt>
                  <c:pt idx="23">
                    <c:v>Magdeburg</c:v>
                  </c:pt>
                  <c:pt idx="24">
                    <c:v>Mannheim</c:v>
                  </c:pt>
                  <c:pt idx="25">
                    <c:v>Mecklenburg-Vorpommern</c:v>
                  </c:pt>
                  <c:pt idx="26">
                    <c:v>Merseburg</c:v>
                  </c:pt>
                  <c:pt idx="27">
                    <c:v>Mosbach</c:v>
                  </c:pt>
                  <c:pt idx="28">
                    <c:v>München</c:v>
                  </c:pt>
                  <c:pt idx="29">
                    <c:v>Münsterland-Rheine</c:v>
                  </c:pt>
                  <c:pt idx="30">
                    <c:v>Norderstedt</c:v>
                  </c:pt>
                  <c:pt idx="31">
                    <c:v>Nürnberg</c:v>
                  </c:pt>
                  <c:pt idx="32">
                    <c:v>Ortenau</c:v>
                  </c:pt>
                  <c:pt idx="33">
                    <c:v>Osnabrück</c:v>
                  </c:pt>
                  <c:pt idx="34">
                    <c:v>Ostbrandenburg-Eisenhüttenstadt</c:v>
                  </c:pt>
                  <c:pt idx="35">
                    <c:v>Paderborn</c:v>
                  </c:pt>
                  <c:pt idx="36">
                    <c:v>Regensburg</c:v>
                  </c:pt>
                  <c:pt idx="37">
                    <c:v>Rockenhausen</c:v>
                  </c:pt>
                  <c:pt idx="38">
                    <c:v>Schwäbisch Gmünd</c:v>
                  </c:pt>
                  <c:pt idx="39">
                    <c:v>Siegen-Wittgenstein/Olpe</c:v>
                  </c:pt>
                  <c:pt idx="40">
                    <c:v>St. Pölten</c:v>
                  </c:pt>
                  <c:pt idx="41">
                    <c:v>St. Pölten II</c:v>
                  </c:pt>
                  <c:pt idx="42">
                    <c:v>Stolzenau</c:v>
                  </c:pt>
                  <c:pt idx="43">
                    <c:v>Süßen</c:v>
                  </c:pt>
                  <c:pt idx="44">
                    <c:v>Tirol</c:v>
                  </c:pt>
                  <c:pt idx="45">
                    <c:v>Vallendar</c:v>
                  </c:pt>
                  <c:pt idx="46">
                    <c:v>Vorarlberg</c:v>
                  </c:pt>
                  <c:pt idx="47">
                    <c:v>Weinviertel</c:v>
                  </c:pt>
                  <c:pt idx="48">
                    <c:v>Wiesbaden/Taunusstein</c:v>
                  </c:pt>
                  <c:pt idx="49">
                    <c:v>Windisch</c:v>
                  </c:pt>
                  <c:pt idx="50">
                    <c:v>Würzburg</c:v>
                  </c:pt>
                  <c:pt idx="51">
                    <c:v>Yverdon</c:v>
                  </c:pt>
                  <c:pt idx="52">
                    <c:v>Zwickau</c:v>
                  </c:pt>
                  <c:pt idx="53">
                    <c:v>Qualifikation Deutschland - Aachen</c:v>
                  </c:pt>
                  <c:pt idx="54">
                    <c:v>Qualifikation Deutschland - Braunschweig</c:v>
                  </c:pt>
                  <c:pt idx="55">
                    <c:v>Qualifikation Deutschland - Heidelberg</c:v>
                  </c:pt>
                  <c:pt idx="56">
                    <c:v>Qualifikation Deutschland - Rockenhausen</c:v>
                  </c:pt>
                  <c:pt idx="57">
                    <c:v>Qualifikation Deutschland - Siegen</c:v>
                  </c:pt>
                  <c:pt idx="58">
                    <c:v>Qualifikation Deutschland - Wildau</c:v>
                  </c:pt>
                  <c:pt idx="59">
                    <c:v>Qualifikation Österreich - Tirol</c:v>
                  </c:pt>
                  <c:pt idx="60">
                    <c:v>Qualifikation Schweiz - Jura</c:v>
                  </c:pt>
                </c:lvl>
                <c:lvl>
                  <c:pt idx="0">
                    <c:v>Regio</c:v>
                  </c:pt>
                  <c:pt idx="53">
                    <c:v>Qualifier</c:v>
                  </c:pt>
                </c:lvl>
                <c:lvl>
                  <c:pt idx="0">
                    <c:v>(Leer)</c:v>
                  </c:pt>
                </c:lvl>
              </c:multiLvlStrCache>
            </c:multiLvlStrRef>
          </c:cat>
          <c:val>
            <c:numRef>
              <c:f>'Tournaments by Teams'!$L$4:$L$65</c:f>
              <c:numCache>
                <c:formatCode>General</c:formatCode>
                <c:ptCount val="61"/>
                <c:pt idx="0">
                  <c:v>2</c:v>
                </c:pt>
                <c:pt idx="4">
                  <c:v>1</c:v>
                </c:pt>
                <c:pt idx="5">
                  <c:v>2</c:v>
                </c:pt>
                <c:pt idx="6">
                  <c:v>1</c:v>
                </c:pt>
                <c:pt idx="8">
                  <c:v>2</c:v>
                </c:pt>
                <c:pt idx="11">
                  <c:v>1</c:v>
                </c:pt>
                <c:pt idx="14">
                  <c:v>3</c:v>
                </c:pt>
                <c:pt idx="15">
                  <c:v>2</c:v>
                </c:pt>
                <c:pt idx="16">
                  <c:v>1</c:v>
                </c:pt>
                <c:pt idx="18">
                  <c:v>1</c:v>
                </c:pt>
                <c:pt idx="19">
                  <c:v>1</c:v>
                </c:pt>
                <c:pt idx="24">
                  <c:v>1</c:v>
                </c:pt>
                <c:pt idx="26">
                  <c:v>1</c:v>
                </c:pt>
                <c:pt idx="28">
                  <c:v>2</c:v>
                </c:pt>
                <c:pt idx="33">
                  <c:v>1</c:v>
                </c:pt>
                <c:pt idx="35">
                  <c:v>1</c:v>
                </c:pt>
                <c:pt idx="36">
                  <c:v>1</c:v>
                </c:pt>
                <c:pt idx="37">
                  <c:v>1</c:v>
                </c:pt>
                <c:pt idx="42">
                  <c:v>1</c:v>
                </c:pt>
                <c:pt idx="43">
                  <c:v>1</c:v>
                </c:pt>
                <c:pt idx="47">
                  <c:v>2</c:v>
                </c:pt>
                <c:pt idx="48">
                  <c:v>1</c:v>
                </c:pt>
                <c:pt idx="50">
                  <c:v>2</c:v>
                </c:pt>
                <c:pt idx="52">
                  <c:v>1</c:v>
                </c:pt>
                <c:pt idx="53">
                  <c:v>1</c:v>
                </c:pt>
                <c:pt idx="54">
                  <c:v>1</c:v>
                </c:pt>
                <c:pt idx="55">
                  <c:v>1</c:v>
                </c:pt>
                <c:pt idx="56">
                  <c:v>1</c:v>
                </c:pt>
                <c:pt idx="57">
                  <c:v>2</c:v>
                </c:pt>
                <c:pt idx="58">
                  <c:v>1</c:v>
                </c:pt>
                <c:pt idx="59">
                  <c:v>4</c:v>
                </c:pt>
                <c:pt idx="60">
                  <c:v>4</c:v>
                </c:pt>
              </c:numCache>
            </c:numRef>
          </c:val>
          <c:extLst>
            <c:ext xmlns:c16="http://schemas.microsoft.com/office/drawing/2014/chart" uri="{C3380CC4-5D6E-409C-BE32-E72D297353CC}">
              <c16:uniqueId val="{00000009-E76B-9F42-8878-6C88089DDD6C}"/>
            </c:ext>
          </c:extLst>
        </c:ser>
        <c:ser>
          <c:idx val="8"/>
          <c:order val="8"/>
          <c:tx>
            <c:strRef>
              <c:f>'Tournaments by Teams'!$M$2:$M$3</c:f>
              <c:strCache>
                <c:ptCount val="1"/>
                <c:pt idx="0">
                  <c:v>400-449</c:v>
                </c:pt>
              </c:strCache>
            </c:strRef>
          </c:tx>
          <c:spPr>
            <a:solidFill>
              <a:schemeClr val="accent3">
                <a:shade val="73000"/>
              </a:schemeClr>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multiLvlStrRef>
              <c:f>'Tournaments by Teams'!$B$4:$D$65</c:f>
              <c:multiLvlStrCache>
                <c:ptCount val="61"/>
                <c:lvl>
                  <c:pt idx="0">
                    <c:v>Aachen</c:v>
                  </c:pt>
                  <c:pt idx="1">
                    <c:v>Berlin-Brandenburg</c:v>
                  </c:pt>
                  <c:pt idx="2">
                    <c:v>Braunschweig</c:v>
                  </c:pt>
                  <c:pt idx="3">
                    <c:v>Chur</c:v>
                  </c:pt>
                  <c:pt idx="4">
                    <c:v>Darmstadt</c:v>
                  </c:pt>
                  <c:pt idx="5">
                    <c:v>Dresden</c:v>
                  </c:pt>
                  <c:pt idx="6">
                    <c:v>Esslingen</c:v>
                  </c:pt>
                  <c:pt idx="7">
                    <c:v>Frankfurt am Main</c:v>
                  </c:pt>
                  <c:pt idx="8">
                    <c:v>Fulda</c:v>
                  </c:pt>
                  <c:pt idx="9">
                    <c:v>Gießen-Marburg-Wetzlar</c:v>
                  </c:pt>
                  <c:pt idx="10">
                    <c:v>Göttingen</c:v>
                  </c:pt>
                  <c:pt idx="11">
                    <c:v>Graz</c:v>
                  </c:pt>
                  <c:pt idx="12">
                    <c:v>Hamburg</c:v>
                  </c:pt>
                  <c:pt idx="13">
                    <c:v>Heilbronn</c:v>
                  </c:pt>
                  <c:pt idx="14">
                    <c:v>Ilmenau</c:v>
                  </c:pt>
                  <c:pt idx="15">
                    <c:v>Jura</c:v>
                  </c:pt>
                  <c:pt idx="16">
                    <c:v>Karlsruhe</c:v>
                  </c:pt>
                  <c:pt idx="17">
                    <c:v>Kiel</c:v>
                  </c:pt>
                  <c:pt idx="18">
                    <c:v>Köln</c:v>
                  </c:pt>
                  <c:pt idx="19">
                    <c:v>Lausanne</c:v>
                  </c:pt>
                  <c:pt idx="20">
                    <c:v>Lausitz-Spreewald</c:v>
                  </c:pt>
                  <c:pt idx="21">
                    <c:v>Leipzig</c:v>
                  </c:pt>
                  <c:pt idx="22">
                    <c:v>Limburg-Weilburg</c:v>
                  </c:pt>
                  <c:pt idx="23">
                    <c:v>Magdeburg</c:v>
                  </c:pt>
                  <c:pt idx="24">
                    <c:v>Mannheim</c:v>
                  </c:pt>
                  <c:pt idx="25">
                    <c:v>Mecklenburg-Vorpommern</c:v>
                  </c:pt>
                  <c:pt idx="26">
                    <c:v>Merseburg</c:v>
                  </c:pt>
                  <c:pt idx="27">
                    <c:v>Mosbach</c:v>
                  </c:pt>
                  <c:pt idx="28">
                    <c:v>München</c:v>
                  </c:pt>
                  <c:pt idx="29">
                    <c:v>Münsterland-Rheine</c:v>
                  </c:pt>
                  <c:pt idx="30">
                    <c:v>Norderstedt</c:v>
                  </c:pt>
                  <c:pt idx="31">
                    <c:v>Nürnberg</c:v>
                  </c:pt>
                  <c:pt idx="32">
                    <c:v>Ortenau</c:v>
                  </c:pt>
                  <c:pt idx="33">
                    <c:v>Osnabrück</c:v>
                  </c:pt>
                  <c:pt idx="34">
                    <c:v>Ostbrandenburg-Eisenhüttenstadt</c:v>
                  </c:pt>
                  <c:pt idx="35">
                    <c:v>Paderborn</c:v>
                  </c:pt>
                  <c:pt idx="36">
                    <c:v>Regensburg</c:v>
                  </c:pt>
                  <c:pt idx="37">
                    <c:v>Rockenhausen</c:v>
                  </c:pt>
                  <c:pt idx="38">
                    <c:v>Schwäbisch Gmünd</c:v>
                  </c:pt>
                  <c:pt idx="39">
                    <c:v>Siegen-Wittgenstein/Olpe</c:v>
                  </c:pt>
                  <c:pt idx="40">
                    <c:v>St. Pölten</c:v>
                  </c:pt>
                  <c:pt idx="41">
                    <c:v>St. Pölten II</c:v>
                  </c:pt>
                  <c:pt idx="42">
                    <c:v>Stolzenau</c:v>
                  </c:pt>
                  <c:pt idx="43">
                    <c:v>Süßen</c:v>
                  </c:pt>
                  <c:pt idx="44">
                    <c:v>Tirol</c:v>
                  </c:pt>
                  <c:pt idx="45">
                    <c:v>Vallendar</c:v>
                  </c:pt>
                  <c:pt idx="46">
                    <c:v>Vorarlberg</c:v>
                  </c:pt>
                  <c:pt idx="47">
                    <c:v>Weinviertel</c:v>
                  </c:pt>
                  <c:pt idx="48">
                    <c:v>Wiesbaden/Taunusstein</c:v>
                  </c:pt>
                  <c:pt idx="49">
                    <c:v>Windisch</c:v>
                  </c:pt>
                  <c:pt idx="50">
                    <c:v>Würzburg</c:v>
                  </c:pt>
                  <c:pt idx="51">
                    <c:v>Yverdon</c:v>
                  </c:pt>
                  <c:pt idx="52">
                    <c:v>Zwickau</c:v>
                  </c:pt>
                  <c:pt idx="53">
                    <c:v>Qualifikation Deutschland - Aachen</c:v>
                  </c:pt>
                  <c:pt idx="54">
                    <c:v>Qualifikation Deutschland - Braunschweig</c:v>
                  </c:pt>
                  <c:pt idx="55">
                    <c:v>Qualifikation Deutschland - Heidelberg</c:v>
                  </c:pt>
                  <c:pt idx="56">
                    <c:v>Qualifikation Deutschland - Rockenhausen</c:v>
                  </c:pt>
                  <c:pt idx="57">
                    <c:v>Qualifikation Deutschland - Siegen</c:v>
                  </c:pt>
                  <c:pt idx="58">
                    <c:v>Qualifikation Deutschland - Wildau</c:v>
                  </c:pt>
                  <c:pt idx="59">
                    <c:v>Qualifikation Österreich - Tirol</c:v>
                  </c:pt>
                  <c:pt idx="60">
                    <c:v>Qualifikation Schweiz - Jura</c:v>
                  </c:pt>
                </c:lvl>
                <c:lvl>
                  <c:pt idx="0">
                    <c:v>Regio</c:v>
                  </c:pt>
                  <c:pt idx="53">
                    <c:v>Qualifier</c:v>
                  </c:pt>
                </c:lvl>
                <c:lvl>
                  <c:pt idx="0">
                    <c:v>(Leer)</c:v>
                  </c:pt>
                </c:lvl>
              </c:multiLvlStrCache>
            </c:multiLvlStrRef>
          </c:cat>
          <c:val>
            <c:numRef>
              <c:f>'Tournaments by Teams'!$M$4:$M$65</c:f>
              <c:numCache>
                <c:formatCode>General</c:formatCode>
                <c:ptCount val="61"/>
                <c:pt idx="1">
                  <c:v>1</c:v>
                </c:pt>
                <c:pt idx="5">
                  <c:v>2</c:v>
                </c:pt>
                <c:pt idx="6">
                  <c:v>1</c:v>
                </c:pt>
                <c:pt idx="8">
                  <c:v>1</c:v>
                </c:pt>
                <c:pt idx="12">
                  <c:v>1</c:v>
                </c:pt>
                <c:pt idx="13">
                  <c:v>1</c:v>
                </c:pt>
                <c:pt idx="17">
                  <c:v>3</c:v>
                </c:pt>
                <c:pt idx="22">
                  <c:v>1</c:v>
                </c:pt>
                <c:pt idx="24">
                  <c:v>1</c:v>
                </c:pt>
                <c:pt idx="25">
                  <c:v>1</c:v>
                </c:pt>
                <c:pt idx="27">
                  <c:v>1</c:v>
                </c:pt>
                <c:pt idx="28">
                  <c:v>1</c:v>
                </c:pt>
                <c:pt idx="31">
                  <c:v>1</c:v>
                </c:pt>
                <c:pt idx="32">
                  <c:v>1</c:v>
                </c:pt>
                <c:pt idx="34">
                  <c:v>1</c:v>
                </c:pt>
                <c:pt idx="35">
                  <c:v>1</c:v>
                </c:pt>
                <c:pt idx="36">
                  <c:v>1</c:v>
                </c:pt>
                <c:pt idx="42">
                  <c:v>1</c:v>
                </c:pt>
                <c:pt idx="44">
                  <c:v>2</c:v>
                </c:pt>
                <c:pt idx="46">
                  <c:v>1</c:v>
                </c:pt>
                <c:pt idx="49">
                  <c:v>1</c:v>
                </c:pt>
                <c:pt idx="50">
                  <c:v>1</c:v>
                </c:pt>
                <c:pt idx="51">
                  <c:v>1</c:v>
                </c:pt>
                <c:pt idx="53">
                  <c:v>1</c:v>
                </c:pt>
                <c:pt idx="54">
                  <c:v>2</c:v>
                </c:pt>
                <c:pt idx="55">
                  <c:v>1</c:v>
                </c:pt>
                <c:pt idx="56">
                  <c:v>1</c:v>
                </c:pt>
                <c:pt idx="58">
                  <c:v>2</c:v>
                </c:pt>
                <c:pt idx="59">
                  <c:v>3</c:v>
                </c:pt>
                <c:pt idx="60">
                  <c:v>1</c:v>
                </c:pt>
              </c:numCache>
            </c:numRef>
          </c:val>
          <c:extLst>
            <c:ext xmlns:c16="http://schemas.microsoft.com/office/drawing/2014/chart" uri="{C3380CC4-5D6E-409C-BE32-E72D297353CC}">
              <c16:uniqueId val="{0000000A-E76B-9F42-8878-6C88089DDD6C}"/>
            </c:ext>
          </c:extLst>
        </c:ser>
        <c:ser>
          <c:idx val="9"/>
          <c:order val="9"/>
          <c:tx>
            <c:strRef>
              <c:f>'Tournaments by Teams'!$N$2:$N$3</c:f>
              <c:strCache>
                <c:ptCount val="1"/>
                <c:pt idx="0">
                  <c:v>450-499</c:v>
                </c:pt>
              </c:strCache>
            </c:strRef>
          </c:tx>
          <c:spPr>
            <a:solidFill>
              <a:schemeClr val="accent3">
                <a:shade val="62000"/>
              </a:schemeClr>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multiLvlStrRef>
              <c:f>'Tournaments by Teams'!$B$4:$D$65</c:f>
              <c:multiLvlStrCache>
                <c:ptCount val="61"/>
                <c:lvl>
                  <c:pt idx="0">
                    <c:v>Aachen</c:v>
                  </c:pt>
                  <c:pt idx="1">
                    <c:v>Berlin-Brandenburg</c:v>
                  </c:pt>
                  <c:pt idx="2">
                    <c:v>Braunschweig</c:v>
                  </c:pt>
                  <c:pt idx="3">
                    <c:v>Chur</c:v>
                  </c:pt>
                  <c:pt idx="4">
                    <c:v>Darmstadt</c:v>
                  </c:pt>
                  <c:pt idx="5">
                    <c:v>Dresden</c:v>
                  </c:pt>
                  <c:pt idx="6">
                    <c:v>Esslingen</c:v>
                  </c:pt>
                  <c:pt idx="7">
                    <c:v>Frankfurt am Main</c:v>
                  </c:pt>
                  <c:pt idx="8">
                    <c:v>Fulda</c:v>
                  </c:pt>
                  <c:pt idx="9">
                    <c:v>Gießen-Marburg-Wetzlar</c:v>
                  </c:pt>
                  <c:pt idx="10">
                    <c:v>Göttingen</c:v>
                  </c:pt>
                  <c:pt idx="11">
                    <c:v>Graz</c:v>
                  </c:pt>
                  <c:pt idx="12">
                    <c:v>Hamburg</c:v>
                  </c:pt>
                  <c:pt idx="13">
                    <c:v>Heilbronn</c:v>
                  </c:pt>
                  <c:pt idx="14">
                    <c:v>Ilmenau</c:v>
                  </c:pt>
                  <c:pt idx="15">
                    <c:v>Jura</c:v>
                  </c:pt>
                  <c:pt idx="16">
                    <c:v>Karlsruhe</c:v>
                  </c:pt>
                  <c:pt idx="17">
                    <c:v>Kiel</c:v>
                  </c:pt>
                  <c:pt idx="18">
                    <c:v>Köln</c:v>
                  </c:pt>
                  <c:pt idx="19">
                    <c:v>Lausanne</c:v>
                  </c:pt>
                  <c:pt idx="20">
                    <c:v>Lausitz-Spreewald</c:v>
                  </c:pt>
                  <c:pt idx="21">
                    <c:v>Leipzig</c:v>
                  </c:pt>
                  <c:pt idx="22">
                    <c:v>Limburg-Weilburg</c:v>
                  </c:pt>
                  <c:pt idx="23">
                    <c:v>Magdeburg</c:v>
                  </c:pt>
                  <c:pt idx="24">
                    <c:v>Mannheim</c:v>
                  </c:pt>
                  <c:pt idx="25">
                    <c:v>Mecklenburg-Vorpommern</c:v>
                  </c:pt>
                  <c:pt idx="26">
                    <c:v>Merseburg</c:v>
                  </c:pt>
                  <c:pt idx="27">
                    <c:v>Mosbach</c:v>
                  </c:pt>
                  <c:pt idx="28">
                    <c:v>München</c:v>
                  </c:pt>
                  <c:pt idx="29">
                    <c:v>Münsterland-Rheine</c:v>
                  </c:pt>
                  <c:pt idx="30">
                    <c:v>Norderstedt</c:v>
                  </c:pt>
                  <c:pt idx="31">
                    <c:v>Nürnberg</c:v>
                  </c:pt>
                  <c:pt idx="32">
                    <c:v>Ortenau</c:v>
                  </c:pt>
                  <c:pt idx="33">
                    <c:v>Osnabrück</c:v>
                  </c:pt>
                  <c:pt idx="34">
                    <c:v>Ostbrandenburg-Eisenhüttenstadt</c:v>
                  </c:pt>
                  <c:pt idx="35">
                    <c:v>Paderborn</c:v>
                  </c:pt>
                  <c:pt idx="36">
                    <c:v>Regensburg</c:v>
                  </c:pt>
                  <c:pt idx="37">
                    <c:v>Rockenhausen</c:v>
                  </c:pt>
                  <c:pt idx="38">
                    <c:v>Schwäbisch Gmünd</c:v>
                  </c:pt>
                  <c:pt idx="39">
                    <c:v>Siegen-Wittgenstein/Olpe</c:v>
                  </c:pt>
                  <c:pt idx="40">
                    <c:v>St. Pölten</c:v>
                  </c:pt>
                  <c:pt idx="41">
                    <c:v>St. Pölten II</c:v>
                  </c:pt>
                  <c:pt idx="42">
                    <c:v>Stolzenau</c:v>
                  </c:pt>
                  <c:pt idx="43">
                    <c:v>Süßen</c:v>
                  </c:pt>
                  <c:pt idx="44">
                    <c:v>Tirol</c:v>
                  </c:pt>
                  <c:pt idx="45">
                    <c:v>Vallendar</c:v>
                  </c:pt>
                  <c:pt idx="46">
                    <c:v>Vorarlberg</c:v>
                  </c:pt>
                  <c:pt idx="47">
                    <c:v>Weinviertel</c:v>
                  </c:pt>
                  <c:pt idx="48">
                    <c:v>Wiesbaden/Taunusstein</c:v>
                  </c:pt>
                  <c:pt idx="49">
                    <c:v>Windisch</c:v>
                  </c:pt>
                  <c:pt idx="50">
                    <c:v>Würzburg</c:v>
                  </c:pt>
                  <c:pt idx="51">
                    <c:v>Yverdon</c:v>
                  </c:pt>
                  <c:pt idx="52">
                    <c:v>Zwickau</c:v>
                  </c:pt>
                  <c:pt idx="53">
                    <c:v>Qualifikation Deutschland - Aachen</c:v>
                  </c:pt>
                  <c:pt idx="54">
                    <c:v>Qualifikation Deutschland - Braunschweig</c:v>
                  </c:pt>
                  <c:pt idx="55">
                    <c:v>Qualifikation Deutschland - Heidelberg</c:v>
                  </c:pt>
                  <c:pt idx="56">
                    <c:v>Qualifikation Deutschland - Rockenhausen</c:v>
                  </c:pt>
                  <c:pt idx="57">
                    <c:v>Qualifikation Deutschland - Siegen</c:v>
                  </c:pt>
                  <c:pt idx="58">
                    <c:v>Qualifikation Deutschland - Wildau</c:v>
                  </c:pt>
                  <c:pt idx="59">
                    <c:v>Qualifikation Österreich - Tirol</c:v>
                  </c:pt>
                  <c:pt idx="60">
                    <c:v>Qualifikation Schweiz - Jura</c:v>
                  </c:pt>
                </c:lvl>
                <c:lvl>
                  <c:pt idx="0">
                    <c:v>Regio</c:v>
                  </c:pt>
                  <c:pt idx="53">
                    <c:v>Qualifier</c:v>
                  </c:pt>
                </c:lvl>
                <c:lvl>
                  <c:pt idx="0">
                    <c:v>(Leer)</c:v>
                  </c:pt>
                </c:lvl>
              </c:multiLvlStrCache>
            </c:multiLvlStrRef>
          </c:cat>
          <c:val>
            <c:numRef>
              <c:f>'Tournaments by Teams'!$N$4:$N$65</c:f>
              <c:numCache>
                <c:formatCode>General</c:formatCode>
                <c:ptCount val="61"/>
                <c:pt idx="3">
                  <c:v>1</c:v>
                </c:pt>
                <c:pt idx="6">
                  <c:v>1</c:v>
                </c:pt>
                <c:pt idx="8">
                  <c:v>1</c:v>
                </c:pt>
                <c:pt idx="16">
                  <c:v>1</c:v>
                </c:pt>
                <c:pt idx="18">
                  <c:v>1</c:v>
                </c:pt>
                <c:pt idx="24">
                  <c:v>1</c:v>
                </c:pt>
                <c:pt idx="27">
                  <c:v>1</c:v>
                </c:pt>
                <c:pt idx="35">
                  <c:v>2</c:v>
                </c:pt>
                <c:pt idx="38">
                  <c:v>1</c:v>
                </c:pt>
                <c:pt idx="45">
                  <c:v>1</c:v>
                </c:pt>
                <c:pt idx="46">
                  <c:v>1</c:v>
                </c:pt>
                <c:pt idx="48">
                  <c:v>1</c:v>
                </c:pt>
                <c:pt idx="54">
                  <c:v>2</c:v>
                </c:pt>
                <c:pt idx="55">
                  <c:v>4</c:v>
                </c:pt>
                <c:pt idx="56">
                  <c:v>2</c:v>
                </c:pt>
                <c:pt idx="57">
                  <c:v>4</c:v>
                </c:pt>
                <c:pt idx="58">
                  <c:v>3</c:v>
                </c:pt>
                <c:pt idx="59">
                  <c:v>1</c:v>
                </c:pt>
                <c:pt idx="60">
                  <c:v>2</c:v>
                </c:pt>
              </c:numCache>
            </c:numRef>
          </c:val>
          <c:extLst>
            <c:ext xmlns:c16="http://schemas.microsoft.com/office/drawing/2014/chart" uri="{C3380CC4-5D6E-409C-BE32-E72D297353CC}">
              <c16:uniqueId val="{0000000B-E76B-9F42-8878-6C88089DDD6C}"/>
            </c:ext>
          </c:extLst>
        </c:ser>
        <c:ser>
          <c:idx val="10"/>
          <c:order val="10"/>
          <c:tx>
            <c:strRef>
              <c:f>'Tournaments by Teams'!$O$2:$O$3</c:f>
              <c:strCache>
                <c:ptCount val="1"/>
                <c:pt idx="0">
                  <c:v>500-549</c:v>
                </c:pt>
              </c:strCache>
            </c:strRef>
          </c:tx>
          <c:spPr>
            <a:solidFill>
              <a:schemeClr val="accent3">
                <a:shade val="51000"/>
              </a:schemeClr>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multiLvlStrRef>
              <c:f>'Tournaments by Teams'!$B$4:$D$65</c:f>
              <c:multiLvlStrCache>
                <c:ptCount val="61"/>
                <c:lvl>
                  <c:pt idx="0">
                    <c:v>Aachen</c:v>
                  </c:pt>
                  <c:pt idx="1">
                    <c:v>Berlin-Brandenburg</c:v>
                  </c:pt>
                  <c:pt idx="2">
                    <c:v>Braunschweig</c:v>
                  </c:pt>
                  <c:pt idx="3">
                    <c:v>Chur</c:v>
                  </c:pt>
                  <c:pt idx="4">
                    <c:v>Darmstadt</c:v>
                  </c:pt>
                  <c:pt idx="5">
                    <c:v>Dresden</c:v>
                  </c:pt>
                  <c:pt idx="6">
                    <c:v>Esslingen</c:v>
                  </c:pt>
                  <c:pt idx="7">
                    <c:v>Frankfurt am Main</c:v>
                  </c:pt>
                  <c:pt idx="8">
                    <c:v>Fulda</c:v>
                  </c:pt>
                  <c:pt idx="9">
                    <c:v>Gießen-Marburg-Wetzlar</c:v>
                  </c:pt>
                  <c:pt idx="10">
                    <c:v>Göttingen</c:v>
                  </c:pt>
                  <c:pt idx="11">
                    <c:v>Graz</c:v>
                  </c:pt>
                  <c:pt idx="12">
                    <c:v>Hamburg</c:v>
                  </c:pt>
                  <c:pt idx="13">
                    <c:v>Heilbronn</c:v>
                  </c:pt>
                  <c:pt idx="14">
                    <c:v>Ilmenau</c:v>
                  </c:pt>
                  <c:pt idx="15">
                    <c:v>Jura</c:v>
                  </c:pt>
                  <c:pt idx="16">
                    <c:v>Karlsruhe</c:v>
                  </c:pt>
                  <c:pt idx="17">
                    <c:v>Kiel</c:v>
                  </c:pt>
                  <c:pt idx="18">
                    <c:v>Köln</c:v>
                  </c:pt>
                  <c:pt idx="19">
                    <c:v>Lausanne</c:v>
                  </c:pt>
                  <c:pt idx="20">
                    <c:v>Lausitz-Spreewald</c:v>
                  </c:pt>
                  <c:pt idx="21">
                    <c:v>Leipzig</c:v>
                  </c:pt>
                  <c:pt idx="22">
                    <c:v>Limburg-Weilburg</c:v>
                  </c:pt>
                  <c:pt idx="23">
                    <c:v>Magdeburg</c:v>
                  </c:pt>
                  <c:pt idx="24">
                    <c:v>Mannheim</c:v>
                  </c:pt>
                  <c:pt idx="25">
                    <c:v>Mecklenburg-Vorpommern</c:v>
                  </c:pt>
                  <c:pt idx="26">
                    <c:v>Merseburg</c:v>
                  </c:pt>
                  <c:pt idx="27">
                    <c:v>Mosbach</c:v>
                  </c:pt>
                  <c:pt idx="28">
                    <c:v>München</c:v>
                  </c:pt>
                  <c:pt idx="29">
                    <c:v>Münsterland-Rheine</c:v>
                  </c:pt>
                  <c:pt idx="30">
                    <c:v>Norderstedt</c:v>
                  </c:pt>
                  <c:pt idx="31">
                    <c:v>Nürnberg</c:v>
                  </c:pt>
                  <c:pt idx="32">
                    <c:v>Ortenau</c:v>
                  </c:pt>
                  <c:pt idx="33">
                    <c:v>Osnabrück</c:v>
                  </c:pt>
                  <c:pt idx="34">
                    <c:v>Ostbrandenburg-Eisenhüttenstadt</c:v>
                  </c:pt>
                  <c:pt idx="35">
                    <c:v>Paderborn</c:v>
                  </c:pt>
                  <c:pt idx="36">
                    <c:v>Regensburg</c:v>
                  </c:pt>
                  <c:pt idx="37">
                    <c:v>Rockenhausen</c:v>
                  </c:pt>
                  <c:pt idx="38">
                    <c:v>Schwäbisch Gmünd</c:v>
                  </c:pt>
                  <c:pt idx="39">
                    <c:v>Siegen-Wittgenstein/Olpe</c:v>
                  </c:pt>
                  <c:pt idx="40">
                    <c:v>St. Pölten</c:v>
                  </c:pt>
                  <c:pt idx="41">
                    <c:v>St. Pölten II</c:v>
                  </c:pt>
                  <c:pt idx="42">
                    <c:v>Stolzenau</c:v>
                  </c:pt>
                  <c:pt idx="43">
                    <c:v>Süßen</c:v>
                  </c:pt>
                  <c:pt idx="44">
                    <c:v>Tirol</c:v>
                  </c:pt>
                  <c:pt idx="45">
                    <c:v>Vallendar</c:v>
                  </c:pt>
                  <c:pt idx="46">
                    <c:v>Vorarlberg</c:v>
                  </c:pt>
                  <c:pt idx="47">
                    <c:v>Weinviertel</c:v>
                  </c:pt>
                  <c:pt idx="48">
                    <c:v>Wiesbaden/Taunusstein</c:v>
                  </c:pt>
                  <c:pt idx="49">
                    <c:v>Windisch</c:v>
                  </c:pt>
                  <c:pt idx="50">
                    <c:v>Würzburg</c:v>
                  </c:pt>
                  <c:pt idx="51">
                    <c:v>Yverdon</c:v>
                  </c:pt>
                  <c:pt idx="52">
                    <c:v>Zwickau</c:v>
                  </c:pt>
                  <c:pt idx="53">
                    <c:v>Qualifikation Deutschland - Aachen</c:v>
                  </c:pt>
                  <c:pt idx="54">
                    <c:v>Qualifikation Deutschland - Braunschweig</c:v>
                  </c:pt>
                  <c:pt idx="55">
                    <c:v>Qualifikation Deutschland - Heidelberg</c:v>
                  </c:pt>
                  <c:pt idx="56">
                    <c:v>Qualifikation Deutschland - Rockenhausen</c:v>
                  </c:pt>
                  <c:pt idx="57">
                    <c:v>Qualifikation Deutschland - Siegen</c:v>
                  </c:pt>
                  <c:pt idx="58">
                    <c:v>Qualifikation Deutschland - Wildau</c:v>
                  </c:pt>
                  <c:pt idx="59">
                    <c:v>Qualifikation Österreich - Tirol</c:v>
                  </c:pt>
                  <c:pt idx="60">
                    <c:v>Qualifikation Schweiz - Jura</c:v>
                  </c:pt>
                </c:lvl>
                <c:lvl>
                  <c:pt idx="0">
                    <c:v>Regio</c:v>
                  </c:pt>
                  <c:pt idx="53">
                    <c:v>Qualifier</c:v>
                  </c:pt>
                </c:lvl>
                <c:lvl>
                  <c:pt idx="0">
                    <c:v>(Leer)</c:v>
                  </c:pt>
                </c:lvl>
              </c:multiLvlStrCache>
            </c:multiLvlStrRef>
          </c:cat>
          <c:val>
            <c:numRef>
              <c:f>'Tournaments by Teams'!$O$4:$O$65</c:f>
              <c:numCache>
                <c:formatCode>General</c:formatCode>
                <c:ptCount val="61"/>
                <c:pt idx="2">
                  <c:v>1</c:v>
                </c:pt>
                <c:pt idx="17">
                  <c:v>1</c:v>
                </c:pt>
                <c:pt idx="24">
                  <c:v>1</c:v>
                </c:pt>
                <c:pt idx="28">
                  <c:v>2</c:v>
                </c:pt>
                <c:pt idx="32">
                  <c:v>1</c:v>
                </c:pt>
                <c:pt idx="36">
                  <c:v>1</c:v>
                </c:pt>
                <c:pt idx="49">
                  <c:v>1</c:v>
                </c:pt>
                <c:pt idx="53">
                  <c:v>3</c:v>
                </c:pt>
                <c:pt idx="54">
                  <c:v>1</c:v>
                </c:pt>
                <c:pt idx="55">
                  <c:v>3</c:v>
                </c:pt>
                <c:pt idx="56">
                  <c:v>5</c:v>
                </c:pt>
                <c:pt idx="57">
                  <c:v>1</c:v>
                </c:pt>
                <c:pt idx="59">
                  <c:v>2</c:v>
                </c:pt>
                <c:pt idx="60">
                  <c:v>1</c:v>
                </c:pt>
              </c:numCache>
            </c:numRef>
          </c:val>
          <c:extLst>
            <c:ext xmlns:c16="http://schemas.microsoft.com/office/drawing/2014/chart" uri="{C3380CC4-5D6E-409C-BE32-E72D297353CC}">
              <c16:uniqueId val="{0000000C-E76B-9F42-8878-6C88089DDD6C}"/>
            </c:ext>
          </c:extLst>
        </c:ser>
        <c:ser>
          <c:idx val="11"/>
          <c:order val="11"/>
          <c:tx>
            <c:strRef>
              <c:f>'Tournaments by Teams'!$P$2:$P$3</c:f>
              <c:strCache>
                <c:ptCount val="1"/>
                <c:pt idx="0">
                  <c:v>No show</c:v>
                </c:pt>
              </c:strCache>
            </c:strRef>
          </c:tx>
          <c:spPr>
            <a:solidFill>
              <a:schemeClr val="accent3">
                <a:shade val="40000"/>
              </a:schemeClr>
            </a:solidFill>
            <a:ln w="9525" cap="flat" cmpd="sng" algn="ctr">
              <a:solidFill>
                <a:schemeClr val="lt1">
                  <a:shade val="95000"/>
                  <a:satMod val="105000"/>
                </a:schemeClr>
              </a:solidFill>
              <a:prstDash val="solid"/>
              <a:round/>
            </a:ln>
            <a:effectLst>
              <a:outerShdw blurRad="40000" dist="20000" dir="5400000" rotWithShape="0">
                <a:srgbClr val="000000">
                  <a:alpha val="38000"/>
                </a:srgbClr>
              </a:out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shade val="95000"/>
                          <a:satMod val="105000"/>
                        </a:schemeClr>
                      </a:solidFill>
                      <a:prstDash val="solid"/>
                      <a:round/>
                    </a:ln>
                    <a:effectLst/>
                  </c:spPr>
                </c15:leaderLines>
              </c:ext>
            </c:extLst>
          </c:dLbls>
          <c:cat>
            <c:multiLvlStrRef>
              <c:f>'Tournaments by Teams'!$B$4:$D$65</c:f>
              <c:multiLvlStrCache>
                <c:ptCount val="61"/>
                <c:lvl>
                  <c:pt idx="0">
                    <c:v>Aachen</c:v>
                  </c:pt>
                  <c:pt idx="1">
                    <c:v>Berlin-Brandenburg</c:v>
                  </c:pt>
                  <c:pt idx="2">
                    <c:v>Braunschweig</c:v>
                  </c:pt>
                  <c:pt idx="3">
                    <c:v>Chur</c:v>
                  </c:pt>
                  <c:pt idx="4">
                    <c:v>Darmstadt</c:v>
                  </c:pt>
                  <c:pt idx="5">
                    <c:v>Dresden</c:v>
                  </c:pt>
                  <c:pt idx="6">
                    <c:v>Esslingen</c:v>
                  </c:pt>
                  <c:pt idx="7">
                    <c:v>Frankfurt am Main</c:v>
                  </c:pt>
                  <c:pt idx="8">
                    <c:v>Fulda</c:v>
                  </c:pt>
                  <c:pt idx="9">
                    <c:v>Gießen-Marburg-Wetzlar</c:v>
                  </c:pt>
                  <c:pt idx="10">
                    <c:v>Göttingen</c:v>
                  </c:pt>
                  <c:pt idx="11">
                    <c:v>Graz</c:v>
                  </c:pt>
                  <c:pt idx="12">
                    <c:v>Hamburg</c:v>
                  </c:pt>
                  <c:pt idx="13">
                    <c:v>Heilbronn</c:v>
                  </c:pt>
                  <c:pt idx="14">
                    <c:v>Ilmenau</c:v>
                  </c:pt>
                  <c:pt idx="15">
                    <c:v>Jura</c:v>
                  </c:pt>
                  <c:pt idx="16">
                    <c:v>Karlsruhe</c:v>
                  </c:pt>
                  <c:pt idx="17">
                    <c:v>Kiel</c:v>
                  </c:pt>
                  <c:pt idx="18">
                    <c:v>Köln</c:v>
                  </c:pt>
                  <c:pt idx="19">
                    <c:v>Lausanne</c:v>
                  </c:pt>
                  <c:pt idx="20">
                    <c:v>Lausitz-Spreewald</c:v>
                  </c:pt>
                  <c:pt idx="21">
                    <c:v>Leipzig</c:v>
                  </c:pt>
                  <c:pt idx="22">
                    <c:v>Limburg-Weilburg</c:v>
                  </c:pt>
                  <c:pt idx="23">
                    <c:v>Magdeburg</c:v>
                  </c:pt>
                  <c:pt idx="24">
                    <c:v>Mannheim</c:v>
                  </c:pt>
                  <c:pt idx="25">
                    <c:v>Mecklenburg-Vorpommern</c:v>
                  </c:pt>
                  <c:pt idx="26">
                    <c:v>Merseburg</c:v>
                  </c:pt>
                  <c:pt idx="27">
                    <c:v>Mosbach</c:v>
                  </c:pt>
                  <c:pt idx="28">
                    <c:v>München</c:v>
                  </c:pt>
                  <c:pt idx="29">
                    <c:v>Münsterland-Rheine</c:v>
                  </c:pt>
                  <c:pt idx="30">
                    <c:v>Norderstedt</c:v>
                  </c:pt>
                  <c:pt idx="31">
                    <c:v>Nürnberg</c:v>
                  </c:pt>
                  <c:pt idx="32">
                    <c:v>Ortenau</c:v>
                  </c:pt>
                  <c:pt idx="33">
                    <c:v>Osnabrück</c:v>
                  </c:pt>
                  <c:pt idx="34">
                    <c:v>Ostbrandenburg-Eisenhüttenstadt</c:v>
                  </c:pt>
                  <c:pt idx="35">
                    <c:v>Paderborn</c:v>
                  </c:pt>
                  <c:pt idx="36">
                    <c:v>Regensburg</c:v>
                  </c:pt>
                  <c:pt idx="37">
                    <c:v>Rockenhausen</c:v>
                  </c:pt>
                  <c:pt idx="38">
                    <c:v>Schwäbisch Gmünd</c:v>
                  </c:pt>
                  <c:pt idx="39">
                    <c:v>Siegen-Wittgenstein/Olpe</c:v>
                  </c:pt>
                  <c:pt idx="40">
                    <c:v>St. Pölten</c:v>
                  </c:pt>
                  <c:pt idx="41">
                    <c:v>St. Pölten II</c:v>
                  </c:pt>
                  <c:pt idx="42">
                    <c:v>Stolzenau</c:v>
                  </c:pt>
                  <c:pt idx="43">
                    <c:v>Süßen</c:v>
                  </c:pt>
                  <c:pt idx="44">
                    <c:v>Tirol</c:v>
                  </c:pt>
                  <c:pt idx="45">
                    <c:v>Vallendar</c:v>
                  </c:pt>
                  <c:pt idx="46">
                    <c:v>Vorarlberg</c:v>
                  </c:pt>
                  <c:pt idx="47">
                    <c:v>Weinviertel</c:v>
                  </c:pt>
                  <c:pt idx="48">
                    <c:v>Wiesbaden/Taunusstein</c:v>
                  </c:pt>
                  <c:pt idx="49">
                    <c:v>Windisch</c:v>
                  </c:pt>
                  <c:pt idx="50">
                    <c:v>Würzburg</c:v>
                  </c:pt>
                  <c:pt idx="51">
                    <c:v>Yverdon</c:v>
                  </c:pt>
                  <c:pt idx="52">
                    <c:v>Zwickau</c:v>
                  </c:pt>
                  <c:pt idx="53">
                    <c:v>Qualifikation Deutschland - Aachen</c:v>
                  </c:pt>
                  <c:pt idx="54">
                    <c:v>Qualifikation Deutschland - Braunschweig</c:v>
                  </c:pt>
                  <c:pt idx="55">
                    <c:v>Qualifikation Deutschland - Heidelberg</c:v>
                  </c:pt>
                  <c:pt idx="56">
                    <c:v>Qualifikation Deutschland - Rockenhausen</c:v>
                  </c:pt>
                  <c:pt idx="57">
                    <c:v>Qualifikation Deutschland - Siegen</c:v>
                  </c:pt>
                  <c:pt idx="58">
                    <c:v>Qualifikation Deutschland - Wildau</c:v>
                  </c:pt>
                  <c:pt idx="59">
                    <c:v>Qualifikation Österreich - Tirol</c:v>
                  </c:pt>
                  <c:pt idx="60">
                    <c:v>Qualifikation Schweiz - Jura</c:v>
                  </c:pt>
                </c:lvl>
                <c:lvl>
                  <c:pt idx="0">
                    <c:v>Regio</c:v>
                  </c:pt>
                  <c:pt idx="53">
                    <c:v>Qualifier</c:v>
                  </c:pt>
                </c:lvl>
                <c:lvl>
                  <c:pt idx="0">
                    <c:v>(Leer)</c:v>
                  </c:pt>
                </c:lvl>
              </c:multiLvlStrCache>
            </c:multiLvlStrRef>
          </c:cat>
          <c:val>
            <c:numRef>
              <c:f>'Tournaments by Teams'!$P$4:$P$65</c:f>
              <c:numCache>
                <c:formatCode>General</c:formatCode>
                <c:ptCount val="61"/>
                <c:pt idx="37">
                  <c:v>1</c:v>
                </c:pt>
              </c:numCache>
            </c:numRef>
          </c:val>
          <c:extLst>
            <c:ext xmlns:c16="http://schemas.microsoft.com/office/drawing/2014/chart" uri="{C3380CC4-5D6E-409C-BE32-E72D297353CC}">
              <c16:uniqueId val="{00000001-6096-AE41-8A19-6158A9C13B8D}"/>
            </c:ext>
          </c:extLst>
        </c:ser>
        <c:dLbls>
          <c:dLblPos val="ctr"/>
          <c:showLegendKey val="0"/>
          <c:showVal val="1"/>
          <c:showCatName val="0"/>
          <c:showSerName val="0"/>
          <c:showPercent val="0"/>
          <c:showBubbleSize val="0"/>
        </c:dLbls>
        <c:gapWidth val="0"/>
        <c:overlap val="100"/>
        <c:axId val="205281008"/>
        <c:axId val="205277088"/>
      </c:barChart>
      <c:catAx>
        <c:axId val="205281008"/>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600" b="0" i="0" u="none" strike="noStrike" kern="1200" baseline="0">
                <a:solidFill>
                  <a:schemeClr val="tx1"/>
                </a:solidFill>
                <a:latin typeface="+mn-lt"/>
                <a:ea typeface="+mn-ea"/>
                <a:cs typeface="+mn-cs"/>
              </a:defRPr>
            </a:pPr>
            <a:endParaRPr lang="de-DE"/>
          </a:p>
        </c:txPr>
        <c:crossAx val="205277088"/>
        <c:crosses val="autoZero"/>
        <c:auto val="1"/>
        <c:lblAlgn val="ctr"/>
        <c:lblOffset val="100"/>
        <c:noMultiLvlLbl val="0"/>
      </c:catAx>
      <c:valAx>
        <c:axId val="205277088"/>
        <c:scaling>
          <c:orientation val="minMax"/>
          <c:min val="0"/>
        </c:scaling>
        <c:delete val="0"/>
        <c:axPos val="l"/>
        <c:majorGridlines>
          <c:spPr>
            <a:ln w="9525" cap="flat" cmpd="sng" algn="ctr">
              <a:solidFill>
                <a:schemeClr val="tx1">
                  <a:tint val="75000"/>
                  <a:shade val="95000"/>
                  <a:satMod val="105000"/>
                </a:schemeClr>
              </a:solidFill>
              <a:prstDash val="solid"/>
              <a:round/>
            </a:ln>
            <a:effectLst/>
          </c:spPr>
        </c:majorGridlines>
        <c:title>
          <c:tx>
            <c:rich>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r>
                  <a:rPr lang="en-US"/>
                  <a:t>Numbre of Teans</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de-DE"/>
            </a:p>
          </c:txPr>
        </c:title>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205281008"/>
        <c:crosses val="autoZero"/>
        <c:crossBetween val="between"/>
      </c:valAx>
      <c:spPr>
        <a:solidFill>
          <a:schemeClr val="bg1"/>
        </a:solidFill>
        <a:ln>
          <a:noFill/>
        </a:ln>
        <a:effectLst/>
      </c:spPr>
    </c:plotArea>
    <c:legend>
      <c:legendPos val="t"/>
      <c:layout>
        <c:manualLayout>
          <c:xMode val="edge"/>
          <c:yMode val="edge"/>
          <c:x val="0.3138033316965278"/>
          <c:y val="7.4153289356375496E-2"/>
          <c:w val="0.6389220097988153"/>
          <c:h val="5.1573365719441863E-2"/>
        </c:manualLayout>
      </c:layout>
      <c:overlay val="1"/>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pPr>
      <a:endParaRPr lang="de-D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pivotSource>
    <c:name>[Robot-Game-Scores (Mar 5, 2026).xlsx]Teams by Score Ranges!PivotTable1</c:name>
    <c:fmtId val="0"/>
  </c:pivotSource>
  <c:chart>
    <c:title>
      <c:tx>
        <c:rich>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r>
              <a:rPr lang="en-US" sz="1800" b="1" i="0" baseline="0">
                <a:effectLst/>
              </a:rPr>
              <a:t>Number of teams per top score ranges</a:t>
            </a:r>
            <a:endParaRPr lang="en-US">
              <a:effectLst/>
            </a:endParaRPr>
          </a:p>
        </c:rich>
      </c:tx>
      <c:overlay val="0"/>
      <c:spPr>
        <a:noFill/>
        <a:ln>
          <a:noFill/>
        </a:ln>
        <a:effectLst/>
      </c:spPr>
      <c:txPr>
        <a:bodyPr rot="0" spcFirstLastPara="1" vertOverflow="ellipsis" vert="horz" wrap="square" anchor="ctr" anchorCtr="1"/>
        <a:lstStyle/>
        <a:p>
          <a:pPr>
            <a:defRPr sz="1800" b="1" i="0" u="none" strike="noStrike" kern="1200" baseline="0">
              <a:solidFill>
                <a:schemeClr val="tx1"/>
              </a:solidFill>
              <a:latin typeface="+mn-lt"/>
              <a:ea typeface="+mn-ea"/>
              <a:cs typeface="+mn-cs"/>
            </a:defRPr>
          </a:pPr>
          <a:endParaRPr lang="en-US"/>
        </a:p>
      </c:txPr>
    </c:title>
    <c:autoTitleDeleted val="0"/>
    <c:pivotFmts>
      <c:pivotFmt>
        <c:idx val="0"/>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spPr>
          <a:solidFill>
            <a:schemeClr val="accent3"/>
          </a:solidFill>
          <a:ln>
            <a:noFill/>
          </a:ln>
          <a:effectLst/>
        </c:spPr>
        <c:marker>
          <c:symbol val="none"/>
        </c:marker>
      </c:pivotFmt>
      <c:pivotFmt>
        <c:idx val="31"/>
        <c:spPr>
          <a:solidFill>
            <a:schemeClr val="accent3"/>
          </a:solidFill>
          <a:ln>
            <a:noFill/>
          </a:ln>
          <a:effectLst/>
        </c:spPr>
        <c:marker>
          <c:symbol val="none"/>
        </c:marker>
      </c:pivotFmt>
      <c:pivotFmt>
        <c:idx val="32"/>
        <c:spPr>
          <a:solidFill>
            <a:schemeClr val="accent3"/>
          </a:solidFill>
          <a:ln>
            <a:noFill/>
          </a:ln>
          <a:effectLst/>
        </c:spPr>
        <c:marker>
          <c:symbol val="none"/>
        </c:marker>
      </c:pivotFmt>
      <c:pivotFmt>
        <c:idx val="33"/>
        <c:spPr>
          <a:solidFill>
            <a:schemeClr val="accent3"/>
          </a:solidFill>
          <a:ln>
            <a:noFill/>
          </a:ln>
          <a:effectLst/>
        </c:spPr>
        <c:marker>
          <c:symbol val="none"/>
        </c:marker>
      </c:pivotFmt>
      <c:pivotFmt>
        <c:idx val="34"/>
        <c:spPr>
          <a:solidFill>
            <a:schemeClr val="accent3"/>
          </a:solidFill>
          <a:ln>
            <a:noFill/>
          </a:ln>
          <a:effectLst/>
        </c:spPr>
        <c:marker>
          <c:symbol val="none"/>
        </c:marker>
      </c:pivotFmt>
      <c:pivotFmt>
        <c:idx val="35"/>
        <c:spPr>
          <a:solidFill>
            <a:schemeClr val="accent3"/>
          </a:solidFill>
          <a:ln>
            <a:noFill/>
          </a:ln>
          <a:effectLst/>
        </c:spPr>
        <c:marker>
          <c:symbol val="none"/>
        </c:marker>
      </c:pivotFmt>
      <c:pivotFmt>
        <c:idx val="36"/>
        <c:spPr>
          <a:solidFill>
            <a:schemeClr val="accent3"/>
          </a:solidFill>
          <a:ln>
            <a:noFill/>
          </a:ln>
          <a:effectLst/>
        </c:spPr>
        <c:marker>
          <c:symbol val="none"/>
        </c:marker>
      </c:pivotFmt>
      <c:pivotFmt>
        <c:idx val="37"/>
        <c:spPr>
          <a:solidFill>
            <a:schemeClr val="accent3"/>
          </a:solidFill>
          <a:ln>
            <a:noFill/>
          </a:ln>
          <a:effectLst/>
        </c:spPr>
        <c:marker>
          <c:symbol val="none"/>
        </c:marker>
      </c:pivotFmt>
      <c:pivotFmt>
        <c:idx val="38"/>
        <c:spPr>
          <a:solidFill>
            <a:schemeClr val="accent3"/>
          </a:solidFill>
          <a:ln>
            <a:noFill/>
          </a:ln>
          <a:effectLst/>
        </c:spPr>
        <c:marker>
          <c:symbol val="none"/>
        </c:marker>
      </c:pivotFmt>
      <c:pivotFmt>
        <c:idx val="39"/>
        <c:spPr>
          <a:solidFill>
            <a:schemeClr val="accent3"/>
          </a:solidFill>
          <a:ln>
            <a:noFill/>
          </a:ln>
          <a:effectLst/>
        </c:spPr>
        <c:marker>
          <c:symbol val="none"/>
        </c:marker>
      </c:pivotFmt>
      <c:pivotFmt>
        <c:idx val="40"/>
        <c:spPr>
          <a:solidFill>
            <a:schemeClr val="accent3"/>
          </a:solidFill>
          <a:ln>
            <a:noFill/>
          </a:ln>
          <a:effectLst/>
        </c:spPr>
        <c:marker>
          <c:symbol val="none"/>
        </c:marker>
      </c:pivotFmt>
      <c:pivotFmt>
        <c:idx val="41"/>
        <c:spPr>
          <a:solidFill>
            <a:schemeClr val="accent3"/>
          </a:solidFill>
          <a:ln>
            <a:noFill/>
          </a:ln>
          <a:effectLst/>
        </c:spPr>
        <c:marker>
          <c:symbol val="none"/>
        </c:marker>
      </c:pivotFmt>
      <c:pivotFmt>
        <c:idx val="42"/>
        <c:spPr>
          <a:solidFill>
            <a:schemeClr val="accent3"/>
          </a:solidFill>
          <a:ln>
            <a:noFill/>
          </a:ln>
          <a:effectLst/>
        </c:spPr>
        <c:marker>
          <c:symbol val="none"/>
        </c:marker>
      </c:pivotFmt>
      <c:pivotFmt>
        <c:idx val="43"/>
      </c:pivotFmt>
      <c:pivotFmt>
        <c:idx val="44"/>
        <c:spPr>
          <a:solidFill>
            <a:schemeClr val="accent3"/>
          </a:solidFill>
          <a:ln>
            <a:noFill/>
          </a:ln>
          <a:effectLst/>
        </c:spPr>
        <c:marker>
          <c:symbol val="none"/>
        </c:marker>
      </c:pivotFmt>
      <c:pivotFmt>
        <c:idx val="45"/>
      </c:pivotFmt>
      <c:pivotFmt>
        <c:idx val="46"/>
      </c:pivotFmt>
      <c:pivotFmt>
        <c:idx val="47"/>
        <c:spPr>
          <a:solidFill>
            <a:schemeClr val="accent3"/>
          </a:solidFill>
          <a:ln>
            <a:noFill/>
          </a:ln>
          <a:effectLst/>
        </c:spPr>
        <c:marker>
          <c:symbol val="none"/>
        </c:marker>
      </c:pivotFmt>
      <c:pivotFmt>
        <c:idx val="48"/>
        <c:spPr>
          <a:solidFill>
            <a:schemeClr val="accent3"/>
          </a:solidFill>
          <a:ln>
            <a:noFill/>
          </a:ln>
          <a:effectLst/>
        </c:spPr>
        <c:marker>
          <c:symbol val="none"/>
        </c:marker>
      </c:pivotFmt>
      <c:pivotFmt>
        <c:idx val="49"/>
        <c:spPr>
          <a:solidFill>
            <a:schemeClr val="accent3"/>
          </a:solidFill>
          <a:ln>
            <a:noFill/>
          </a:ln>
          <a:effectLst/>
        </c:spPr>
      </c:pivotFmt>
      <c:pivotFmt>
        <c:idx val="50"/>
        <c:spPr>
          <a:solidFill>
            <a:schemeClr val="accent3"/>
          </a:solidFill>
          <a:ln>
            <a:noFill/>
          </a:ln>
          <a:effectLst/>
        </c:spPr>
      </c:pivotFmt>
      <c:pivotFmt>
        <c:idx val="51"/>
        <c:spPr>
          <a:solidFill>
            <a:schemeClr val="accent3"/>
          </a:solidFill>
          <a:ln>
            <a:noFill/>
          </a:ln>
          <a:effectLst/>
        </c:spPr>
        <c:marker>
          <c:symbol val="none"/>
        </c:marker>
      </c:pivotFmt>
      <c:pivotFmt>
        <c:idx val="52"/>
        <c:spPr>
          <a:solidFill>
            <a:schemeClr val="accent3"/>
          </a:solidFill>
          <a:ln>
            <a:noFill/>
          </a:ln>
          <a:effectLst/>
        </c:spPr>
        <c:marker>
          <c:symbol val="none"/>
        </c:marker>
      </c:pivotFmt>
      <c:pivotFmt>
        <c:idx val="53"/>
        <c:spPr>
          <a:solidFill>
            <a:schemeClr val="accent3"/>
          </a:solidFill>
          <a:ln>
            <a:noFill/>
          </a:ln>
          <a:effectLst/>
        </c:spPr>
        <c:marker>
          <c:symbol val="none"/>
        </c:marker>
      </c:pivotFmt>
      <c:pivotFmt>
        <c:idx val="54"/>
        <c:spPr>
          <a:solidFill>
            <a:schemeClr val="accent3"/>
          </a:solidFill>
          <a:ln>
            <a:noFill/>
          </a:ln>
          <a:effectLst/>
        </c:spPr>
        <c:marker>
          <c:symbol val="none"/>
        </c:marker>
      </c:pivotFmt>
      <c:pivotFmt>
        <c:idx val="55"/>
        <c:spPr>
          <a:solidFill>
            <a:schemeClr val="accent3"/>
          </a:solidFill>
          <a:ln>
            <a:noFill/>
          </a:ln>
          <a:effectLst/>
        </c:spPr>
        <c:marker>
          <c:symbol val="none"/>
        </c:marker>
      </c:pivotFmt>
      <c:pivotFmt>
        <c:idx val="56"/>
        <c:spPr>
          <a:solidFill>
            <a:schemeClr val="accent3"/>
          </a:solidFill>
          <a:ln>
            <a:noFill/>
          </a:ln>
          <a:effectLst/>
        </c:spPr>
        <c:marker>
          <c:symbol val="none"/>
        </c:marker>
      </c:pivotFmt>
      <c:pivotFmt>
        <c:idx val="57"/>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59"/>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tx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8"/>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tx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accent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75"/>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bg1">
              <a:lumMod val="95000"/>
            </a:schemeClr>
          </a:solidFill>
          <a:ln>
            <a:noFill/>
          </a:ln>
          <a:effectLst/>
        </c:spPr>
      </c:pivotFmt>
      <c:pivotFmt>
        <c:idx val="78"/>
        <c:spPr>
          <a:solidFill>
            <a:schemeClr val="accent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bg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3"/>
          </a:solidFill>
          <a:ln>
            <a:noFill/>
          </a:ln>
          <a:effectLst/>
        </c:spPr>
      </c:pivotFmt>
      <c:pivotFmt>
        <c:idx val="81"/>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tx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3"/>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3"/>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5"/>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5"/>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tx1">
              <a:lumMod val="60000"/>
              <a:lumOff val="40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de-DE"/>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3"/>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strRef>
              <c:f>'Teams by Score Ranges'!$C$2:$C$3</c:f>
              <c:strCache>
                <c:ptCount val="1"/>
                <c:pt idx="0">
                  <c:v>Regio</c:v>
                </c:pt>
              </c:strCache>
            </c:strRef>
          </c:tx>
          <c:spPr>
            <a:solidFill>
              <a:schemeClr val="tx1">
                <a:lumMod val="60000"/>
                <a:lumOff val="40000"/>
              </a:schemeClr>
            </a:solidFill>
            <a:ln>
              <a:noFill/>
            </a:ln>
            <a:effectLst/>
          </c:spPr>
          <c:invertIfNegative val="0"/>
          <c:dPt>
            <c:idx val="0"/>
            <c:invertIfNegative val="0"/>
            <c:bubble3D val="0"/>
            <c:extLst>
              <c:ext xmlns:c16="http://schemas.microsoft.com/office/drawing/2014/chart" uri="{C3380CC4-5D6E-409C-BE32-E72D297353CC}">
                <c16:uniqueId val="{00000000-5F99-44F1-86D5-D0717D683EB4}"/>
              </c:ext>
            </c:extLst>
          </c:dPt>
          <c:dPt>
            <c:idx val="1"/>
            <c:invertIfNegative val="0"/>
            <c:bubble3D val="0"/>
            <c:extLst>
              <c:ext xmlns:c16="http://schemas.microsoft.com/office/drawing/2014/chart" uri="{C3380CC4-5D6E-409C-BE32-E72D297353CC}">
                <c16:uniqueId val="{00000001-5F99-44F1-86D5-D0717D683EB4}"/>
              </c:ext>
            </c:extLst>
          </c:dPt>
          <c:dPt>
            <c:idx val="2"/>
            <c:invertIfNegative val="0"/>
            <c:bubble3D val="0"/>
            <c:extLst>
              <c:ext xmlns:c16="http://schemas.microsoft.com/office/drawing/2014/chart" uri="{C3380CC4-5D6E-409C-BE32-E72D297353CC}">
                <c16:uniqueId val="{00000002-5F99-44F1-86D5-D0717D683EB4}"/>
              </c:ext>
            </c:extLst>
          </c:dPt>
          <c:dPt>
            <c:idx val="3"/>
            <c:invertIfNegative val="0"/>
            <c:bubble3D val="0"/>
            <c:extLst>
              <c:ext xmlns:c16="http://schemas.microsoft.com/office/drawing/2014/chart" uri="{C3380CC4-5D6E-409C-BE32-E72D297353CC}">
                <c16:uniqueId val="{00000003-5F99-44F1-86D5-D0717D683EB4}"/>
              </c:ext>
            </c:extLst>
          </c:dPt>
          <c:dPt>
            <c:idx val="4"/>
            <c:invertIfNegative val="0"/>
            <c:bubble3D val="0"/>
            <c:extLst>
              <c:ext xmlns:c16="http://schemas.microsoft.com/office/drawing/2014/chart" uri="{C3380CC4-5D6E-409C-BE32-E72D297353CC}">
                <c16:uniqueId val="{00000004-5F99-44F1-86D5-D0717D683EB4}"/>
              </c:ext>
            </c:extLst>
          </c:dPt>
          <c:dPt>
            <c:idx val="5"/>
            <c:invertIfNegative val="0"/>
            <c:bubble3D val="0"/>
            <c:extLst>
              <c:ext xmlns:c16="http://schemas.microsoft.com/office/drawing/2014/chart" uri="{C3380CC4-5D6E-409C-BE32-E72D297353CC}">
                <c16:uniqueId val="{00000005-5F99-44F1-86D5-D0717D683EB4}"/>
              </c:ext>
            </c:extLst>
          </c:dPt>
          <c:dPt>
            <c:idx val="6"/>
            <c:invertIfNegative val="0"/>
            <c:bubble3D val="0"/>
            <c:extLst>
              <c:ext xmlns:c16="http://schemas.microsoft.com/office/drawing/2014/chart" uri="{C3380CC4-5D6E-409C-BE32-E72D297353CC}">
                <c16:uniqueId val="{00000006-5F99-44F1-86D5-D0717D683EB4}"/>
              </c:ext>
            </c:extLst>
          </c:dPt>
          <c:dPt>
            <c:idx val="7"/>
            <c:invertIfNegative val="0"/>
            <c:bubble3D val="0"/>
            <c:extLst>
              <c:ext xmlns:c16="http://schemas.microsoft.com/office/drawing/2014/chart" uri="{C3380CC4-5D6E-409C-BE32-E72D297353CC}">
                <c16:uniqueId val="{00000007-5F99-44F1-86D5-D0717D683EB4}"/>
              </c:ext>
            </c:extLst>
          </c:dPt>
          <c:dPt>
            <c:idx val="8"/>
            <c:invertIfNegative val="0"/>
            <c:bubble3D val="0"/>
            <c:extLst>
              <c:ext xmlns:c16="http://schemas.microsoft.com/office/drawing/2014/chart" uri="{C3380CC4-5D6E-409C-BE32-E72D297353CC}">
                <c16:uniqueId val="{00000008-5F99-44F1-86D5-D0717D683EB4}"/>
              </c:ext>
            </c:extLst>
          </c:dPt>
          <c:dPt>
            <c:idx val="19"/>
            <c:invertIfNegative val="0"/>
            <c:bubble3D val="0"/>
            <c:extLst>
              <c:ext xmlns:c16="http://schemas.microsoft.com/office/drawing/2014/chart" uri="{C3380CC4-5D6E-409C-BE32-E72D297353CC}">
                <c16:uniqueId val="{00000009-5F99-44F1-86D5-D0717D683EB4}"/>
              </c:ext>
            </c:extLst>
          </c:dPt>
          <c:dPt>
            <c:idx val="20"/>
            <c:invertIfNegative val="0"/>
            <c:bubble3D val="0"/>
            <c:extLst>
              <c:ext xmlns:c16="http://schemas.microsoft.com/office/drawing/2014/chart" uri="{C3380CC4-5D6E-409C-BE32-E72D297353CC}">
                <c16:uniqueId val="{0000000A-5F99-44F1-86D5-D0717D683EB4}"/>
              </c:ext>
            </c:extLst>
          </c:dPt>
          <c:dPt>
            <c:idx val="21"/>
            <c:invertIfNegative val="0"/>
            <c:bubble3D val="0"/>
            <c:extLst>
              <c:ext xmlns:c16="http://schemas.microsoft.com/office/drawing/2014/chart" uri="{C3380CC4-5D6E-409C-BE32-E72D297353CC}">
                <c16:uniqueId val="{0000000B-5F99-44F1-86D5-D0717D683EB4}"/>
              </c:ext>
            </c:extLst>
          </c:dPt>
          <c:dPt>
            <c:idx val="22"/>
            <c:invertIfNegative val="0"/>
            <c:bubble3D val="0"/>
            <c:extLst>
              <c:ext xmlns:c16="http://schemas.microsoft.com/office/drawing/2014/chart" uri="{C3380CC4-5D6E-409C-BE32-E72D297353CC}">
                <c16:uniqueId val="{0000000C-5F99-44F1-86D5-D0717D683EB4}"/>
              </c:ext>
            </c:extLst>
          </c:dPt>
          <c:dPt>
            <c:idx val="23"/>
            <c:invertIfNegative val="0"/>
            <c:bubble3D val="0"/>
            <c:extLst>
              <c:ext xmlns:c16="http://schemas.microsoft.com/office/drawing/2014/chart" uri="{C3380CC4-5D6E-409C-BE32-E72D297353CC}">
                <c16:uniqueId val="{0000000D-5F99-44F1-86D5-D0717D683EB4}"/>
              </c:ext>
            </c:extLst>
          </c:dPt>
          <c:dPt>
            <c:idx val="24"/>
            <c:invertIfNegative val="0"/>
            <c:bubble3D val="0"/>
            <c:extLst>
              <c:ext xmlns:c16="http://schemas.microsoft.com/office/drawing/2014/chart" uri="{C3380CC4-5D6E-409C-BE32-E72D297353CC}">
                <c16:uniqueId val="{0000000E-5F99-44F1-86D5-D0717D683EB4}"/>
              </c:ext>
            </c:extLst>
          </c:dPt>
          <c:dPt>
            <c:idx val="25"/>
            <c:invertIfNegative val="0"/>
            <c:bubble3D val="0"/>
            <c:extLst>
              <c:ext xmlns:c16="http://schemas.microsoft.com/office/drawing/2014/chart" uri="{C3380CC4-5D6E-409C-BE32-E72D297353CC}">
                <c16:uniqueId val="{0000000F-5F99-44F1-86D5-D0717D683EB4}"/>
              </c:ext>
            </c:extLst>
          </c:dPt>
          <c:dPt>
            <c:idx val="26"/>
            <c:invertIfNegative val="0"/>
            <c:bubble3D val="0"/>
            <c:extLst>
              <c:ext xmlns:c16="http://schemas.microsoft.com/office/drawing/2014/chart" uri="{C3380CC4-5D6E-409C-BE32-E72D297353CC}">
                <c16:uniqueId val="{00000010-5F99-44F1-86D5-D0717D683EB4}"/>
              </c:ext>
            </c:extLst>
          </c:dPt>
          <c:dPt>
            <c:idx val="27"/>
            <c:invertIfNegative val="0"/>
            <c:bubble3D val="0"/>
            <c:extLst>
              <c:ext xmlns:c16="http://schemas.microsoft.com/office/drawing/2014/chart" uri="{C3380CC4-5D6E-409C-BE32-E72D297353CC}">
                <c16:uniqueId val="{00000011-5F99-44F1-86D5-D0717D683EB4}"/>
              </c:ext>
            </c:extLst>
          </c:dPt>
          <c:dPt>
            <c:idx val="28"/>
            <c:invertIfNegative val="0"/>
            <c:bubble3D val="0"/>
            <c:extLst>
              <c:ext xmlns:c16="http://schemas.microsoft.com/office/drawing/2014/chart" uri="{C3380CC4-5D6E-409C-BE32-E72D297353CC}">
                <c16:uniqueId val="{00000012-5F99-44F1-86D5-D0717D683EB4}"/>
              </c:ext>
            </c:extLst>
          </c:dPt>
          <c:dPt>
            <c:idx val="29"/>
            <c:invertIfNegative val="0"/>
            <c:bubble3D val="0"/>
            <c:extLst>
              <c:ext xmlns:c16="http://schemas.microsoft.com/office/drawing/2014/chart" uri="{C3380CC4-5D6E-409C-BE32-E72D297353CC}">
                <c16:uniqueId val="{00000013-5F99-44F1-86D5-D0717D683EB4}"/>
              </c:ext>
            </c:extLst>
          </c:dPt>
          <c:dPt>
            <c:idx val="30"/>
            <c:invertIfNegative val="0"/>
            <c:bubble3D val="0"/>
            <c:extLst>
              <c:ext xmlns:c16="http://schemas.microsoft.com/office/drawing/2014/chart" uri="{C3380CC4-5D6E-409C-BE32-E72D297353CC}">
                <c16:uniqueId val="{00000014-5F99-44F1-86D5-D0717D683EB4}"/>
              </c:ext>
            </c:extLst>
          </c:dPt>
          <c:dPt>
            <c:idx val="31"/>
            <c:invertIfNegative val="0"/>
            <c:bubble3D val="0"/>
            <c:extLst>
              <c:ext xmlns:c16="http://schemas.microsoft.com/office/drawing/2014/chart" uri="{C3380CC4-5D6E-409C-BE32-E72D297353CC}">
                <c16:uniqueId val="{00000015-5F99-44F1-86D5-D0717D683EB4}"/>
              </c:ext>
            </c:extLst>
          </c:dPt>
          <c:dPt>
            <c:idx val="32"/>
            <c:invertIfNegative val="0"/>
            <c:bubble3D val="0"/>
            <c:extLst>
              <c:ext xmlns:c16="http://schemas.microsoft.com/office/drawing/2014/chart" uri="{C3380CC4-5D6E-409C-BE32-E72D297353CC}">
                <c16:uniqueId val="{00000016-5F99-44F1-86D5-D0717D683EB4}"/>
              </c:ext>
            </c:extLst>
          </c:dPt>
          <c:dPt>
            <c:idx val="33"/>
            <c:invertIfNegative val="0"/>
            <c:bubble3D val="0"/>
            <c:extLst>
              <c:ext xmlns:c16="http://schemas.microsoft.com/office/drawing/2014/chart" uri="{C3380CC4-5D6E-409C-BE32-E72D297353CC}">
                <c16:uniqueId val="{00000017-5F99-44F1-86D5-D0717D683EB4}"/>
              </c:ext>
            </c:extLst>
          </c:dPt>
          <c:dPt>
            <c:idx val="34"/>
            <c:invertIfNegative val="0"/>
            <c:bubble3D val="0"/>
            <c:extLst>
              <c:ext xmlns:c16="http://schemas.microsoft.com/office/drawing/2014/chart" uri="{C3380CC4-5D6E-409C-BE32-E72D297353CC}">
                <c16:uniqueId val="{00000018-5F99-44F1-86D5-D0717D683EB4}"/>
              </c:ext>
            </c:extLst>
          </c:dPt>
          <c:dPt>
            <c:idx val="35"/>
            <c:invertIfNegative val="0"/>
            <c:bubble3D val="0"/>
            <c:extLst>
              <c:ext xmlns:c16="http://schemas.microsoft.com/office/drawing/2014/chart" uri="{C3380CC4-5D6E-409C-BE32-E72D297353CC}">
                <c16:uniqueId val="{00000019-5F99-44F1-86D5-D0717D683EB4}"/>
              </c:ext>
            </c:extLst>
          </c:dPt>
          <c:dPt>
            <c:idx val="36"/>
            <c:invertIfNegative val="0"/>
            <c:bubble3D val="0"/>
            <c:extLst>
              <c:ext xmlns:c16="http://schemas.microsoft.com/office/drawing/2014/chart" uri="{C3380CC4-5D6E-409C-BE32-E72D297353CC}">
                <c16:uniqueId val="{0000001A-5F99-44F1-86D5-D0717D683EB4}"/>
              </c:ext>
            </c:extLst>
          </c:dPt>
          <c:dPt>
            <c:idx val="37"/>
            <c:invertIfNegative val="0"/>
            <c:bubble3D val="0"/>
            <c:extLst>
              <c:ext xmlns:c16="http://schemas.microsoft.com/office/drawing/2014/chart" uri="{C3380CC4-5D6E-409C-BE32-E72D297353CC}">
                <c16:uniqueId val="{0000001B-5F99-44F1-86D5-D0717D683EB4}"/>
              </c:ext>
            </c:extLst>
          </c:dPt>
          <c:dPt>
            <c:idx val="38"/>
            <c:invertIfNegative val="0"/>
            <c:bubble3D val="0"/>
            <c:extLst>
              <c:ext xmlns:c16="http://schemas.microsoft.com/office/drawing/2014/chart" uri="{C3380CC4-5D6E-409C-BE32-E72D297353CC}">
                <c16:uniqueId val="{0000001C-5F99-44F1-86D5-D0717D683EB4}"/>
              </c:ext>
            </c:extLst>
          </c:dPt>
          <c:dPt>
            <c:idx val="40"/>
            <c:invertIfNegative val="0"/>
            <c:bubble3D val="0"/>
            <c:extLst>
              <c:ext xmlns:c16="http://schemas.microsoft.com/office/drawing/2014/chart" uri="{C3380CC4-5D6E-409C-BE32-E72D297353CC}">
                <c16:uniqueId val="{0000001E-A6DF-40E2-A15B-63192F908B67}"/>
              </c:ext>
            </c:extLst>
          </c:dPt>
          <c:dPt>
            <c:idx val="41"/>
            <c:invertIfNegative val="0"/>
            <c:bubble3D val="0"/>
            <c:extLst>
              <c:ext xmlns:c16="http://schemas.microsoft.com/office/drawing/2014/chart" uri="{C3380CC4-5D6E-409C-BE32-E72D297353CC}">
                <c16:uniqueId val="{0000001F-3A0B-4C84-BEB9-8FBD555B02E2}"/>
              </c:ext>
            </c:extLst>
          </c:dPt>
          <c:dPt>
            <c:idx val="42"/>
            <c:invertIfNegative val="0"/>
            <c:bubble3D val="0"/>
            <c:extLst>
              <c:ext xmlns:c16="http://schemas.microsoft.com/office/drawing/2014/chart" uri="{C3380CC4-5D6E-409C-BE32-E72D297353CC}">
                <c16:uniqueId val="{0000001F-2F4A-4681-B62A-41EAA3D2A39D}"/>
              </c:ext>
            </c:extLst>
          </c:dPt>
          <c:dPt>
            <c:idx val="43"/>
            <c:invertIfNegative val="0"/>
            <c:bubble3D val="0"/>
            <c:extLst>
              <c:ext xmlns:c16="http://schemas.microsoft.com/office/drawing/2014/chart" uri="{C3380CC4-5D6E-409C-BE32-E72D297353CC}">
                <c16:uniqueId val="{00000021-3CED-4FDD-9BC0-D5312F68A37D}"/>
              </c:ext>
            </c:extLst>
          </c:dPt>
          <c:dPt>
            <c:idx val="44"/>
            <c:invertIfNegative val="0"/>
            <c:bubble3D val="0"/>
            <c:extLst>
              <c:ext xmlns:c16="http://schemas.microsoft.com/office/drawing/2014/chart" uri="{C3380CC4-5D6E-409C-BE32-E72D297353CC}">
                <c16:uniqueId val="{00000022-A98C-4C2F-AC07-BFFA8C175371}"/>
              </c:ext>
            </c:extLst>
          </c:dPt>
          <c:dPt>
            <c:idx val="47"/>
            <c:invertIfNegative val="0"/>
            <c:bubble3D val="0"/>
            <c:extLst>
              <c:ext xmlns:c16="http://schemas.microsoft.com/office/drawing/2014/chart" uri="{C3380CC4-5D6E-409C-BE32-E72D297353CC}">
                <c16:uniqueId val="{00000023-3AF7-41B0-9960-396F8875D80B}"/>
              </c:ext>
            </c:extLst>
          </c:dPt>
          <c:dPt>
            <c:idx val="48"/>
            <c:invertIfNegative val="0"/>
            <c:bubble3D val="0"/>
            <c:extLst>
              <c:ext xmlns:c16="http://schemas.microsoft.com/office/drawing/2014/chart" uri="{C3380CC4-5D6E-409C-BE32-E72D297353CC}">
                <c16:uniqueId val="{00000024-ABD1-48E4-9110-548B6EB3BC3D}"/>
              </c:ext>
            </c:extLst>
          </c:dPt>
          <c:dPt>
            <c:idx val="50"/>
            <c:invertIfNegative val="0"/>
            <c:bubble3D val="0"/>
            <c:extLst>
              <c:ext xmlns:c16="http://schemas.microsoft.com/office/drawing/2014/chart" uri="{C3380CC4-5D6E-409C-BE32-E72D297353CC}">
                <c16:uniqueId val="{00000025-EF27-42B2-BBA0-872DC1580F98}"/>
              </c:ext>
            </c:extLst>
          </c:dPt>
          <c:cat>
            <c:strRef>
              <c:f>'Teams by Score Ranges'!$B$4:$B$52</c:f>
              <c:strCache>
                <c:ptCount val="48"/>
                <c:pt idx="0">
                  <c:v>000-009</c:v>
                </c:pt>
                <c:pt idx="1">
                  <c:v>080-089</c:v>
                </c:pt>
                <c:pt idx="2">
                  <c:v>090-099</c:v>
                </c:pt>
                <c:pt idx="3">
                  <c:v>100-109</c:v>
                </c:pt>
                <c:pt idx="4">
                  <c:v>110-119</c:v>
                </c:pt>
                <c:pt idx="5">
                  <c:v>120-129</c:v>
                </c:pt>
                <c:pt idx="6">
                  <c:v>130-139</c:v>
                </c:pt>
                <c:pt idx="7">
                  <c:v>140-149</c:v>
                </c:pt>
                <c:pt idx="8">
                  <c:v>150-159</c:v>
                </c:pt>
                <c:pt idx="9">
                  <c:v>160-169</c:v>
                </c:pt>
                <c:pt idx="10">
                  <c:v>170-179</c:v>
                </c:pt>
                <c:pt idx="11">
                  <c:v>180-189</c:v>
                </c:pt>
                <c:pt idx="12">
                  <c:v>190-199</c:v>
                </c:pt>
                <c:pt idx="13">
                  <c:v>200-209</c:v>
                </c:pt>
                <c:pt idx="14">
                  <c:v>210-219</c:v>
                </c:pt>
                <c:pt idx="15">
                  <c:v>220-229</c:v>
                </c:pt>
                <c:pt idx="16">
                  <c:v>230-239</c:v>
                </c:pt>
                <c:pt idx="17">
                  <c:v>240-249</c:v>
                </c:pt>
                <c:pt idx="18">
                  <c:v>250-259</c:v>
                </c:pt>
                <c:pt idx="19">
                  <c:v>260-269</c:v>
                </c:pt>
                <c:pt idx="20">
                  <c:v>270-279</c:v>
                </c:pt>
                <c:pt idx="21">
                  <c:v>280-289</c:v>
                </c:pt>
                <c:pt idx="22">
                  <c:v>290-299</c:v>
                </c:pt>
                <c:pt idx="23">
                  <c:v>300-309</c:v>
                </c:pt>
                <c:pt idx="24">
                  <c:v>310-319</c:v>
                </c:pt>
                <c:pt idx="25">
                  <c:v>320-329</c:v>
                </c:pt>
                <c:pt idx="26">
                  <c:v>330-339</c:v>
                </c:pt>
                <c:pt idx="27">
                  <c:v>340-349</c:v>
                </c:pt>
                <c:pt idx="28">
                  <c:v>350-359</c:v>
                </c:pt>
                <c:pt idx="29">
                  <c:v>360-369</c:v>
                </c:pt>
                <c:pt idx="30">
                  <c:v>370-379</c:v>
                </c:pt>
                <c:pt idx="31">
                  <c:v>380-389</c:v>
                </c:pt>
                <c:pt idx="32">
                  <c:v>390-399</c:v>
                </c:pt>
                <c:pt idx="33">
                  <c:v>400-409</c:v>
                </c:pt>
                <c:pt idx="34">
                  <c:v>410-419</c:v>
                </c:pt>
                <c:pt idx="35">
                  <c:v>420-429</c:v>
                </c:pt>
                <c:pt idx="36">
                  <c:v>430-439</c:v>
                </c:pt>
                <c:pt idx="37">
                  <c:v>440-449</c:v>
                </c:pt>
                <c:pt idx="38">
                  <c:v>450-459</c:v>
                </c:pt>
                <c:pt idx="39">
                  <c:v>460-469</c:v>
                </c:pt>
                <c:pt idx="40">
                  <c:v>470-479</c:v>
                </c:pt>
                <c:pt idx="41">
                  <c:v>480-489</c:v>
                </c:pt>
                <c:pt idx="42">
                  <c:v>490-499</c:v>
                </c:pt>
                <c:pt idx="43">
                  <c:v>500-509</c:v>
                </c:pt>
                <c:pt idx="44">
                  <c:v>510-519</c:v>
                </c:pt>
                <c:pt idx="45">
                  <c:v>520-529</c:v>
                </c:pt>
                <c:pt idx="46">
                  <c:v>530-539</c:v>
                </c:pt>
                <c:pt idx="47">
                  <c:v>540-549</c:v>
                </c:pt>
              </c:strCache>
            </c:strRef>
          </c:cat>
          <c:val>
            <c:numRef>
              <c:f>'Teams by Score Ranges'!$C$4:$C$52</c:f>
              <c:numCache>
                <c:formatCode>General</c:formatCode>
                <c:ptCount val="48"/>
                <c:pt idx="0">
                  <c:v>2</c:v>
                </c:pt>
                <c:pt idx="1">
                  <c:v>3</c:v>
                </c:pt>
                <c:pt idx="2">
                  <c:v>9</c:v>
                </c:pt>
                <c:pt idx="3">
                  <c:v>11</c:v>
                </c:pt>
                <c:pt idx="4">
                  <c:v>20</c:v>
                </c:pt>
                <c:pt idx="5">
                  <c:v>17</c:v>
                </c:pt>
                <c:pt idx="6">
                  <c:v>25</c:v>
                </c:pt>
                <c:pt idx="7">
                  <c:v>34</c:v>
                </c:pt>
                <c:pt idx="8">
                  <c:v>13</c:v>
                </c:pt>
                <c:pt idx="9">
                  <c:v>36</c:v>
                </c:pt>
                <c:pt idx="10">
                  <c:v>27</c:v>
                </c:pt>
                <c:pt idx="11">
                  <c:v>33</c:v>
                </c:pt>
                <c:pt idx="12">
                  <c:v>34</c:v>
                </c:pt>
                <c:pt idx="13">
                  <c:v>41</c:v>
                </c:pt>
                <c:pt idx="14">
                  <c:v>35</c:v>
                </c:pt>
                <c:pt idx="15">
                  <c:v>28</c:v>
                </c:pt>
                <c:pt idx="16">
                  <c:v>27</c:v>
                </c:pt>
                <c:pt idx="17">
                  <c:v>25</c:v>
                </c:pt>
                <c:pt idx="18">
                  <c:v>18</c:v>
                </c:pt>
                <c:pt idx="19">
                  <c:v>23</c:v>
                </c:pt>
                <c:pt idx="20">
                  <c:v>19</c:v>
                </c:pt>
                <c:pt idx="21">
                  <c:v>15</c:v>
                </c:pt>
                <c:pt idx="22">
                  <c:v>10</c:v>
                </c:pt>
                <c:pt idx="23">
                  <c:v>18</c:v>
                </c:pt>
                <c:pt idx="24">
                  <c:v>18</c:v>
                </c:pt>
                <c:pt idx="25">
                  <c:v>11</c:v>
                </c:pt>
                <c:pt idx="26">
                  <c:v>7</c:v>
                </c:pt>
                <c:pt idx="27">
                  <c:v>8</c:v>
                </c:pt>
                <c:pt idx="28">
                  <c:v>8</c:v>
                </c:pt>
                <c:pt idx="29">
                  <c:v>8</c:v>
                </c:pt>
                <c:pt idx="30">
                  <c:v>5</c:v>
                </c:pt>
                <c:pt idx="31">
                  <c:v>8</c:v>
                </c:pt>
                <c:pt idx="32">
                  <c:v>4</c:v>
                </c:pt>
                <c:pt idx="33">
                  <c:v>11</c:v>
                </c:pt>
                <c:pt idx="34">
                  <c:v>1</c:v>
                </c:pt>
                <c:pt idx="35">
                  <c:v>7</c:v>
                </c:pt>
                <c:pt idx="36">
                  <c:v>4</c:v>
                </c:pt>
                <c:pt idx="37">
                  <c:v>4</c:v>
                </c:pt>
                <c:pt idx="38">
                  <c:v>6</c:v>
                </c:pt>
                <c:pt idx="39">
                  <c:v>2</c:v>
                </c:pt>
                <c:pt idx="40">
                  <c:v>2</c:v>
                </c:pt>
                <c:pt idx="41">
                  <c:v>1</c:v>
                </c:pt>
                <c:pt idx="42">
                  <c:v>2</c:v>
                </c:pt>
                <c:pt idx="43">
                  <c:v>3</c:v>
                </c:pt>
                <c:pt idx="44">
                  <c:v>0</c:v>
                </c:pt>
                <c:pt idx="45">
                  <c:v>2</c:v>
                </c:pt>
                <c:pt idx="46">
                  <c:v>0</c:v>
                </c:pt>
                <c:pt idx="47">
                  <c:v>3</c:v>
                </c:pt>
              </c:numCache>
            </c:numRef>
          </c:val>
          <c:extLst>
            <c:ext xmlns:c16="http://schemas.microsoft.com/office/drawing/2014/chart" uri="{C3380CC4-5D6E-409C-BE32-E72D297353CC}">
              <c16:uniqueId val="{0000001D-5F99-44F1-86D5-D0717D683EB4}"/>
            </c:ext>
          </c:extLst>
        </c:ser>
        <c:ser>
          <c:idx val="1"/>
          <c:order val="1"/>
          <c:tx>
            <c:strRef>
              <c:f>'Teams by Score Ranges'!$D$2:$D$3</c:f>
              <c:strCache>
                <c:ptCount val="1"/>
                <c:pt idx="0">
                  <c:v>Qualifier</c:v>
                </c:pt>
              </c:strCache>
            </c:strRef>
          </c:tx>
          <c:spPr>
            <a:solidFill>
              <a:schemeClr val="accent5"/>
            </a:solidFill>
            <a:ln>
              <a:noFill/>
            </a:ln>
            <a:effectLst/>
          </c:spPr>
          <c:invertIfNegative val="0"/>
          <c:cat>
            <c:strRef>
              <c:f>'Teams by Score Ranges'!$B$4:$B$52</c:f>
              <c:strCache>
                <c:ptCount val="48"/>
                <c:pt idx="0">
                  <c:v>000-009</c:v>
                </c:pt>
                <c:pt idx="1">
                  <c:v>080-089</c:v>
                </c:pt>
                <c:pt idx="2">
                  <c:v>090-099</c:v>
                </c:pt>
                <c:pt idx="3">
                  <c:v>100-109</c:v>
                </c:pt>
                <c:pt idx="4">
                  <c:v>110-119</c:v>
                </c:pt>
                <c:pt idx="5">
                  <c:v>120-129</c:v>
                </c:pt>
                <c:pt idx="6">
                  <c:v>130-139</c:v>
                </c:pt>
                <c:pt idx="7">
                  <c:v>140-149</c:v>
                </c:pt>
                <c:pt idx="8">
                  <c:v>150-159</c:v>
                </c:pt>
                <c:pt idx="9">
                  <c:v>160-169</c:v>
                </c:pt>
                <c:pt idx="10">
                  <c:v>170-179</c:v>
                </c:pt>
                <c:pt idx="11">
                  <c:v>180-189</c:v>
                </c:pt>
                <c:pt idx="12">
                  <c:v>190-199</c:v>
                </c:pt>
                <c:pt idx="13">
                  <c:v>200-209</c:v>
                </c:pt>
                <c:pt idx="14">
                  <c:v>210-219</c:v>
                </c:pt>
                <c:pt idx="15">
                  <c:v>220-229</c:v>
                </c:pt>
                <c:pt idx="16">
                  <c:v>230-239</c:v>
                </c:pt>
                <c:pt idx="17">
                  <c:v>240-249</c:v>
                </c:pt>
                <c:pt idx="18">
                  <c:v>250-259</c:v>
                </c:pt>
                <c:pt idx="19">
                  <c:v>260-269</c:v>
                </c:pt>
                <c:pt idx="20">
                  <c:v>270-279</c:v>
                </c:pt>
                <c:pt idx="21">
                  <c:v>280-289</c:v>
                </c:pt>
                <c:pt idx="22">
                  <c:v>290-299</c:v>
                </c:pt>
                <c:pt idx="23">
                  <c:v>300-309</c:v>
                </c:pt>
                <c:pt idx="24">
                  <c:v>310-319</c:v>
                </c:pt>
                <c:pt idx="25">
                  <c:v>320-329</c:v>
                </c:pt>
                <c:pt idx="26">
                  <c:v>330-339</c:v>
                </c:pt>
                <c:pt idx="27">
                  <c:v>340-349</c:v>
                </c:pt>
                <c:pt idx="28">
                  <c:v>350-359</c:v>
                </c:pt>
                <c:pt idx="29">
                  <c:v>360-369</c:v>
                </c:pt>
                <c:pt idx="30">
                  <c:v>370-379</c:v>
                </c:pt>
                <c:pt idx="31">
                  <c:v>380-389</c:v>
                </c:pt>
                <c:pt idx="32">
                  <c:v>390-399</c:v>
                </c:pt>
                <c:pt idx="33">
                  <c:v>400-409</c:v>
                </c:pt>
                <c:pt idx="34">
                  <c:v>410-419</c:v>
                </c:pt>
                <c:pt idx="35">
                  <c:v>420-429</c:v>
                </c:pt>
                <c:pt idx="36">
                  <c:v>430-439</c:v>
                </c:pt>
                <c:pt idx="37">
                  <c:v>440-449</c:v>
                </c:pt>
                <c:pt idx="38">
                  <c:v>450-459</c:v>
                </c:pt>
                <c:pt idx="39">
                  <c:v>460-469</c:v>
                </c:pt>
                <c:pt idx="40">
                  <c:v>470-479</c:v>
                </c:pt>
                <c:pt idx="41">
                  <c:v>480-489</c:v>
                </c:pt>
                <c:pt idx="42">
                  <c:v>490-499</c:v>
                </c:pt>
                <c:pt idx="43">
                  <c:v>500-509</c:v>
                </c:pt>
                <c:pt idx="44">
                  <c:v>510-519</c:v>
                </c:pt>
                <c:pt idx="45">
                  <c:v>520-529</c:v>
                </c:pt>
                <c:pt idx="46">
                  <c:v>530-539</c:v>
                </c:pt>
                <c:pt idx="47">
                  <c:v>540-549</c:v>
                </c:pt>
              </c:strCache>
            </c:strRef>
          </c:cat>
          <c:val>
            <c:numRef>
              <c:f>'Teams by Score Ranges'!$D$4:$D$52</c:f>
              <c:numCache>
                <c:formatCode>General</c:formatCode>
                <c:ptCount val="48"/>
                <c:pt idx="0">
                  <c:v>0</c:v>
                </c:pt>
                <c:pt idx="1">
                  <c:v>0</c:v>
                </c:pt>
                <c:pt idx="2">
                  <c:v>0</c:v>
                </c:pt>
                <c:pt idx="3">
                  <c:v>0</c:v>
                </c:pt>
                <c:pt idx="4">
                  <c:v>0</c:v>
                </c:pt>
                <c:pt idx="5">
                  <c:v>0</c:v>
                </c:pt>
                <c:pt idx="6">
                  <c:v>1</c:v>
                </c:pt>
                <c:pt idx="7">
                  <c:v>0</c:v>
                </c:pt>
                <c:pt idx="8">
                  <c:v>0</c:v>
                </c:pt>
                <c:pt idx="9">
                  <c:v>1</c:v>
                </c:pt>
                <c:pt idx="10">
                  <c:v>1</c:v>
                </c:pt>
                <c:pt idx="11">
                  <c:v>1</c:v>
                </c:pt>
                <c:pt idx="12">
                  <c:v>4</c:v>
                </c:pt>
                <c:pt idx="13">
                  <c:v>1</c:v>
                </c:pt>
                <c:pt idx="14">
                  <c:v>3</c:v>
                </c:pt>
                <c:pt idx="15">
                  <c:v>2</c:v>
                </c:pt>
                <c:pt idx="16">
                  <c:v>1</c:v>
                </c:pt>
                <c:pt idx="17">
                  <c:v>3</c:v>
                </c:pt>
                <c:pt idx="18">
                  <c:v>3</c:v>
                </c:pt>
                <c:pt idx="19">
                  <c:v>10</c:v>
                </c:pt>
                <c:pt idx="20">
                  <c:v>3</c:v>
                </c:pt>
                <c:pt idx="21">
                  <c:v>7</c:v>
                </c:pt>
                <c:pt idx="22">
                  <c:v>7</c:v>
                </c:pt>
                <c:pt idx="23">
                  <c:v>6</c:v>
                </c:pt>
                <c:pt idx="24">
                  <c:v>3</c:v>
                </c:pt>
                <c:pt idx="25">
                  <c:v>5</c:v>
                </c:pt>
                <c:pt idx="26">
                  <c:v>4</c:v>
                </c:pt>
                <c:pt idx="27">
                  <c:v>3</c:v>
                </c:pt>
                <c:pt idx="28">
                  <c:v>4</c:v>
                </c:pt>
                <c:pt idx="29">
                  <c:v>2</c:v>
                </c:pt>
                <c:pt idx="30">
                  <c:v>2</c:v>
                </c:pt>
                <c:pt idx="31">
                  <c:v>1</c:v>
                </c:pt>
                <c:pt idx="32">
                  <c:v>6</c:v>
                </c:pt>
                <c:pt idx="33">
                  <c:v>2</c:v>
                </c:pt>
                <c:pt idx="34">
                  <c:v>1</c:v>
                </c:pt>
                <c:pt idx="35">
                  <c:v>2</c:v>
                </c:pt>
                <c:pt idx="36">
                  <c:v>2</c:v>
                </c:pt>
                <c:pt idx="37">
                  <c:v>4</c:v>
                </c:pt>
                <c:pt idx="38">
                  <c:v>2</c:v>
                </c:pt>
                <c:pt idx="39">
                  <c:v>5</c:v>
                </c:pt>
                <c:pt idx="40">
                  <c:v>3</c:v>
                </c:pt>
                <c:pt idx="41">
                  <c:v>5</c:v>
                </c:pt>
                <c:pt idx="42">
                  <c:v>3</c:v>
                </c:pt>
                <c:pt idx="43">
                  <c:v>7</c:v>
                </c:pt>
                <c:pt idx="44">
                  <c:v>1</c:v>
                </c:pt>
                <c:pt idx="45">
                  <c:v>1</c:v>
                </c:pt>
                <c:pt idx="46">
                  <c:v>5</c:v>
                </c:pt>
                <c:pt idx="47">
                  <c:v>2</c:v>
                </c:pt>
              </c:numCache>
            </c:numRef>
          </c:val>
          <c:extLst>
            <c:ext xmlns:c16="http://schemas.microsoft.com/office/drawing/2014/chart" uri="{C3380CC4-5D6E-409C-BE32-E72D297353CC}">
              <c16:uniqueId val="{00000026-2ED3-804A-92F7-C0D94DC71428}"/>
            </c:ext>
          </c:extLst>
        </c:ser>
        <c:dLbls>
          <c:showLegendKey val="0"/>
          <c:showVal val="0"/>
          <c:showCatName val="0"/>
          <c:showSerName val="0"/>
          <c:showPercent val="0"/>
          <c:showBubbleSize val="0"/>
        </c:dLbls>
        <c:gapWidth val="37"/>
        <c:overlap val="100"/>
        <c:axId val="391443576"/>
        <c:axId val="391441224"/>
      </c:barChart>
      <c:catAx>
        <c:axId val="391443576"/>
        <c:scaling>
          <c:orientation val="minMax"/>
        </c:scaling>
        <c:delete val="0"/>
        <c:axPos val="b"/>
        <c:numFmt formatCode="General" sourceLinked="0"/>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391441224"/>
        <c:crosses val="autoZero"/>
        <c:auto val="0"/>
        <c:lblAlgn val="ctr"/>
        <c:lblOffset val="100"/>
        <c:tickLblSkip val="5"/>
        <c:noMultiLvlLbl val="0"/>
      </c:catAx>
      <c:valAx>
        <c:axId val="391441224"/>
        <c:scaling>
          <c:orientation val="minMax"/>
        </c:scaling>
        <c:delete val="0"/>
        <c:axPos val="l"/>
        <c:majorGridlines>
          <c:spPr>
            <a:ln w="9525" cap="flat" cmpd="sng" algn="ctr">
              <a:solidFill>
                <a:schemeClr val="tx1">
                  <a:tint val="75000"/>
                  <a:shade val="95000"/>
                  <a:satMod val="105000"/>
                </a:schemeClr>
              </a:solidFill>
              <a:prstDash val="solid"/>
              <a:round/>
            </a:ln>
            <a:effectLst/>
          </c:spPr>
        </c:majorGridlines>
        <c:numFmt formatCode="General" sourceLinked="1"/>
        <c:majorTickMark val="out"/>
        <c:minorTickMark val="none"/>
        <c:tickLblPos val="nextTo"/>
        <c:spPr>
          <a:noFill/>
          <a:ln w="9525" cap="flat" cmpd="sng" algn="ctr">
            <a:solidFill>
              <a:schemeClr val="tx1">
                <a:tint val="75000"/>
                <a:shade val="95000"/>
                <a:satMod val="105000"/>
              </a:schemeClr>
            </a:solidFill>
            <a:prstDash val="solid"/>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crossAx val="391443576"/>
        <c:crosses val="autoZero"/>
        <c:crossBetween val="between"/>
      </c:valAx>
      <c:spPr>
        <a:solidFill>
          <a:schemeClr val="bg1"/>
        </a:solidFill>
        <a:ln>
          <a:noFill/>
        </a:ln>
        <a:effectLst/>
      </c:spPr>
    </c:plotArea>
    <c:legend>
      <c:legendPos val="r"/>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de-DE"/>
        </a:p>
      </c:txPr>
    </c:legend>
    <c:plotVisOnly val="1"/>
    <c:dispBlanksAs val="gap"/>
    <c:showDLblsOverMax val="0"/>
  </c:chart>
  <c:spPr>
    <a:solidFill>
      <a:schemeClr val="bg1"/>
    </a:solidFill>
    <a:ln w="9525" cap="flat" cmpd="sng" algn="ctr">
      <a:solidFill>
        <a:schemeClr val="tx1">
          <a:tint val="75000"/>
          <a:shade val="95000"/>
          <a:satMod val="105000"/>
        </a:schemeClr>
      </a:solidFill>
      <a:prstDash val="solid"/>
      <a:round/>
    </a:ln>
    <a:effectLst/>
  </c:spPr>
  <c:txPr>
    <a:bodyPr/>
    <a:lstStyle/>
    <a:p>
      <a:pPr>
        <a:defRPr/>
      </a:pPr>
      <a:endParaRPr lang="de-D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Lst>
</c:chartSpace>
</file>

<file path=xl/charts/colors1.xml><?xml version="1.0" encoding="utf-8"?>
<cs:colorStyle xmlns:cs="http://schemas.microsoft.com/office/drawing/2012/chartStyle" xmlns:a="http://schemas.openxmlformats.org/drawingml/2006/main" meth="withinLinearReversed" id="23">
  <a:schemeClr val="accent3"/>
</cs:colorStyle>
</file>

<file path=xl/charts/colors2.xml><?xml version="1.0" encoding="utf-8"?>
<cs:colorStyle xmlns:cs="http://schemas.microsoft.com/office/drawing/2012/chartStyle" xmlns:a="http://schemas.openxmlformats.org/drawingml/2006/main" meth="withinLinear" id="16">
  <a:schemeClr val="accent3"/>
</cs:colorStyle>
</file>

<file path=xl/charts/style1.xml><?xml version="1.0" encoding="utf-8"?>
<cs:chartStyle xmlns:cs="http://schemas.microsoft.com/office/drawing/2012/chartStyle" xmlns:a="http://schemas.openxmlformats.org/drawingml/2006/main" id="110">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1">
      <a:schemeClr val="lt1"/>
    </cs:lnRef>
    <cs:fillRef idx="1">
      <cs:styleClr val="auto"/>
    </cs:fillRef>
    <cs:effectRef idx="1">
      <a:schemeClr val="dk1"/>
    </cs:effectRef>
    <cs:fontRef idx="minor">
      <a:schemeClr val="tx1"/>
    </cs:fontRef>
    <cs:spPr>
      <a:ln>
        <a:round/>
      </a:ln>
    </cs:spPr>
  </cs:dataPoint>
  <cs:dataPoint3D>
    <cs:lnRef idx="1">
      <a:schemeClr val="lt1"/>
    </cs:lnRef>
    <cs:fillRef idx="1">
      <cs:styleClr val="auto"/>
    </cs:fillRef>
    <cs:effectRef idx="1">
      <a:schemeClr val="dk1"/>
    </cs:effectRef>
    <cs:fontRef idx="minor">
      <a:schemeClr val="tx1"/>
    </cs:fontRef>
    <cs:spPr>
      <a:ln>
        <a:round/>
      </a:ln>
    </cs:spPr>
  </cs:dataPoint3D>
  <cs:dataPointLine>
    <cs:lnRef idx="1">
      <cs:styleClr val="auto"/>
    </cs:lnRef>
    <cs:lineWidthScale>5</cs:lineWidthScale>
    <cs:fillRef idx="0"/>
    <cs:effectRef idx="0"/>
    <cs:fontRef idx="minor">
      <a:schemeClr val="tx1"/>
    </cs:fontRef>
    <cs:spPr>
      <a:ln cap="rnd">
        <a:round/>
      </a:ln>
    </cs:spPr>
  </cs:dataPointLine>
  <cs:dataPointMarker>
    <cs:lnRef idx="1">
      <cs:styleClr val="auto"/>
    </cs:lnRef>
    <cs:fillRef idx="1">
      <cs:styleClr val="auto"/>
    </cs:fillRef>
    <cs:effectRef idx="1">
      <a:schemeClr val="dk1"/>
    </cs:effectRef>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1">
      <a:schemeClr val="dk1"/>
    </cs:effectRef>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1">
      <a:schemeClr val="dk1"/>
    </cs:effectRef>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1</xdr:col>
      <xdr:colOff>66674</xdr:colOff>
      <xdr:row>0</xdr:row>
      <xdr:rowOff>328612</xdr:rowOff>
    </xdr:from>
    <xdr:to>
      <xdr:col>15</xdr:col>
      <xdr:colOff>4233</xdr:colOff>
      <xdr:row>0</xdr:row>
      <xdr:rowOff>4781550</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2152650</xdr:colOff>
      <xdr:row>6</xdr:row>
      <xdr:rowOff>38100</xdr:rowOff>
    </xdr:from>
    <xdr:to>
      <xdr:col>0</xdr:col>
      <xdr:colOff>5029200</xdr:colOff>
      <xdr:row>29</xdr:row>
      <xdr:rowOff>63500</xdr:rowOff>
    </xdr:to>
    <mc:AlternateContent xmlns:mc="http://schemas.openxmlformats.org/markup-compatibility/2006" xmlns:a14="http://schemas.microsoft.com/office/drawing/2010/main">
      <mc:Choice Requires="a14">
        <xdr:graphicFrame macro="">
          <xdr:nvGraphicFramePr>
            <xdr:cNvPr id="2" name="Tournament">
              <a:extLst>
                <a:ext uri="{FF2B5EF4-FFF2-40B4-BE49-F238E27FC236}">
                  <a16:creationId xmlns:a16="http://schemas.microsoft.com/office/drawing/2014/main" id="{521F0668-6E02-4D05-8AC5-FFD773765CA6}"/>
                </a:ext>
              </a:extLst>
            </xdr:cNvPr>
            <xdr:cNvGraphicFramePr/>
          </xdr:nvGraphicFramePr>
          <xdr:xfrm>
            <a:off x="0" y="0"/>
            <a:ext cx="0" cy="0"/>
          </xdr:xfrm>
          <a:graphic>
            <a:graphicData uri="http://schemas.microsoft.com/office/drawing/2010/slicer">
              <sle:slicer xmlns:sle="http://schemas.microsoft.com/office/drawing/2010/slicer" name="Tournament"/>
            </a:graphicData>
          </a:graphic>
        </xdr:graphicFrame>
      </mc:Choice>
      <mc:Fallback xmlns="">
        <xdr:sp macro="" textlink="">
          <xdr:nvSpPr>
            <xdr:cNvPr id="0" name=""/>
            <xdr:cNvSpPr>
              <a:spLocks noTextEdit="1"/>
            </xdr:cNvSpPr>
          </xdr:nvSpPr>
          <xdr:spPr>
            <a:xfrm>
              <a:off x="2152650" y="1143000"/>
              <a:ext cx="1828800" cy="62674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95250</xdr:colOff>
      <xdr:row>0</xdr:row>
      <xdr:rowOff>152401</xdr:rowOff>
    </xdr:from>
    <xdr:to>
      <xdr:col>0</xdr:col>
      <xdr:colOff>1924050</xdr:colOff>
      <xdr:row>5</xdr:row>
      <xdr:rowOff>133351</xdr:rowOff>
    </xdr:to>
    <mc:AlternateContent xmlns:mc="http://schemas.openxmlformats.org/markup-compatibility/2006" xmlns:a14="http://schemas.microsoft.com/office/drawing/2010/main">
      <mc:Choice Requires="a14">
        <xdr:graphicFrame macro="">
          <xdr:nvGraphicFramePr>
            <xdr:cNvPr id="3" name="Global">
              <a:extLst>
                <a:ext uri="{FF2B5EF4-FFF2-40B4-BE49-F238E27FC236}">
                  <a16:creationId xmlns:a16="http://schemas.microsoft.com/office/drawing/2014/main" id="{1384EE03-5A03-4F14-88AE-13A8362ED565}"/>
                </a:ext>
              </a:extLst>
            </xdr:cNvPr>
            <xdr:cNvGraphicFramePr/>
          </xdr:nvGraphicFramePr>
          <xdr:xfrm>
            <a:off x="0" y="0"/>
            <a:ext cx="0" cy="0"/>
          </xdr:xfrm>
          <a:graphic>
            <a:graphicData uri="http://schemas.microsoft.com/office/drawing/2010/slicer">
              <sle:slicer xmlns:sle="http://schemas.microsoft.com/office/drawing/2010/slicer" name="Global"/>
            </a:graphicData>
          </a:graphic>
        </xdr:graphicFrame>
      </mc:Choice>
      <mc:Fallback xmlns="">
        <xdr:sp macro="" textlink="">
          <xdr:nvSpPr>
            <xdr:cNvPr id="0" name=""/>
            <xdr:cNvSpPr>
              <a:spLocks noTextEdit="1"/>
            </xdr:cNvSpPr>
          </xdr:nvSpPr>
          <xdr:spPr>
            <a:xfrm>
              <a:off x="95250" y="152401"/>
              <a:ext cx="1828800" cy="933450"/>
            </a:xfrm>
            <a:prstGeom prst="rect">
              <a:avLst/>
            </a:prstGeom>
            <a:solidFill>
              <a:prstClr val="white"/>
            </a:solidFill>
            <a:ln w="1">
              <a:solidFill>
                <a:prstClr val="green"/>
              </a:solidFill>
            </a:ln>
          </xdr:spPr>
          <xdr:txBody>
            <a:bodyPr vertOverflow="clip" horzOverflow="clip"/>
            <a:lstStyle/>
            <a:p>
              <a:r>
                <a:rPr lang="de-D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114300</xdr:colOff>
      <xdr:row>6</xdr:row>
      <xdr:rowOff>76200</xdr:rowOff>
    </xdr:from>
    <xdr:to>
      <xdr:col>0</xdr:col>
      <xdr:colOff>1943100</xdr:colOff>
      <xdr:row>12</xdr:row>
      <xdr:rowOff>114299</xdr:rowOff>
    </xdr:to>
    <mc:AlternateContent xmlns:mc="http://schemas.openxmlformats.org/markup-compatibility/2006" xmlns:a14="http://schemas.microsoft.com/office/drawing/2010/main">
      <mc:Choice Requires="a14">
        <xdr:graphicFrame macro="">
          <xdr:nvGraphicFramePr>
            <xdr:cNvPr id="4" name="Round">
              <a:extLst>
                <a:ext uri="{FF2B5EF4-FFF2-40B4-BE49-F238E27FC236}">
                  <a16:creationId xmlns:a16="http://schemas.microsoft.com/office/drawing/2014/main" id="{F46A356F-505B-4E30-92F3-C76D80E2A7DB}"/>
                </a:ext>
              </a:extLst>
            </xdr:cNvPr>
            <xdr:cNvGraphicFramePr/>
          </xdr:nvGraphicFramePr>
          <xdr:xfrm>
            <a:off x="0" y="0"/>
            <a:ext cx="0" cy="0"/>
          </xdr:xfrm>
          <a:graphic>
            <a:graphicData uri="http://schemas.microsoft.com/office/drawing/2010/slicer">
              <sle:slicer xmlns:sle="http://schemas.microsoft.com/office/drawing/2010/slicer" name="Round"/>
            </a:graphicData>
          </a:graphic>
        </xdr:graphicFrame>
      </mc:Choice>
      <mc:Fallback xmlns="">
        <xdr:sp macro="" textlink="">
          <xdr:nvSpPr>
            <xdr:cNvPr id="0" name=""/>
            <xdr:cNvSpPr>
              <a:spLocks noTextEdit="1"/>
            </xdr:cNvSpPr>
          </xdr:nvSpPr>
          <xdr:spPr>
            <a:xfrm>
              <a:off x="114300" y="1219200"/>
              <a:ext cx="1828800" cy="1228725"/>
            </a:xfrm>
            <a:prstGeom prst="rect">
              <a:avLst/>
            </a:prstGeom>
            <a:solidFill>
              <a:prstClr val="white"/>
            </a:solidFill>
            <a:ln w="1">
              <a:solidFill>
                <a:prstClr val="green"/>
              </a:solidFill>
            </a:ln>
          </xdr:spPr>
          <xdr:txBody>
            <a:bodyPr vertOverflow="clip" horzOverflow="clip"/>
            <a:lstStyle/>
            <a:p>
              <a:r>
                <a:rPr lang="de-DE"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107950</xdr:colOff>
      <xdr:row>13</xdr:row>
      <xdr:rowOff>168276</xdr:rowOff>
    </xdr:from>
    <xdr:to>
      <xdr:col>0</xdr:col>
      <xdr:colOff>1936750</xdr:colOff>
      <xdr:row>29</xdr:row>
      <xdr:rowOff>50800</xdr:rowOff>
    </xdr:to>
    <mc:AlternateContent xmlns:mc="http://schemas.openxmlformats.org/markup-compatibility/2006" xmlns:a14="http://schemas.microsoft.com/office/drawing/2010/main">
      <mc:Choice Requires="a14">
        <xdr:graphicFrame macro="">
          <xdr:nvGraphicFramePr>
            <xdr:cNvPr id="5" name="Country">
              <a:extLst>
                <a:ext uri="{FF2B5EF4-FFF2-40B4-BE49-F238E27FC236}">
                  <a16:creationId xmlns:a16="http://schemas.microsoft.com/office/drawing/2014/main" id="{02FFDD7C-9A04-420B-AA0C-99DECC2ACE2D}"/>
                </a:ext>
              </a:extLst>
            </xdr:cNvPr>
            <xdr:cNvGraphicFramePr/>
          </xdr:nvGraphicFramePr>
          <xdr:xfrm>
            <a:off x="0" y="0"/>
            <a:ext cx="0" cy="0"/>
          </xdr:xfrm>
          <a:graphic>
            <a:graphicData uri="http://schemas.microsoft.com/office/drawing/2010/slicer">
              <sle:slicer xmlns:sle="http://schemas.microsoft.com/office/drawing/2010/slicer" name="Country"/>
            </a:graphicData>
          </a:graphic>
        </xdr:graphicFrame>
      </mc:Choice>
      <mc:Fallback xmlns="">
        <xdr:sp macro="" textlink="">
          <xdr:nvSpPr>
            <xdr:cNvPr id="0" name=""/>
            <xdr:cNvSpPr>
              <a:spLocks noTextEdit="1"/>
            </xdr:cNvSpPr>
          </xdr:nvSpPr>
          <xdr:spPr>
            <a:xfrm>
              <a:off x="107950" y="2562226"/>
              <a:ext cx="1828800" cy="28289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219074</xdr:colOff>
      <xdr:row>0</xdr:row>
      <xdr:rowOff>147637</xdr:rowOff>
    </xdr:from>
    <xdr:to>
      <xdr:col>12</xdr:col>
      <xdr:colOff>266700</xdr:colOff>
      <xdr:row>0</xdr:row>
      <xdr:rowOff>3324225</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homas Madeya" refreshedDate="46086.824126041669" missingItemsLimit="0" createdVersion="4" refreshedVersion="8" minRefreshableVersion="3" recordCount="803" xr:uid="{00000000-000A-0000-FFFF-FFFF00000000}">
  <cacheSource type="worksheet">
    <worksheetSource name="tData"/>
  </cacheSource>
  <cacheFields count="23">
    <cacheField name="Tournament" numFmtId="0">
      <sharedItems containsBlank="1" count="62">
        <s v="Yverdon"/>
        <s v="Windisch"/>
        <s v="Lausanne"/>
        <s v="Chur"/>
        <s v="Weinviertel"/>
        <s v="Fulda"/>
        <s v="Süßen"/>
        <s v="Leipzig"/>
        <s v="Würzburg"/>
        <s v="Berlin-Brandenburg"/>
        <s v="Darmstadt"/>
        <s v="Dresden"/>
        <s v="Ortenau"/>
        <s v="Osnabrück"/>
        <s v="Jura"/>
        <s v="Ilmenau"/>
        <s v="Köln"/>
        <s v="Regensburg"/>
        <s v="Merseburg"/>
        <s v="Mosbach"/>
        <s v="Ostbrandenburg-Eisenhüttenstadt"/>
        <s v="Esslingen"/>
        <s v="Magdeburg"/>
        <s v="München"/>
        <s v="Hamburg"/>
        <s v="Lausitz-Spreewald"/>
        <s v="Heilbronn"/>
        <s v="Paderborn"/>
        <s v="Tirol"/>
        <s v="Kiel"/>
        <s v="Limburg-Weilburg"/>
        <s v="Zwickau"/>
        <s v="Nürnberg"/>
        <s v="Vallendar"/>
        <s v="Karlsruhe"/>
        <s v="Mannheim"/>
        <s v="Norderstedt"/>
        <s v="Wiesbaden/Taunusstein"/>
        <s v="Vorarlberg"/>
        <s v="Frankfurt am Main"/>
        <s v="Gießen-Marburg-Wetzlar"/>
        <s v="Göttingen"/>
        <s v="Stolzenau"/>
        <s v="Mecklenburg-Vorpommern"/>
        <s v="Graz"/>
        <s v="Schwäbisch Gmünd"/>
        <s v="Münsterland-Rheine"/>
        <s v="Aachen"/>
        <s v="St. Pölten"/>
        <s v="St. Pölten II"/>
        <s v="Qualifikation Deutschland - Aachen"/>
        <s v="Qualifikation Schweiz - Jura"/>
        <s v="Qualifikation Österreich - Tirol"/>
        <s v="Qualifikation Deutschland - Wildau"/>
        <s v="Qualifikation Deutschland - Heidelberg"/>
        <s v="Braunschweig"/>
        <s v="Siegen-Wittgenstein/Olpe"/>
        <s v="Qualifikation Deutschland - Siegen"/>
        <s v="Qualifikation Deutschland - Braunschweig"/>
        <s v="Rockenhausen"/>
        <s v="Qualifikation Deutschland - Rockenhausen"/>
        <m/>
      </sharedItems>
    </cacheField>
    <cacheField name="Global" numFmtId="0">
      <sharedItems containsNonDate="0" containsString="0" containsBlank="1" count="1">
        <m/>
      </sharedItems>
    </cacheField>
    <cacheField name="Country" numFmtId="0">
      <sharedItems count="4">
        <s v="CH"/>
        <s v="AT"/>
        <s v="DE"/>
        <s v=""/>
      </sharedItems>
    </cacheField>
    <cacheField name="Date" numFmtId="0">
      <sharedItems containsDate="1" containsMixedTypes="1" minDate="2025-11-29T00:00:00" maxDate="2026-03-06T00:00:00" count="23">
        <d v="2025-11-29T00:00:00"/>
        <d v="2026-01-10T00:00:00"/>
        <d v="2025-12-13T00:00:00"/>
        <d v="2026-01-16T00:00:00"/>
        <d v="2025-12-06T00:00:00"/>
        <d v="2025-12-14T00:00:00"/>
        <d v="2026-01-17T00:00:00"/>
        <d v="2026-01-23T00:00:00"/>
        <d v="2026-01-24T00:00:00"/>
        <d v="2026-01-25T00:00:00"/>
        <d v="2026-01-29T00:00:00"/>
        <d v="2026-01-31T00:00:00"/>
        <d v="2026-02-01T00:00:00"/>
        <d v="2026-02-07T00:00:00"/>
        <d v="2026-02-15T00:00:00"/>
        <d v="2026-02-21T00:00:00"/>
        <d v="2026-02-20T00:00:00"/>
        <d v="2026-02-22T00:00:00"/>
        <d v="2026-02-28T00:00:00"/>
        <d v="2026-03-01T00:00:00"/>
        <d v="2026-03-04T00:00:00"/>
        <d v="2026-03-05T00:00:00"/>
        <s v=""/>
      </sharedItems>
    </cacheField>
    <cacheField name="Round" numFmtId="0">
      <sharedItems count="3">
        <s v="Regio"/>
        <s v="Qualifier"/>
        <s v=""/>
      </sharedItems>
    </cacheField>
    <cacheField name="Team" numFmtId="0">
      <sharedItems containsBlank="1" count="650">
        <s v="Les poulets rôtis "/>
        <s v="BUSSIREX "/>
        <s v="Cybernautes "/>
        <s v="E-Arts "/>
        <s v="WinX "/>
        <s v="BOT’mounais SPIKE "/>
        <s v="BOT’mounais EV3 "/>
        <s v="JFK International School "/>
        <s v="Los niños de la demoliciòn "/>
        <s v="Fish and Chips "/>
        <s v="Aiglon College Challenge 2 "/>
        <s v="Aiglon College Challenge 1 "/>
        <s v="mindfactory "/>
        <s v="Robotic Kids "/>
        <s v="Mission possible "/>
        <s v="Lego Legends "/>
        <s v="Progy-Robos "/>
        <s v="Robo Raiders "/>
        <s v="Legomeister "/>
        <s v="Progy-Technos "/>
        <s v="Inter-Community School Zurich "/>
        <s v="ZIS Penguins "/>
        <s v="Blockhedz "/>
        <s v="Inter-Community School - 2 "/>
        <s v="ZIS Egg-splorers "/>
        <s v="The Archelogics "/>
        <s v="Spéléobots "/>
        <s v="Jamshid "/>
        <s v="InkaBot "/>
        <s v="BIG-BOT "/>
        <s v="HAPOPA "/>
        <s v="BVTeam "/>
        <s v="Nations Maverick "/>
        <s v="KL Mechanism "/>
        <s v="Le Vaud Botics "/>
        <s v="Roboteam Coinsins "/>
        <s v="RC Coinsins "/>
        <s v="Brick Diggers "/>
        <s v="Saint-Roch'n'Roll "/>
        <s v="Electronic Machines Schiers "/>
        <s v="Capricorns "/>
        <s v="Electronic Machines Schiers 2.0 "/>
        <s v="Snow Bots "/>
        <s v="Electronic Lions "/>
        <s v="Integrastic Robots "/>
        <s v="70Robogirls13 "/>
        <s v="Capricorns Juniors "/>
        <s v="Caguini "/>
        <s v="Quader 1 "/>
        <s v="Sapphire "/>
        <s v="Red Diamond "/>
        <s v="Brick4Future "/>
        <s v="Let`s Robot "/>
        <s v="Robotrekker "/>
        <s v="Mechatronics Hollabrunn "/>
        <s v="Eurobot "/>
        <s v="ROOTBOTS "/>
        <s v="TIME Travelers "/>
        <s v="SteckdosenStecker "/>
        <s v="Techno-Masters "/>
        <s v="Enten Süß Sauers "/>
        <s v="Team Stromausfall "/>
        <s v="GymBots "/>
        <s v="ESOR "/>
        <s v="Cyber Phönix "/>
        <s v="1337.exe "/>
        <s v="WigBots "/>
        <s v="Marbots "/>
        <s v="DomRobs "/>
        <s v="Dr. Botastics "/>
        <s v="WigBots 2.0 "/>
        <s v="Lichtbots "/>
        <s v="STEINgineers "/>
        <s v="OberwaldRobots "/>
        <s v="Werrahood "/>
        <s v="Robonerds "/>
        <s v="Ward Industries "/>
        <s v="Robomonks "/>
        <s v="ProGramers "/>
        <s v="Heldele - EAG 6 and a half men "/>
        <s v="Alt+F4 Heldele "/>
        <s v="Heldele EAG nicht gespeichert "/>
        <s v="HoGyBoT-ROCKSTARS "/>
        <s v="Heldele ArcheoBrix "/>
        <s v="Heldele Generation Future "/>
        <s v="RSS Heldele "/>
        <s v="RobotMak3rs Eislingen "/>
        <s v="Heldele Bad Deamons "/>
        <s v="Heldele Scholl Team "/>
        <s v="Heldele-5a EAG player "/>
        <s v="Heldele EAG Thunder girls "/>
        <s v="Heldele Hund Katze Maus "/>
        <s v="Heldele LeGoo "/>
        <s v="MrgeNxtGen "/>
        <s v="Die Wiederitzscher "/>
        <s v="Mrge2Go! "/>
        <s v="G.E.RoboT "/>
        <s v="LEGObeGABT "/>
        <s v="FGNs Autonome Chaos Technologie "/>
        <s v="BiboBuilder "/>
        <s v="Robson Techniker 265 "/>
        <s v="LIS Shark Fossils "/>
        <s v="RS_nightMARe "/>
        <s v="X-Rays "/>
        <s v="RoboGeeks "/>
        <s v="Dragons "/>
        <s v="RS_nightMARe II "/>
        <s v="Schöner-to-the-next-level "/>
        <s v="RoboTigersHSG "/>
        <s v="Glauberbots junior "/>
        <s v="Das Kleinkünstler-Netzwerk vom DHG "/>
        <s v="U-Robot "/>
        <s v="Code Crafters "/>
        <s v="HSG-AllIn "/>
        <s v="Imperator &amp; Friends "/>
        <s v="Drachenschanze "/>
        <s v="HumbiRobots "/>
        <s v="LEGOane (Berlin-Brandenburg)"/>
        <s v="BrickBreaker "/>
        <s v="Die Fuchsschwänze "/>
        <s v="Team Theo "/>
        <s v="tbd (Berlin-Brandenburg)"/>
        <s v="Einstein Constructors "/>
        <s v="TFG Simba Squad "/>
        <s v="Technic AG "/>
        <s v="Hannover Hawks 1 "/>
        <s v="Spacefoxes "/>
        <s v="Freakbots "/>
        <s v="Goethes Entwurf "/>
        <s v="RoboDa "/>
        <s v="LuO-Good-Gamers "/>
        <s v="Roboteam "/>
        <s v="Skorpion "/>
        <s v="digi_space_robots "/>
        <s v="BerthaBots "/>
        <s v="MINT Seeheim Robotics "/>
        <s v="MindLabS "/>
        <s v="Glauberbots "/>
        <s v="Le Gorbitz Robotz "/>
        <s v="MANOSapiens "/>
        <s v="EGT Runner "/>
        <s v="ManosRobots "/>
        <s v="Die GymTologen "/>
        <s v="GDP Storms "/>
        <s v="GreenSubMarine "/>
        <s v="LegoLions "/>
        <s v="tbd (Dresden)"/>
        <s v="MCGBots "/>
        <s v="Infinionminion "/>
        <s v="Super Spikies Pieschen "/>
        <s v="Kreainfineons "/>
        <s v="Banana Cooperation "/>
        <s v="Strg+R(obotics) "/>
        <s v="HFG-RoboS "/>
        <s v="RobOken "/>
        <s v="Error X "/>
        <s v="RobOken-Juniors "/>
        <s v="Desert Falcons "/>
        <s v="LEt it GO "/>
        <s v="FLL - First Lender Lineup "/>
        <s v="TullaRobotics "/>
        <s v="PGA-Robobuilders "/>
        <s v="G-Bots "/>
        <s v="ROBOBIZ "/>
        <s v="Legolaser "/>
        <s v="MAXBots "/>
        <s v="Robonauten (Ortenau)"/>
        <s v="HFG-BotS "/>
        <s v="fantASStisch! "/>
        <s v="BirkLeGo "/>
        <s v="fantASStisch!² "/>
        <s v="RSObots "/>
        <s v="RoboTwins "/>
        <s v="KSU ROBOTIX "/>
        <s v="CaroBots "/>
        <s v="Team MAG Robos "/>
        <s v="Lego Blizzard "/>
        <s v="Robotic4Champions "/>
        <s v="Steinbots "/>
        <s v="Team MAG Robotics "/>
        <s v="RoboHunter "/>
        <s v="Raptors.JU "/>
        <s v="Les patatarchéologues "/>
        <s v="Les Veines de la Terre "/>
        <s v="Les dinosaures robots têtes de pioche du Jura "/>
        <s v="Jura'rchéo "/>
        <s v="Jurartéfact "/>
        <s v="ORCHIboter "/>
        <s v="RoboFreaks "/>
        <s v="GGI R2D2 "/>
        <s v="Gameshakers "/>
        <s v="AG-Robots "/>
        <s v="Dora The Explorer "/>
        <s v="Forschboter "/>
        <s v="Robonauten (Köln)"/>
        <s v="GyNeSa Fusion "/>
        <s v="ISR Robonova "/>
        <s v="GyNeSa Cyber Chickens "/>
        <s v="Lego Titans "/>
        <s v="APG two "/>
        <s v="RoboKnights "/>
        <s v="Future Force APG "/>
        <s v="Le{g}o Bots "/>
        <s v="Lego Ninjas "/>
        <s v="Quantum Planckers "/>
        <s v="GarsControl Senior "/>
        <s v="RTG-NextGeneration "/>
        <s v="GN Creators "/>
        <s v="GarsControl Junior "/>
        <s v="Robomovio "/>
        <s v="ROBOT on TOUR "/>
        <s v="RegensRoBotCrew "/>
        <s v="Infineon Lego Masters "/>
        <s v="JMF-RobotX "/>
        <s v="Robomovio Junior "/>
        <s v="ROBOT on TOUR Junior "/>
        <s v="TechRobots "/>
        <s v="Chaostruppe "/>
        <s v="Legonauten "/>
        <s v="Die Zitteraale "/>
        <s v="DomGym "/>
        <s v="Electronic Gamers "/>
        <s v="MINTino "/>
        <s v="Crazy Coalminers "/>
        <s v="AgriRoboter "/>
        <s v="MAURI-MAURI "/>
        <s v="Legoane (Merseburg)"/>
        <s v="APG Let's Goooooo@MPDV "/>
        <s v="BGBots@WEISS "/>
        <s v="Bausteinklemmer NGD "/>
        <s v="APG TangEnten@MPDV "/>
        <s v="MPDVeRruEcKtEn "/>
        <s v="Turborob "/>
        <s v="APG-Archeobots@MPDV "/>
        <s v="X-Bots "/>
        <s v="ttMainHub "/>
        <s v="Dream Team APG @MPDV "/>
        <s v="MPDV LEGO Flitzer "/>
        <s v="Y-Bots "/>
        <s v="SPQR "/>
        <s v="KPI-Robotlions "/>
        <s v="Stormbots "/>
        <s v="Experience "/>
        <s v="Junior LEt's GO "/>
        <s v="LEt's GO "/>
        <s v="Arche RobotX "/>
        <s v="Rahnovators "/>
        <s v="Minions "/>
        <s v="LEGO-Literaten "/>
        <s v="VR Robots "/>
        <s v="Schollies "/>
        <s v="Infinity (Ostbrandenburg-Eisenhüttenstadt)"/>
        <s v="Robogang"/>
        <s v="RoboDuo "/>
        <s v="Susobotics "/>
        <s v="EAGuinea pigs "/>
        <s v="Die Dragons "/>
        <s v="Festo3 "/>
        <s v="bionics "/>
        <s v="Festo2 "/>
        <s v="Stark in Kompetenz "/>
        <s v="Dreistein "/>
        <s v="Die Nupsis "/>
        <s v="Firestone "/>
        <s v="Androids "/>
        <s v="Kant-Gymnasium Karlsruhe "/>
        <s v="EAGönner "/>
        <s v="Bob die Legomeister "/>
        <s v="Die ROBORookies "/>
        <s v="C. A. N. J. F. "/>
        <s v="Planlos am EAG "/>
        <s v="Die 4 Legologen "/>
        <s v="InnovaXJustFutureTech "/>
        <s v="EGSF "/>
        <s v="Bot-zzarella "/>
        <s v="Norbi - Robots "/>
        <s v="Chronobotix "/>
        <s v="inFINity (Magdeburg)"/>
        <s v="LEGO@ISG "/>
        <s v="Lego - Füchse "/>
        <s v="BCB - Bau Club Burg "/>
        <s v="Stainless Robots "/>
        <s v="European Robotic Fighters 1 "/>
        <s v="Technic Dragons "/>
        <s v="FALCEM "/>
        <s v="Ottos Zukunftslabor "/>
        <s v="Carobotics "/>
        <s v="European Robotic Fighters 2 "/>
        <s v="Here We GO "/>
        <s v="MPG Robotics "/>
        <s v="RoHoKi "/>
        <s v="ASGorithmus "/>
        <s v="MPG IT Crowd "/>
        <s v="RoboRo "/>
        <s v="NEEDS NO NAME "/>
        <s v="The Unbrickables (ex Lon3) "/>
        <s v="we are ReDI "/>
        <s v="Gummibärenbande "/>
        <s v="ReDI 2 code "/>
        <s v="PaRaMeRoS "/>
        <s v="LSG1 "/>
        <s v="Team OMG "/>
        <s v="JFG Bären "/>
        <s v="SOMZ Robotics "/>
        <s v="BvSG Experts "/>
        <s v="GO ROBOT "/>
        <s v="EI EmiLe Intelligence "/>
        <s v="Robonaut "/>
        <s v="BvSG Youngsters "/>
        <s v="MINT White Bricks "/>
        <s v="WHG - Robotics "/>
        <s v="We aRe oNe Black "/>
        <s v="CyTech "/>
        <s v="Die Roboschnecken "/>
        <s v="Campus Schnelsen "/>
        <s v="JaJoJaCaKuLi "/>
        <s v="tbd (Hamburg)"/>
        <s v="Die Schulkröten "/>
        <s v="Legomaster "/>
        <s v="WeRobots "/>
        <s v="Lego FrIEGs "/>
        <s v="Albert Legostein "/>
        <s v="Team Bauhausschule "/>
        <s v="Spreewaldgurken "/>
        <s v="Paul Power "/>
        <s v="Blyskavka "/>
        <s v="Robo Nova Pinguine "/>
        <s v="Robo Project Axelotl "/>
        <s v="Robotics Rutesheim "/>
        <s v="Megarobots "/>
        <s v="WSG Robotics "/>
        <s v="Högy-Girls "/>
        <s v="HRS Robos "/>
        <s v="Ganerbenroboter "/>
        <s v="Future Builders "/>
        <s v="Maßbots "/>
        <s v="Die Gummibärchenbande "/>
        <s v="Makerspace GGL "/>
        <s v="Theobots "/>
        <s v="tASG force "/>
        <s v="Pixelpioniere "/>
        <s v="Mast-O-Tronics "/>
        <s v="Pelestorms "/>
        <s v="RoboKEBabs "/>
        <s v="Brickfire "/>
        <s v="Legoisten "/>
        <s v="School of Robots "/>
        <s v="Euro-Spike "/>
        <s v="Team Elfriede-Gustav "/>
        <s v="Vortex CR "/>
        <s v="RoboKEBs "/>
        <s v="ClemHolz Robotik "/>
        <s v="Panda Squad "/>
        <s v="ma³ "/>
        <s v="Lindendream "/>
        <s v="TombTeC Liebherr "/>
        <s v="Brick Force "/>
        <s v="ClemHolz Robotik Juniors "/>
        <s v="Die Buddelbande "/>
        <s v="Ninja "/>
        <s v="Die Knochenjäger "/>
        <s v="Brickforce ZS "/>
        <s v="NXTs***** - The next Stars "/>
        <s v="FUTURE STARS*** "/>
        <s v="Pillersee Tiefengräber "/>
        <s v="Swacrit Tech Force "/>
        <s v="MAGatroNIX "/>
        <s v="Roadrunners "/>
        <s v="RoboStorm Pellworm "/>
        <s v="We aRe oNe Green "/>
        <s v="Cleverdinos "/>
        <s v="Gold Eagles "/>
        <s v="LegoLogiker "/>
        <s v="EvBots "/>
        <s v="Error 67 "/>
        <s v="Feer Lego Lords "/>
        <s v="Prehistoric-Glittering-Ninjas "/>
        <s v="MINT-Club "/>
        <s v="GUT-Tech-Heroes "/>
        <s v="Hidden Treasure "/>
        <s v="Robotik AG "/>
        <s v="TechnikX "/>
        <s v="Six Mystery Bricks "/>
        <s v="BRAVO "/>
        <s v="TI - RoboTech Lost Legends "/>
        <s v="Team Capybara "/>
        <s v="TerraTech "/>
        <s v="GUT-Bots "/>
        <s v="SternBots "/>
        <s v="Lego Lions "/>
        <s v="WALL-E-BOTS "/>
        <s v="Fanta 61 "/>
        <s v="Robymotten "/>
        <s v="Legomenschen "/>
        <s v="YoungBrickCoder "/>
        <s v="ETS Chaotic Bots "/>
        <s v="REP Educators "/>
        <s v="GPS Neverstop "/>
        <s v="Flying Robotic Guardians "/>
        <s v="π-Bots "/>
        <s v="LEtsGO "/>
        <s v="EinStein "/>
        <s v="TERMINATORS "/>
        <s v="DigiTrain "/>
        <s v="DigiTrainees "/>
        <s v="HLeGo "/>
        <s v="Frici United "/>
        <s v="robo.dg "/>
        <s v="Robot-Maker-Generation "/>
        <s v="FMG Robots "/>
        <s v="GFS Robotik "/>
        <s v="AKG Robotik "/>
        <s v="Die Produktativen "/>
        <s v="GSG Robots "/>
        <s v="TechTitans (Vallendar)"/>
        <s v="HackerFriends "/>
        <s v="Ubuntu 2 "/>
        <s v="#TechSunflower "/>
        <s v="#TechSaphirblau "/>
        <s v="Ubuntu 1 "/>
        <s v="#TechEucalyptus "/>
        <s v="Willibots "/>
        <s v="#TechDiamondsilver "/>
        <s v="RheinRobotics "/>
        <s v="SpongeBots "/>
        <s v="ASG - In it to win it "/>
        <s v="Woglis "/>
        <s v="Bookworm "/>
        <s v="TBA01 "/>
        <s v="Lessing "/>
        <s v="PAMINA RoboCrafter "/>
        <s v="FEG Robotik "/>
        <s v="Junior Craftsmen 4.0 "/>
        <s v="TBA02 "/>
        <s v="RoboRookies "/>
        <s v="Robohengstett "/>
        <s v="Die Apfelsäfte "/>
        <s v="FFLish "/>
        <s v="Kasperl und Seppel "/>
        <s v="Stein-Zeit "/>
        <s v="RoboTech Maxdorf "/>
        <s v="DI3_BUN53NBR3NN3R "/>
        <s v="Codex Machina "/>
        <s v="Klotzköppe "/>
        <s v="3, 2, 1, LEGO! "/>
        <s v="CubeMasters "/>
        <s v="CyBorG "/>
        <s v="John's Robot on Paul's Track "/>
        <s v="Die Unbekannten "/>
        <s v="The Lego Creators "/>
        <s v="Spicy Brick Chicken "/>
        <s v="Sandbox Aces "/>
        <s v="Robotik-AG "/>
        <s v="All-Star-Tal "/>
        <s v="Sharks with Laserbeams "/>
        <s v="PrimeBots "/>
        <s v="Die Robo-Profis "/>
        <s v="Die vier Legoforscher "/>
        <s v="Schrottbots "/>
        <s v="GT Champs "/>
        <s v="67JCS "/>
        <s v="Die Lego AG "/>
        <s v="Le - Go! "/>
        <s v="LEGO Minecart "/>
        <s v="Goethe RobotX "/>
        <s v="Kleist Bots "/>
        <s v="Lego-Robotik-Labor "/>
        <s v="Valley Heroes "/>
        <s v="Titan Bots "/>
        <s v="Georg-Büchner-Schule FFM - Archäobotix "/>
        <s v="Jarvis "/>
        <s v="GGB RobotX "/>
        <s v="JawlenskyRobotics "/>
        <s v="FIS WarriorBots (Wiesbaden)"/>
        <s v="Georg-Büchner-Schule FFM - Bill-Kurt "/>
        <s v="Dummy-Robotics "/>
        <s v="Einrichbots BLACK "/>
        <s v="Einrichbots ORCAS "/>
        <s v="Lego Marienschule_Team 4000!!! "/>
        <s v="BWS "/>
        <s v="Syntax Error "/>
        <s v="Voradlbär "/>
        <s v="EpicRobo LIngenau "/>
        <s v="Vallja e pinguinit "/>
        <s v="BrickTec Hasenfeld "/>
        <s v="RoboMINTs "/>
        <s v="Hans-Peter 2.0 "/>
        <s v="TechTitans (Vorarlberg)"/>
        <s v="Robotic Girls "/>
        <s v="no name "/>
        <s v="BlackriverCoder "/>
        <s v="tbd"/>
        <s v="MSF Foxes 1 "/>
        <s v="MSF Foxes 2 "/>
        <s v="GBS-Pixelvertilger "/>
        <s v="FIS WarriorBots (Frankfurt)"/>
        <s v="EliAR "/>
        <s v="TIME-BOT "/>
        <s v="FIS WarriorBots 2 "/>
        <s v="Adorno-Bots "/>
        <s v="GSS Plan B "/>
        <s v="Meli_Robots "/>
        <s v="ProKis "/>
        <s v="Cyber-Bots "/>
        <s v="IFTN Orca's "/>
        <s v="Krosse Krabbe "/>
        <s v="Die LTS Legonauten! "/>
        <s v="BrickBand "/>
        <s v="Prometheus "/>
        <s v="Diamond core "/>
        <s v="BrickMasters "/>
        <s v="NIL - not in list "/>
        <s v="Die 4 von der OUS "/>
        <s v="Gear Girls "/>
        <s v="Triple J "/>
        <s v="RoboCops "/>
        <s v="WvO Brick-Force "/>
        <s v="New Kids on the Bot "/>
        <s v="Robotmaster "/>
        <s v="FutureMinds "/>
        <s v="Tech Turtles "/>
        <s v="Gesamtschule Gießen-Ost "/>
        <s v="THG Robo-Titans "/>
        <s v="HG-LegoRob "/>
        <s v="FKG Robo "/>
        <s v="Goethebots "/>
        <s v="RoboReform "/>
        <s v="XLAB "/>
        <s v="Mayo-Robben "/>
        <s v="Lingemann Legends "/>
        <s v="robOTTOhahn "/>
        <s v="Harzer Lego Rockets "/>
        <s v="CorviBots "/>
        <s v="Käsebrötchen "/>
        <s v="Robotigers "/>
        <s v="rhsRobotX² "/>
        <s v="TBA "/>
        <s v="ProMINToS A "/>
        <s v="Die Techniker "/>
        <s v="sChiller "/>
        <s v="Error 787 "/>
        <s v="TBU "/>
        <s v="Six_Seven "/>
        <s v="Team Aurum "/>
        <s v="ProMINToS B "/>
        <s v="Big Ballers "/>
        <s v="Developer "/>
        <s v="GGI "/>
        <s v="CaroAces "/>
        <s v="PhoenixRobotics "/>
        <s v="i:ROBOT"/>
        <s v="MechaMinds "/>
        <s v="HTL_MB "/>
        <s v="TEAMRemint "/>
        <s v="C-BOTS "/>
        <s v="Robotrux "/>
        <s v="allgäu robotics "/>
        <s v="Heldele Robotics "/>
        <s v="Schubart-Gymnasium Junior "/>
        <s v="HaBeGonier "/>
        <s v="EAGoofy "/>
        <s v="Technikum SG "/>
        <s v="ISS Ketchup Crusaders "/>
        <s v="Plastikbots "/>
        <s v="RedLions "/>
        <s v="FvKS "/>
        <s v="EAGangster "/>
        <s v="Arrayan Team "/>
        <s v="EAGolden Geckos "/>
        <s v="KGW Indianas "/>
        <s v="LegoMasters@FGY "/>
        <s v="BrickLix "/>
        <s v="EAGkrieger "/>
        <s v="LegoBuilders "/>
        <s v="ISS Pablo "/>
        <s v="KopiRob 1 "/>
        <s v="Franzirobots "/>
        <s v="Robuddies "/>
        <s v="OBS Twist "/>
        <s v="WGM-Devils "/>
        <s v="SR5A "/>
        <s v="KopiRob2 "/>
        <s v="ClarOtto Fusion "/>
        <s v="Nano "/>
        <s v="Inda Blox "/>
        <s v="Sponge Bots "/>
        <s v="INDA Roboter Entwicklung und Bau GmbZ "/>
        <s v="Grand BriX "/>
        <s v="roboGHOst "/>
        <s v="JIA Inda-OC "/>
        <s v="Lego Legion "/>
        <s v="JIA IndaX "/>
        <s v="SJG01 "/>
        <s v="Lumina "/>
        <s v="SJG02 "/>
        <s v="JIA Inda Elite "/>
        <s v="Inda Bots "/>
        <s v="Dalton Time Traveler "/>
        <s v="Nexus "/>
        <s v="Dalton II "/>
        <s v="Die Bobers "/>
        <s v="Aelium Cetium "/>
        <s v="Black-Skorpions "/>
        <s v="Lost Bricks "/>
        <s v="RobotLaa "/>
        <s v="Urzeit "/>
        <s v="robosapper "/>
        <s v="Holly Tec "/>
        <s v="Die Robologen "/>
        <s v="Time Trackers "/>
        <s v="GvRobotics "/>
        <s v="CyberBlue "/>
        <s v="SPIKE-BOTS "/>
        <s v="Billmasters "/>
        <s v="Callidi e castello "/>
        <s v="NMS Horitschon "/>
        <s v="Grein Prime "/>
        <s v="Intelligente Enten "/>
        <s v="rhsRobotX "/>
        <s v="DynaMINT "/>
        <s v="Wilhelm-Robotics "/>
        <s v="FS Wendland "/>
        <s v="IGS Büssingweg "/>
        <s v="DynaMINIS "/>
        <s v="NSW-Robotixx "/>
        <s v="INFinity "/>
        <s v="FORSCHERBOX "/>
        <s v="MGI-Robots "/>
        <s v="Möp "/>
        <s v="Frobots "/>
        <s v="Jürgen-Jeff Group "/>
        <s v="Earthbreakers "/>
        <s v="ROSbotik "/>
        <s v="Evau1 "/>
        <s v="Skywalkers_CSG "/>
        <s v="Earthventures "/>
        <s v="Evau2 "/>
        <s v="Evau3 "/>
        <s v="KRG:Robotics "/>
        <s v="LIHI-Krabbler "/>
        <s v="KPI-Lions "/>
        <s v="KFG Robotik AG "/>
        <s v="RoboKANTen "/>
        <s v="FLL-Oberstadt "/>
        <s v="The Rockys "/>
        <s v="Halmobots "/>
        <s v="RoboKANTen Zwo "/>
        <s v="Die Gau-nies "/>
        <s v="We will rock Lego "/>
        <m/>
      </sharedItems>
    </cacheField>
    <cacheField name="R1" numFmtId="0">
      <sharedItems containsString="0" containsBlank="1" containsNumber="1" containsInteger="1" minValue="0" maxValue="545"/>
    </cacheField>
    <cacheField name="R2" numFmtId="0">
      <sharedItems containsString="0" containsBlank="1" containsNumber="1" containsInteger="1" minValue="0" maxValue="535"/>
    </cacheField>
    <cacheField name="R3" numFmtId="0">
      <sharedItems containsString="0" containsBlank="1" containsNumber="1" containsInteger="1" minValue="0" maxValue="540"/>
    </cacheField>
    <cacheField name="QF" numFmtId="0">
      <sharedItems containsString="0" containsBlank="1" containsNumber="1" containsInteger="1" minValue="0" maxValue="545"/>
    </cacheField>
    <cacheField name="SF" numFmtId="0">
      <sharedItems containsString="0" containsBlank="1" containsNumber="1" containsInteger="1" minValue="10" maxValue="535"/>
    </cacheField>
    <cacheField name="F1" numFmtId="0">
      <sharedItems containsString="0" containsBlank="1" containsNumber="1" containsInteger="1" minValue="0" maxValue="545"/>
    </cacheField>
    <cacheField name="F2" numFmtId="0">
      <sharedItems containsString="0" containsBlank="1" containsNumber="1" containsInteger="1" minValue="0" maxValue="545"/>
    </cacheField>
    <cacheField name="BR" numFmtId="0">
      <sharedItems containsMixedTypes="1" containsNumber="1" containsInteger="1" minValue="0" maxValue="545"/>
    </cacheField>
    <cacheField name="Best" numFmtId="0">
      <sharedItems containsMixedTypes="1" containsNumber="1" containsInteger="1" minValue="0" maxValue="545"/>
    </cacheField>
    <cacheField name="Average" numFmtId="1">
      <sharedItems containsMixedTypes="1" containsNumber="1" minValue="0" maxValue="518.57142857142856"/>
    </cacheField>
    <cacheField name="Range" numFmtId="1">
      <sharedItems count="13">
        <s v="400-449"/>
        <s v="300-349"/>
        <s v="200-249"/>
        <s v="150-199"/>
        <s v="100-149"/>
        <s v="500-549"/>
        <s v="250-299"/>
        <s v="050-099"/>
        <s v="350-399"/>
        <s v="450-499"/>
        <s v="000-049"/>
        <s v="No show"/>
        <s v=""/>
      </sharedItems>
    </cacheField>
    <cacheField name="sRange" numFmtId="1">
      <sharedItems count="50">
        <s v="430-439"/>
        <s v="340-349"/>
        <s v="300-309"/>
        <s v="310-319"/>
        <s v="200-209"/>
        <s v="220-229"/>
        <s v="170-179"/>
        <s v="140-149"/>
        <s v="120-129"/>
        <s v="100-109"/>
        <s v="540-549"/>
        <s v="440-449"/>
        <s v="320-329"/>
        <s v="240-249"/>
        <s v="190-199"/>
        <s v="160-169"/>
        <s v="250-259"/>
        <s v="230-239"/>
        <s v="130-139"/>
        <s v="090-099"/>
        <s v="080-089"/>
        <s v="350-359"/>
        <s v="470-479"/>
        <s v="330-339"/>
        <s v="260-269"/>
        <s v="210-219"/>
        <s v="180-189"/>
        <s v="370-379"/>
        <s v="280-289"/>
        <s v="150-159"/>
        <s v="450-459"/>
        <s v="380-389"/>
        <s v="400-409"/>
        <s v="270-279"/>
        <s v="390-399"/>
        <s v="110-119"/>
        <s v="290-299"/>
        <s v="420-429"/>
        <s v="000-009"/>
        <s v="360-369"/>
        <s v="460-469"/>
        <s v="500-509"/>
        <s v="520-529"/>
        <s v="490-499"/>
        <s v="480-489"/>
        <s v="410-419"/>
        <s v="530-539"/>
        <s v="No show"/>
        <s v="510-519"/>
        <s v=""/>
      </sharedItems>
    </cacheField>
    <cacheField name="Q" numFmtId="0">
      <sharedItems containsBlank="1" count="2">
        <s v="X"/>
        <m/>
      </sharedItems>
    </cacheField>
    <cacheField name="Next Round" numFmtId="0">
      <sharedItems count="10">
        <s v="Qualifikation Schweiz - Jura"/>
        <s v=""/>
        <s v="Qualifikation Österreich - Tirol"/>
        <s v="Qualifikation Deutschland - Siegen"/>
        <s v="Qualifikation Deutschland - Heidelberg"/>
        <s v="Qualifikation Deutschland - Wildau"/>
        <s v="Qualifikation Deutschland - Rockenhausen"/>
        <s v="Qualifikation Deutschland - Aachen"/>
        <s v="Qualifikation Deutschland - Braunschweig"/>
        <s v="Finale 2025/26 - Leipzig"/>
      </sharedItems>
    </cacheField>
    <cacheField name="SAP" numFmtId="0">
      <sharedItems count="3">
        <b v="0"/>
        <b v="1"/>
        <s v=""/>
      </sharedItems>
    </cacheField>
    <cacheField name="xStability" numFmtId="0" formula="Average/Best" databaseField="0"/>
    <cacheField name="Rank" numFmtId="0" formula=" 1" databaseField="0"/>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03">
  <r>
    <x v="0"/>
    <x v="0"/>
    <x v="0"/>
    <x v="0"/>
    <x v="0"/>
    <x v="0"/>
    <n v="410"/>
    <n v="370"/>
    <n v="255"/>
    <n v="385"/>
    <n v="410"/>
    <n v="430"/>
    <n v="390"/>
    <n v="410"/>
    <n v="430"/>
    <n v="378.57142857142856"/>
    <x v="0"/>
    <x v="0"/>
    <x v="0"/>
    <x v="0"/>
    <x v="0"/>
  </r>
  <r>
    <x v="0"/>
    <x v="0"/>
    <x v="0"/>
    <x v="0"/>
    <x v="0"/>
    <x v="1"/>
    <n v="300"/>
    <n v="300"/>
    <n v="345"/>
    <n v="330"/>
    <n v="340"/>
    <n v="280"/>
    <n v="330"/>
    <n v="345"/>
    <n v="345"/>
    <n v="317.85714285714283"/>
    <x v="1"/>
    <x v="1"/>
    <x v="0"/>
    <x v="0"/>
    <x v="0"/>
  </r>
  <r>
    <x v="0"/>
    <x v="0"/>
    <x v="0"/>
    <x v="0"/>
    <x v="0"/>
    <x v="2"/>
    <n v="270"/>
    <n v="230"/>
    <n v="210"/>
    <n v="250"/>
    <n v="300"/>
    <m/>
    <m/>
    <n v="270"/>
    <n v="300"/>
    <n v="252"/>
    <x v="1"/>
    <x v="2"/>
    <x v="1"/>
    <x v="1"/>
    <x v="0"/>
  </r>
  <r>
    <x v="0"/>
    <x v="0"/>
    <x v="0"/>
    <x v="0"/>
    <x v="0"/>
    <x v="3"/>
    <n v="205"/>
    <n v="265"/>
    <n v="245"/>
    <n v="310"/>
    <n v="285"/>
    <m/>
    <m/>
    <n v="265"/>
    <n v="310"/>
    <n v="262"/>
    <x v="1"/>
    <x v="3"/>
    <x v="0"/>
    <x v="0"/>
    <x v="0"/>
  </r>
  <r>
    <x v="0"/>
    <x v="0"/>
    <x v="0"/>
    <x v="0"/>
    <x v="0"/>
    <x v="4"/>
    <n v="170"/>
    <n v="160"/>
    <n v="130"/>
    <n v="200"/>
    <m/>
    <m/>
    <m/>
    <n v="170"/>
    <n v="200"/>
    <n v="165"/>
    <x v="2"/>
    <x v="4"/>
    <x v="1"/>
    <x v="1"/>
    <x v="0"/>
  </r>
  <r>
    <x v="0"/>
    <x v="0"/>
    <x v="0"/>
    <x v="0"/>
    <x v="0"/>
    <x v="5"/>
    <n v="195"/>
    <n v="205"/>
    <n v="225"/>
    <n v="180"/>
    <m/>
    <m/>
    <m/>
    <n v="225"/>
    <n v="225"/>
    <n v="201.25"/>
    <x v="2"/>
    <x v="5"/>
    <x v="1"/>
    <x v="1"/>
    <x v="0"/>
  </r>
  <r>
    <x v="0"/>
    <x v="0"/>
    <x v="0"/>
    <x v="0"/>
    <x v="0"/>
    <x v="6"/>
    <n v="155"/>
    <n v="165"/>
    <n v="105"/>
    <n v="175"/>
    <m/>
    <m/>
    <m/>
    <n v="165"/>
    <n v="175"/>
    <n v="150"/>
    <x v="3"/>
    <x v="6"/>
    <x v="1"/>
    <x v="1"/>
    <x v="0"/>
  </r>
  <r>
    <x v="0"/>
    <x v="0"/>
    <x v="0"/>
    <x v="0"/>
    <x v="0"/>
    <x v="7"/>
    <n v="145"/>
    <n v="145"/>
    <n v="135"/>
    <n v="125"/>
    <m/>
    <m/>
    <m/>
    <n v="145"/>
    <n v="145"/>
    <n v="137.5"/>
    <x v="4"/>
    <x v="7"/>
    <x v="1"/>
    <x v="1"/>
    <x v="0"/>
  </r>
  <r>
    <x v="0"/>
    <x v="0"/>
    <x v="0"/>
    <x v="0"/>
    <x v="0"/>
    <x v="8"/>
    <n v="115"/>
    <n v="140"/>
    <n v="55"/>
    <m/>
    <m/>
    <m/>
    <m/>
    <n v="140"/>
    <n v="140"/>
    <n v="103.33333333333333"/>
    <x v="4"/>
    <x v="7"/>
    <x v="1"/>
    <x v="1"/>
    <x v="0"/>
  </r>
  <r>
    <x v="0"/>
    <x v="0"/>
    <x v="0"/>
    <x v="0"/>
    <x v="0"/>
    <x v="9"/>
    <n v="115"/>
    <n v="120"/>
    <n v="60"/>
    <m/>
    <m/>
    <m/>
    <m/>
    <n v="120"/>
    <n v="120"/>
    <n v="98.333333333333329"/>
    <x v="4"/>
    <x v="8"/>
    <x v="1"/>
    <x v="1"/>
    <x v="0"/>
  </r>
  <r>
    <x v="0"/>
    <x v="0"/>
    <x v="0"/>
    <x v="0"/>
    <x v="0"/>
    <x v="10"/>
    <n v="75"/>
    <n v="50"/>
    <n v="105"/>
    <m/>
    <m/>
    <m/>
    <m/>
    <n v="105"/>
    <n v="105"/>
    <n v="76.666666666666671"/>
    <x v="4"/>
    <x v="9"/>
    <x v="1"/>
    <x v="1"/>
    <x v="0"/>
  </r>
  <r>
    <x v="0"/>
    <x v="0"/>
    <x v="0"/>
    <x v="0"/>
    <x v="0"/>
    <x v="11"/>
    <n v="35"/>
    <n v="55"/>
    <n v="100"/>
    <m/>
    <m/>
    <m/>
    <m/>
    <n v="100"/>
    <n v="100"/>
    <n v="63.333333333333336"/>
    <x v="4"/>
    <x v="9"/>
    <x v="1"/>
    <x v="1"/>
    <x v="0"/>
  </r>
  <r>
    <x v="1"/>
    <x v="0"/>
    <x v="0"/>
    <x v="1"/>
    <x v="0"/>
    <x v="12"/>
    <n v="460"/>
    <n v="535"/>
    <n v="395"/>
    <n v="420"/>
    <n v="525"/>
    <n v="495"/>
    <n v="540"/>
    <n v="535"/>
    <n v="540"/>
    <n v="481.42857142857144"/>
    <x v="5"/>
    <x v="10"/>
    <x v="0"/>
    <x v="0"/>
    <x v="0"/>
  </r>
  <r>
    <x v="1"/>
    <x v="0"/>
    <x v="0"/>
    <x v="1"/>
    <x v="0"/>
    <x v="13"/>
    <n v="350"/>
    <n v="355"/>
    <n v="380"/>
    <n v="300"/>
    <n v="445"/>
    <n v="305"/>
    <n v="410"/>
    <n v="380"/>
    <n v="445"/>
    <n v="363.57142857142856"/>
    <x v="0"/>
    <x v="11"/>
    <x v="1"/>
    <x v="1"/>
    <x v="0"/>
  </r>
  <r>
    <x v="1"/>
    <x v="0"/>
    <x v="0"/>
    <x v="1"/>
    <x v="0"/>
    <x v="14"/>
    <n v="240"/>
    <n v="145"/>
    <n v="225"/>
    <n v="310"/>
    <n v="325"/>
    <m/>
    <m/>
    <n v="240"/>
    <n v="325"/>
    <n v="249"/>
    <x v="1"/>
    <x v="12"/>
    <x v="1"/>
    <x v="1"/>
    <x v="0"/>
  </r>
  <r>
    <x v="1"/>
    <x v="0"/>
    <x v="0"/>
    <x v="1"/>
    <x v="0"/>
    <x v="15"/>
    <n v="220"/>
    <n v="195"/>
    <n v="165"/>
    <n v="195"/>
    <n v="170"/>
    <m/>
    <m/>
    <n v="220"/>
    <n v="220"/>
    <n v="189"/>
    <x v="2"/>
    <x v="5"/>
    <x v="1"/>
    <x v="1"/>
    <x v="0"/>
  </r>
  <r>
    <x v="1"/>
    <x v="0"/>
    <x v="0"/>
    <x v="1"/>
    <x v="0"/>
    <x v="16"/>
    <n v="220"/>
    <n v="95"/>
    <n v="125"/>
    <n v="165"/>
    <m/>
    <m/>
    <m/>
    <n v="220"/>
    <n v="220"/>
    <n v="151.25"/>
    <x v="2"/>
    <x v="5"/>
    <x v="1"/>
    <x v="1"/>
    <x v="0"/>
  </r>
  <r>
    <x v="1"/>
    <x v="0"/>
    <x v="0"/>
    <x v="1"/>
    <x v="0"/>
    <x v="17"/>
    <n v="240"/>
    <n v="210"/>
    <n v="225"/>
    <n v="140"/>
    <m/>
    <m/>
    <m/>
    <n v="240"/>
    <n v="240"/>
    <n v="203.75"/>
    <x v="2"/>
    <x v="13"/>
    <x v="1"/>
    <x v="1"/>
    <x v="0"/>
  </r>
  <r>
    <x v="1"/>
    <x v="0"/>
    <x v="0"/>
    <x v="1"/>
    <x v="0"/>
    <x v="18"/>
    <n v="240"/>
    <n v="215"/>
    <n v="195"/>
    <n v="125"/>
    <m/>
    <m/>
    <m/>
    <n v="240"/>
    <n v="240"/>
    <n v="193.75"/>
    <x v="2"/>
    <x v="13"/>
    <x v="0"/>
    <x v="0"/>
    <x v="0"/>
  </r>
  <r>
    <x v="1"/>
    <x v="0"/>
    <x v="0"/>
    <x v="1"/>
    <x v="0"/>
    <x v="19"/>
    <n v="230"/>
    <n v="310"/>
    <n v="270"/>
    <n v="125"/>
    <m/>
    <m/>
    <m/>
    <n v="310"/>
    <n v="310"/>
    <n v="233.75"/>
    <x v="1"/>
    <x v="3"/>
    <x v="0"/>
    <x v="0"/>
    <x v="0"/>
  </r>
  <r>
    <x v="1"/>
    <x v="0"/>
    <x v="0"/>
    <x v="1"/>
    <x v="0"/>
    <x v="20"/>
    <n v="180"/>
    <n v="200"/>
    <n v="155"/>
    <m/>
    <m/>
    <m/>
    <m/>
    <n v="200"/>
    <n v="200"/>
    <n v="178.33333333333334"/>
    <x v="2"/>
    <x v="4"/>
    <x v="1"/>
    <x v="1"/>
    <x v="0"/>
  </r>
  <r>
    <x v="1"/>
    <x v="0"/>
    <x v="0"/>
    <x v="1"/>
    <x v="0"/>
    <x v="21"/>
    <n v="125"/>
    <n v="195"/>
    <n v="200"/>
    <m/>
    <m/>
    <m/>
    <m/>
    <n v="200"/>
    <n v="200"/>
    <n v="173.33333333333334"/>
    <x v="2"/>
    <x v="4"/>
    <x v="1"/>
    <x v="1"/>
    <x v="0"/>
  </r>
  <r>
    <x v="1"/>
    <x v="0"/>
    <x v="0"/>
    <x v="1"/>
    <x v="0"/>
    <x v="22"/>
    <n v="195"/>
    <n v="145"/>
    <n v="190"/>
    <m/>
    <m/>
    <m/>
    <m/>
    <n v="195"/>
    <n v="195"/>
    <n v="176.66666666666666"/>
    <x v="3"/>
    <x v="14"/>
    <x v="0"/>
    <x v="0"/>
    <x v="0"/>
  </r>
  <r>
    <x v="1"/>
    <x v="0"/>
    <x v="0"/>
    <x v="1"/>
    <x v="0"/>
    <x v="23"/>
    <n v="130"/>
    <n v="160"/>
    <n v="130"/>
    <m/>
    <m/>
    <m/>
    <m/>
    <n v="160"/>
    <n v="160"/>
    <n v="140"/>
    <x v="3"/>
    <x v="15"/>
    <x v="1"/>
    <x v="1"/>
    <x v="0"/>
  </r>
  <r>
    <x v="1"/>
    <x v="0"/>
    <x v="0"/>
    <x v="1"/>
    <x v="0"/>
    <x v="24"/>
    <n v="125"/>
    <n v="160"/>
    <n v="80"/>
    <m/>
    <m/>
    <m/>
    <m/>
    <n v="160"/>
    <n v="160"/>
    <n v="121.66666666666667"/>
    <x v="3"/>
    <x v="15"/>
    <x v="1"/>
    <x v="1"/>
    <x v="0"/>
  </r>
  <r>
    <x v="1"/>
    <x v="0"/>
    <x v="0"/>
    <x v="1"/>
    <x v="0"/>
    <x v="25"/>
    <n v="125"/>
    <n v="125"/>
    <n v="160"/>
    <m/>
    <m/>
    <m/>
    <m/>
    <n v="160"/>
    <n v="160"/>
    <n v="136.66666666666666"/>
    <x v="3"/>
    <x v="15"/>
    <x v="1"/>
    <x v="1"/>
    <x v="0"/>
  </r>
  <r>
    <x v="2"/>
    <x v="0"/>
    <x v="0"/>
    <x v="2"/>
    <x v="0"/>
    <x v="26"/>
    <n v="225"/>
    <n v="250"/>
    <n v="145"/>
    <m/>
    <n v="190"/>
    <m/>
    <m/>
    <n v="250"/>
    <n v="250"/>
    <n v="202.5"/>
    <x v="6"/>
    <x v="16"/>
    <x v="0"/>
    <x v="0"/>
    <x v="0"/>
  </r>
  <r>
    <x v="2"/>
    <x v="0"/>
    <x v="0"/>
    <x v="2"/>
    <x v="0"/>
    <x v="27"/>
    <n v="145"/>
    <n v="250"/>
    <n v="200"/>
    <m/>
    <n v="105"/>
    <m/>
    <m/>
    <n v="250"/>
    <n v="250"/>
    <n v="175"/>
    <x v="6"/>
    <x v="16"/>
    <x v="1"/>
    <x v="1"/>
    <x v="0"/>
  </r>
  <r>
    <x v="2"/>
    <x v="0"/>
    <x v="0"/>
    <x v="2"/>
    <x v="0"/>
    <x v="28"/>
    <n v="220"/>
    <n v="230"/>
    <n v="240"/>
    <m/>
    <m/>
    <m/>
    <m/>
    <n v="240"/>
    <n v="240"/>
    <n v="230"/>
    <x v="2"/>
    <x v="13"/>
    <x v="0"/>
    <x v="0"/>
    <x v="0"/>
  </r>
  <r>
    <x v="2"/>
    <x v="0"/>
    <x v="0"/>
    <x v="2"/>
    <x v="0"/>
    <x v="29"/>
    <n v="200"/>
    <n v="235"/>
    <n v="195"/>
    <m/>
    <m/>
    <m/>
    <m/>
    <n v="235"/>
    <n v="235"/>
    <n v="210"/>
    <x v="2"/>
    <x v="17"/>
    <x v="0"/>
    <x v="0"/>
    <x v="0"/>
  </r>
  <r>
    <x v="2"/>
    <x v="0"/>
    <x v="0"/>
    <x v="2"/>
    <x v="0"/>
    <x v="30"/>
    <n v="145"/>
    <n v="105"/>
    <n v="170"/>
    <m/>
    <m/>
    <m/>
    <m/>
    <n v="170"/>
    <n v="170"/>
    <n v="140"/>
    <x v="3"/>
    <x v="6"/>
    <x v="1"/>
    <x v="1"/>
    <x v="0"/>
  </r>
  <r>
    <x v="2"/>
    <x v="0"/>
    <x v="0"/>
    <x v="2"/>
    <x v="0"/>
    <x v="31"/>
    <n v="165"/>
    <n v="105"/>
    <n v="85"/>
    <m/>
    <m/>
    <m/>
    <m/>
    <n v="165"/>
    <n v="165"/>
    <n v="118.33333333333333"/>
    <x v="3"/>
    <x v="15"/>
    <x v="1"/>
    <x v="1"/>
    <x v="0"/>
  </r>
  <r>
    <x v="2"/>
    <x v="0"/>
    <x v="0"/>
    <x v="2"/>
    <x v="0"/>
    <x v="32"/>
    <n v="110"/>
    <n v="140"/>
    <n v="130"/>
    <m/>
    <m/>
    <m/>
    <m/>
    <n v="140"/>
    <n v="140"/>
    <n v="126.66666666666667"/>
    <x v="4"/>
    <x v="7"/>
    <x v="1"/>
    <x v="1"/>
    <x v="0"/>
  </r>
  <r>
    <x v="2"/>
    <x v="0"/>
    <x v="0"/>
    <x v="2"/>
    <x v="0"/>
    <x v="33"/>
    <n v="45"/>
    <n v="115"/>
    <n v="135"/>
    <m/>
    <m/>
    <m/>
    <m/>
    <n v="135"/>
    <n v="135"/>
    <n v="98.333333333333329"/>
    <x v="4"/>
    <x v="18"/>
    <x v="1"/>
    <x v="1"/>
    <x v="0"/>
  </r>
  <r>
    <x v="2"/>
    <x v="0"/>
    <x v="0"/>
    <x v="2"/>
    <x v="0"/>
    <x v="34"/>
    <n v="65"/>
    <n v="110"/>
    <n v="130"/>
    <m/>
    <m/>
    <m/>
    <m/>
    <n v="130"/>
    <n v="130"/>
    <n v="101.66666666666667"/>
    <x v="4"/>
    <x v="18"/>
    <x v="1"/>
    <x v="1"/>
    <x v="0"/>
  </r>
  <r>
    <x v="2"/>
    <x v="0"/>
    <x v="0"/>
    <x v="2"/>
    <x v="0"/>
    <x v="35"/>
    <n v="80"/>
    <n v="80"/>
    <n v="90"/>
    <m/>
    <m/>
    <m/>
    <m/>
    <n v="90"/>
    <n v="90"/>
    <n v="83.333333333333329"/>
    <x v="7"/>
    <x v="19"/>
    <x v="1"/>
    <x v="1"/>
    <x v="0"/>
  </r>
  <r>
    <x v="2"/>
    <x v="0"/>
    <x v="0"/>
    <x v="2"/>
    <x v="0"/>
    <x v="36"/>
    <n v="80"/>
    <n v="55"/>
    <n v="65"/>
    <m/>
    <m/>
    <m/>
    <m/>
    <n v="80"/>
    <n v="80"/>
    <n v="66.666666666666671"/>
    <x v="7"/>
    <x v="20"/>
    <x v="1"/>
    <x v="1"/>
    <x v="0"/>
  </r>
  <r>
    <x v="2"/>
    <x v="0"/>
    <x v="0"/>
    <x v="2"/>
    <x v="0"/>
    <x v="37"/>
    <n v="290"/>
    <n v="240"/>
    <n v="245"/>
    <m/>
    <n v="305"/>
    <n v="295"/>
    <n v="290"/>
    <n v="290"/>
    <n v="305"/>
    <n v="277.5"/>
    <x v="1"/>
    <x v="2"/>
    <x v="1"/>
    <x v="1"/>
    <x v="0"/>
  </r>
  <r>
    <x v="2"/>
    <x v="0"/>
    <x v="0"/>
    <x v="2"/>
    <x v="0"/>
    <x v="38"/>
    <n v="315"/>
    <n v="300"/>
    <n v="330"/>
    <m/>
    <n v="270"/>
    <n v="350"/>
    <n v="310"/>
    <n v="330"/>
    <n v="350"/>
    <n v="312.5"/>
    <x v="8"/>
    <x v="21"/>
    <x v="0"/>
    <x v="0"/>
    <x v="0"/>
  </r>
  <r>
    <x v="3"/>
    <x v="0"/>
    <x v="0"/>
    <x v="0"/>
    <x v="0"/>
    <x v="39"/>
    <n v="470"/>
    <n v="415"/>
    <n v="405"/>
    <m/>
    <n v="430"/>
    <n v="430"/>
    <n v="360"/>
    <n v="470"/>
    <n v="470"/>
    <n v="418.33333333333331"/>
    <x v="9"/>
    <x v="22"/>
    <x v="1"/>
    <x v="1"/>
    <x v="0"/>
  </r>
  <r>
    <x v="3"/>
    <x v="0"/>
    <x v="0"/>
    <x v="0"/>
    <x v="0"/>
    <x v="40"/>
    <n v="265"/>
    <n v="205"/>
    <n v="275"/>
    <m/>
    <n v="330"/>
    <n v="285"/>
    <n v="310"/>
    <n v="275"/>
    <n v="330"/>
    <n v="278.33333333333331"/>
    <x v="1"/>
    <x v="23"/>
    <x v="0"/>
    <x v="0"/>
    <x v="0"/>
  </r>
  <r>
    <x v="3"/>
    <x v="0"/>
    <x v="0"/>
    <x v="0"/>
    <x v="0"/>
    <x v="41"/>
    <n v="75"/>
    <n v="260"/>
    <n v="230"/>
    <m/>
    <n v="255"/>
    <m/>
    <m/>
    <n v="260"/>
    <n v="260"/>
    <n v="205"/>
    <x v="6"/>
    <x v="24"/>
    <x v="0"/>
    <x v="0"/>
    <x v="0"/>
  </r>
  <r>
    <x v="3"/>
    <x v="0"/>
    <x v="0"/>
    <x v="0"/>
    <x v="0"/>
    <x v="42"/>
    <n v="85"/>
    <n v="260"/>
    <n v="165"/>
    <m/>
    <n v="255"/>
    <m/>
    <m/>
    <n v="260"/>
    <n v="260"/>
    <n v="191.25"/>
    <x v="6"/>
    <x v="24"/>
    <x v="1"/>
    <x v="1"/>
    <x v="0"/>
  </r>
  <r>
    <x v="3"/>
    <x v="0"/>
    <x v="0"/>
    <x v="0"/>
    <x v="0"/>
    <x v="43"/>
    <n v="145"/>
    <n v="235"/>
    <n v="230"/>
    <m/>
    <m/>
    <m/>
    <m/>
    <n v="235"/>
    <n v="235"/>
    <n v="203.33333333333334"/>
    <x v="2"/>
    <x v="17"/>
    <x v="1"/>
    <x v="1"/>
    <x v="0"/>
  </r>
  <r>
    <x v="3"/>
    <x v="0"/>
    <x v="0"/>
    <x v="0"/>
    <x v="0"/>
    <x v="44"/>
    <n v="165"/>
    <n v="180"/>
    <n v="230"/>
    <m/>
    <m/>
    <m/>
    <m/>
    <n v="230"/>
    <n v="230"/>
    <n v="191.66666666666666"/>
    <x v="2"/>
    <x v="17"/>
    <x v="1"/>
    <x v="1"/>
    <x v="0"/>
  </r>
  <r>
    <x v="3"/>
    <x v="0"/>
    <x v="0"/>
    <x v="0"/>
    <x v="0"/>
    <x v="45"/>
    <n v="180"/>
    <n v="220"/>
    <n v="220"/>
    <m/>
    <m/>
    <m/>
    <m/>
    <n v="220"/>
    <n v="220"/>
    <n v="206.66666666666666"/>
    <x v="2"/>
    <x v="5"/>
    <x v="1"/>
    <x v="1"/>
    <x v="0"/>
  </r>
  <r>
    <x v="3"/>
    <x v="0"/>
    <x v="0"/>
    <x v="0"/>
    <x v="0"/>
    <x v="46"/>
    <n v="215"/>
    <n v="205"/>
    <n v="155"/>
    <m/>
    <m/>
    <m/>
    <m/>
    <n v="215"/>
    <n v="215"/>
    <n v="191.66666666666666"/>
    <x v="2"/>
    <x v="25"/>
    <x v="0"/>
    <x v="0"/>
    <x v="0"/>
  </r>
  <r>
    <x v="3"/>
    <x v="0"/>
    <x v="0"/>
    <x v="0"/>
    <x v="0"/>
    <x v="47"/>
    <n v="155"/>
    <n v="195"/>
    <n v="185"/>
    <m/>
    <m/>
    <m/>
    <m/>
    <n v="195"/>
    <n v="195"/>
    <n v="178.33333333333334"/>
    <x v="3"/>
    <x v="14"/>
    <x v="1"/>
    <x v="1"/>
    <x v="0"/>
  </r>
  <r>
    <x v="3"/>
    <x v="0"/>
    <x v="0"/>
    <x v="0"/>
    <x v="0"/>
    <x v="48"/>
    <n v="95"/>
    <n v="180"/>
    <n v="145"/>
    <m/>
    <m/>
    <m/>
    <m/>
    <n v="180"/>
    <n v="180"/>
    <n v="140"/>
    <x v="3"/>
    <x v="26"/>
    <x v="1"/>
    <x v="1"/>
    <x v="0"/>
  </r>
  <r>
    <x v="3"/>
    <x v="0"/>
    <x v="0"/>
    <x v="0"/>
    <x v="0"/>
    <x v="49"/>
    <n v="120"/>
    <n v="75"/>
    <n v="135"/>
    <m/>
    <m/>
    <m/>
    <m/>
    <n v="135"/>
    <n v="135"/>
    <n v="110"/>
    <x v="4"/>
    <x v="18"/>
    <x v="1"/>
    <x v="1"/>
    <x v="1"/>
  </r>
  <r>
    <x v="3"/>
    <x v="0"/>
    <x v="0"/>
    <x v="0"/>
    <x v="0"/>
    <x v="50"/>
    <n v="115"/>
    <n v="120"/>
    <n v="95"/>
    <m/>
    <m/>
    <m/>
    <m/>
    <n v="120"/>
    <n v="120"/>
    <n v="110"/>
    <x v="4"/>
    <x v="8"/>
    <x v="1"/>
    <x v="1"/>
    <x v="0"/>
  </r>
  <r>
    <x v="4"/>
    <x v="0"/>
    <x v="1"/>
    <x v="3"/>
    <x v="0"/>
    <x v="51"/>
    <n v="305"/>
    <n v="305"/>
    <n v="285"/>
    <n v="375"/>
    <n v="275"/>
    <n v="370"/>
    <n v="355"/>
    <n v="305"/>
    <n v="375"/>
    <n v="324.28571428571428"/>
    <x v="8"/>
    <x v="27"/>
    <x v="0"/>
    <x v="2"/>
    <x v="0"/>
  </r>
  <r>
    <x v="4"/>
    <x v="0"/>
    <x v="1"/>
    <x v="3"/>
    <x v="0"/>
    <x v="52"/>
    <n v="330"/>
    <n v="255"/>
    <n v="230"/>
    <n v="315"/>
    <n v="320"/>
    <n v="355"/>
    <n v="350"/>
    <n v="330"/>
    <n v="355"/>
    <n v="307.85714285714283"/>
    <x v="8"/>
    <x v="21"/>
    <x v="0"/>
    <x v="2"/>
    <x v="0"/>
  </r>
  <r>
    <x v="4"/>
    <x v="0"/>
    <x v="1"/>
    <x v="3"/>
    <x v="0"/>
    <x v="53"/>
    <n v="220"/>
    <n v="250"/>
    <n v="260"/>
    <n v="220"/>
    <n v="240"/>
    <m/>
    <m/>
    <n v="260"/>
    <n v="260"/>
    <n v="238"/>
    <x v="6"/>
    <x v="24"/>
    <x v="0"/>
    <x v="2"/>
    <x v="0"/>
  </r>
  <r>
    <x v="4"/>
    <x v="0"/>
    <x v="1"/>
    <x v="3"/>
    <x v="0"/>
    <x v="54"/>
    <n v="260"/>
    <n v="215"/>
    <n v="225"/>
    <n v="280"/>
    <n v="195"/>
    <m/>
    <m/>
    <n v="260"/>
    <n v="280"/>
    <n v="235"/>
    <x v="6"/>
    <x v="28"/>
    <x v="1"/>
    <x v="1"/>
    <x v="0"/>
  </r>
  <r>
    <x v="4"/>
    <x v="0"/>
    <x v="1"/>
    <x v="3"/>
    <x v="0"/>
    <x v="55"/>
    <n v="180"/>
    <n v="220"/>
    <n v="210"/>
    <n v="200"/>
    <m/>
    <m/>
    <m/>
    <n v="220"/>
    <n v="220"/>
    <n v="202.5"/>
    <x v="2"/>
    <x v="5"/>
    <x v="1"/>
    <x v="1"/>
    <x v="0"/>
  </r>
  <r>
    <x v="4"/>
    <x v="0"/>
    <x v="1"/>
    <x v="3"/>
    <x v="0"/>
    <x v="56"/>
    <n v="325"/>
    <n v="290"/>
    <n v="180"/>
    <n v="180"/>
    <m/>
    <m/>
    <m/>
    <n v="325"/>
    <n v="325"/>
    <n v="243.75"/>
    <x v="1"/>
    <x v="12"/>
    <x v="0"/>
    <x v="2"/>
    <x v="0"/>
  </r>
  <r>
    <x v="4"/>
    <x v="0"/>
    <x v="1"/>
    <x v="3"/>
    <x v="0"/>
    <x v="57"/>
    <n v="230"/>
    <n v="175"/>
    <n v="180"/>
    <n v="170"/>
    <m/>
    <m/>
    <m/>
    <n v="230"/>
    <n v="230"/>
    <n v="188.75"/>
    <x v="2"/>
    <x v="17"/>
    <x v="1"/>
    <x v="1"/>
    <x v="0"/>
  </r>
  <r>
    <x v="4"/>
    <x v="0"/>
    <x v="1"/>
    <x v="3"/>
    <x v="0"/>
    <x v="58"/>
    <n v="160"/>
    <n v="180"/>
    <n v="250"/>
    <n v="170"/>
    <m/>
    <m/>
    <m/>
    <n v="250"/>
    <n v="250"/>
    <n v="190"/>
    <x v="6"/>
    <x v="16"/>
    <x v="1"/>
    <x v="1"/>
    <x v="0"/>
  </r>
  <r>
    <x v="4"/>
    <x v="0"/>
    <x v="1"/>
    <x v="3"/>
    <x v="0"/>
    <x v="59"/>
    <n v="200"/>
    <n v="105"/>
    <n v="200"/>
    <m/>
    <m/>
    <m/>
    <m/>
    <n v="200"/>
    <n v="200"/>
    <n v="168.33333333333334"/>
    <x v="2"/>
    <x v="4"/>
    <x v="1"/>
    <x v="1"/>
    <x v="0"/>
  </r>
  <r>
    <x v="4"/>
    <x v="0"/>
    <x v="1"/>
    <x v="3"/>
    <x v="0"/>
    <x v="60"/>
    <n v="125"/>
    <n v="190"/>
    <n v="150"/>
    <m/>
    <m/>
    <m/>
    <m/>
    <n v="190"/>
    <n v="190"/>
    <n v="155"/>
    <x v="3"/>
    <x v="14"/>
    <x v="1"/>
    <x v="1"/>
    <x v="0"/>
  </r>
  <r>
    <x v="4"/>
    <x v="0"/>
    <x v="1"/>
    <x v="3"/>
    <x v="0"/>
    <x v="61"/>
    <n v="130"/>
    <n v="160"/>
    <n v="115"/>
    <m/>
    <m/>
    <m/>
    <m/>
    <n v="160"/>
    <n v="160"/>
    <n v="135"/>
    <x v="3"/>
    <x v="15"/>
    <x v="1"/>
    <x v="1"/>
    <x v="0"/>
  </r>
  <r>
    <x v="4"/>
    <x v="0"/>
    <x v="1"/>
    <x v="3"/>
    <x v="0"/>
    <x v="62"/>
    <n v="115"/>
    <n v="155"/>
    <n v="150"/>
    <m/>
    <m/>
    <m/>
    <m/>
    <n v="155"/>
    <n v="155"/>
    <n v="140"/>
    <x v="3"/>
    <x v="29"/>
    <x v="1"/>
    <x v="1"/>
    <x v="0"/>
  </r>
  <r>
    <x v="4"/>
    <x v="0"/>
    <x v="1"/>
    <x v="3"/>
    <x v="0"/>
    <x v="63"/>
    <n v="105"/>
    <n v="115"/>
    <n v="125"/>
    <m/>
    <m/>
    <m/>
    <m/>
    <n v="125"/>
    <n v="125"/>
    <n v="115"/>
    <x v="4"/>
    <x v="8"/>
    <x v="1"/>
    <x v="1"/>
    <x v="0"/>
  </r>
  <r>
    <x v="4"/>
    <x v="0"/>
    <x v="1"/>
    <x v="3"/>
    <x v="0"/>
    <x v="64"/>
    <n v="75"/>
    <n v="80"/>
    <n v="0"/>
    <m/>
    <m/>
    <m/>
    <m/>
    <n v="80"/>
    <n v="80"/>
    <n v="51.666666666666664"/>
    <x v="7"/>
    <x v="20"/>
    <x v="1"/>
    <x v="1"/>
    <x v="0"/>
  </r>
  <r>
    <x v="5"/>
    <x v="0"/>
    <x v="2"/>
    <x v="4"/>
    <x v="0"/>
    <x v="65"/>
    <n v="390"/>
    <n v="420"/>
    <n v="450"/>
    <n v="300"/>
    <n v="345"/>
    <n v="310"/>
    <n v="300"/>
    <n v="450"/>
    <n v="450"/>
    <n v="359.28571428571428"/>
    <x v="9"/>
    <x v="30"/>
    <x v="0"/>
    <x v="3"/>
    <x v="0"/>
  </r>
  <r>
    <x v="5"/>
    <x v="0"/>
    <x v="2"/>
    <x v="4"/>
    <x v="0"/>
    <x v="66"/>
    <n v="330"/>
    <n v="245"/>
    <n v="370"/>
    <n v="385"/>
    <n v="275"/>
    <n v="0"/>
    <n v="0"/>
    <n v="370"/>
    <n v="385"/>
    <n v="229.28571428571428"/>
    <x v="8"/>
    <x v="31"/>
    <x v="1"/>
    <x v="1"/>
    <x v="0"/>
  </r>
  <r>
    <x v="5"/>
    <x v="0"/>
    <x v="2"/>
    <x v="4"/>
    <x v="0"/>
    <x v="67"/>
    <n v="235"/>
    <n v="250"/>
    <n v="275"/>
    <n v="385"/>
    <n v="155"/>
    <m/>
    <m/>
    <n v="275"/>
    <n v="385"/>
    <n v="260"/>
    <x v="8"/>
    <x v="31"/>
    <x v="0"/>
    <x v="3"/>
    <x v="0"/>
  </r>
  <r>
    <x v="5"/>
    <x v="0"/>
    <x v="2"/>
    <x v="4"/>
    <x v="0"/>
    <x v="68"/>
    <n v="330"/>
    <n v="400"/>
    <n v="380"/>
    <n v="280"/>
    <m/>
    <m/>
    <m/>
    <n v="400"/>
    <n v="400"/>
    <n v="347.5"/>
    <x v="0"/>
    <x v="32"/>
    <x v="1"/>
    <x v="1"/>
    <x v="0"/>
  </r>
  <r>
    <x v="5"/>
    <x v="0"/>
    <x v="2"/>
    <x v="4"/>
    <x v="0"/>
    <x v="69"/>
    <n v="200"/>
    <n v="275"/>
    <n v="275"/>
    <n v="260"/>
    <m/>
    <m/>
    <m/>
    <n v="275"/>
    <n v="275"/>
    <n v="252.5"/>
    <x v="6"/>
    <x v="33"/>
    <x v="1"/>
    <x v="1"/>
    <x v="0"/>
  </r>
  <r>
    <x v="5"/>
    <x v="0"/>
    <x v="2"/>
    <x v="4"/>
    <x v="0"/>
    <x v="70"/>
    <n v="290"/>
    <n v="300"/>
    <n v="310"/>
    <n v="220"/>
    <m/>
    <m/>
    <m/>
    <n v="310"/>
    <n v="310"/>
    <n v="280"/>
    <x v="1"/>
    <x v="3"/>
    <x v="1"/>
    <x v="1"/>
    <x v="0"/>
  </r>
  <r>
    <x v="5"/>
    <x v="0"/>
    <x v="2"/>
    <x v="4"/>
    <x v="0"/>
    <x v="71"/>
    <n v="230"/>
    <n v="315"/>
    <n v="155"/>
    <n v="195"/>
    <m/>
    <m/>
    <m/>
    <n v="315"/>
    <n v="315"/>
    <n v="223.75"/>
    <x v="1"/>
    <x v="3"/>
    <x v="1"/>
    <x v="1"/>
    <x v="0"/>
  </r>
  <r>
    <x v="5"/>
    <x v="0"/>
    <x v="2"/>
    <x v="4"/>
    <x v="0"/>
    <x v="72"/>
    <n v="275"/>
    <n v="315"/>
    <n v="280"/>
    <m/>
    <m/>
    <m/>
    <m/>
    <n v="315"/>
    <n v="315"/>
    <n v="290"/>
    <x v="1"/>
    <x v="3"/>
    <x v="1"/>
    <x v="1"/>
    <x v="0"/>
  </r>
  <r>
    <x v="5"/>
    <x v="0"/>
    <x v="2"/>
    <x v="4"/>
    <x v="0"/>
    <x v="73"/>
    <n v="195"/>
    <n v="220"/>
    <n v="240"/>
    <m/>
    <m/>
    <m/>
    <m/>
    <n v="240"/>
    <n v="240"/>
    <n v="218.33333333333334"/>
    <x v="2"/>
    <x v="13"/>
    <x v="1"/>
    <x v="1"/>
    <x v="0"/>
  </r>
  <r>
    <x v="5"/>
    <x v="0"/>
    <x v="2"/>
    <x v="4"/>
    <x v="0"/>
    <x v="74"/>
    <n v="145"/>
    <n v="175"/>
    <n v="200"/>
    <m/>
    <m/>
    <m/>
    <m/>
    <n v="200"/>
    <n v="200"/>
    <n v="173.33333333333334"/>
    <x v="2"/>
    <x v="4"/>
    <x v="1"/>
    <x v="1"/>
    <x v="0"/>
  </r>
  <r>
    <x v="5"/>
    <x v="0"/>
    <x v="2"/>
    <x v="4"/>
    <x v="0"/>
    <x v="75"/>
    <n v="150"/>
    <n v="155"/>
    <n v="200"/>
    <m/>
    <m/>
    <m/>
    <m/>
    <n v="200"/>
    <n v="200"/>
    <n v="168.33333333333334"/>
    <x v="2"/>
    <x v="4"/>
    <x v="1"/>
    <x v="1"/>
    <x v="0"/>
  </r>
  <r>
    <x v="5"/>
    <x v="0"/>
    <x v="2"/>
    <x v="4"/>
    <x v="0"/>
    <x v="76"/>
    <n v="170"/>
    <n v="135"/>
    <n v="135"/>
    <m/>
    <m/>
    <m/>
    <m/>
    <n v="170"/>
    <n v="170"/>
    <n v="146.66666666666666"/>
    <x v="3"/>
    <x v="6"/>
    <x v="1"/>
    <x v="1"/>
    <x v="0"/>
  </r>
  <r>
    <x v="5"/>
    <x v="0"/>
    <x v="2"/>
    <x v="4"/>
    <x v="0"/>
    <x v="77"/>
    <n v="165"/>
    <n v="85"/>
    <n v="115"/>
    <m/>
    <m/>
    <m/>
    <m/>
    <n v="165"/>
    <n v="165"/>
    <n v="121.66666666666667"/>
    <x v="3"/>
    <x v="15"/>
    <x v="1"/>
    <x v="1"/>
    <x v="0"/>
  </r>
  <r>
    <x v="5"/>
    <x v="0"/>
    <x v="2"/>
    <x v="4"/>
    <x v="0"/>
    <x v="78"/>
    <n v="130"/>
    <n v="75"/>
    <n v="140"/>
    <m/>
    <m/>
    <m/>
    <m/>
    <n v="140"/>
    <n v="140"/>
    <n v="115"/>
    <x v="4"/>
    <x v="7"/>
    <x v="1"/>
    <x v="1"/>
    <x v="0"/>
  </r>
  <r>
    <x v="6"/>
    <x v="0"/>
    <x v="2"/>
    <x v="5"/>
    <x v="0"/>
    <x v="79"/>
    <n v="380"/>
    <n v="340"/>
    <n v="265"/>
    <m/>
    <m/>
    <n v="285"/>
    <n v="325"/>
    <n v="380"/>
    <n v="380"/>
    <n v="319"/>
    <x v="8"/>
    <x v="31"/>
    <x v="0"/>
    <x v="4"/>
    <x v="0"/>
  </r>
  <r>
    <x v="6"/>
    <x v="0"/>
    <x v="2"/>
    <x v="5"/>
    <x v="0"/>
    <x v="80"/>
    <n v="270"/>
    <n v="195"/>
    <n v="280"/>
    <m/>
    <m/>
    <n v="195"/>
    <n v="165"/>
    <n v="280"/>
    <n v="280"/>
    <n v="221"/>
    <x v="6"/>
    <x v="28"/>
    <x v="1"/>
    <x v="1"/>
    <x v="0"/>
  </r>
  <r>
    <x v="6"/>
    <x v="0"/>
    <x v="2"/>
    <x v="5"/>
    <x v="0"/>
    <x v="81"/>
    <n v="240"/>
    <n v="275"/>
    <n v="260"/>
    <m/>
    <m/>
    <m/>
    <m/>
    <n v="275"/>
    <n v="275"/>
    <n v="258.33333333333331"/>
    <x v="6"/>
    <x v="33"/>
    <x v="1"/>
    <x v="1"/>
    <x v="0"/>
  </r>
  <r>
    <x v="6"/>
    <x v="0"/>
    <x v="2"/>
    <x v="5"/>
    <x v="0"/>
    <x v="82"/>
    <n v="270"/>
    <n v="160"/>
    <n v="195"/>
    <m/>
    <m/>
    <m/>
    <m/>
    <n v="270"/>
    <n v="270"/>
    <n v="208.33333333333334"/>
    <x v="6"/>
    <x v="33"/>
    <x v="0"/>
    <x v="4"/>
    <x v="0"/>
  </r>
  <r>
    <x v="6"/>
    <x v="0"/>
    <x v="2"/>
    <x v="5"/>
    <x v="0"/>
    <x v="83"/>
    <n v="240"/>
    <n v="210"/>
    <n v="220"/>
    <m/>
    <m/>
    <m/>
    <m/>
    <n v="240"/>
    <n v="240"/>
    <n v="223.33333333333334"/>
    <x v="2"/>
    <x v="13"/>
    <x v="1"/>
    <x v="1"/>
    <x v="0"/>
  </r>
  <r>
    <x v="6"/>
    <x v="0"/>
    <x v="2"/>
    <x v="5"/>
    <x v="0"/>
    <x v="84"/>
    <n v="230"/>
    <n v="210"/>
    <n v="220"/>
    <m/>
    <m/>
    <m/>
    <m/>
    <n v="230"/>
    <n v="230"/>
    <n v="220"/>
    <x v="2"/>
    <x v="17"/>
    <x v="1"/>
    <x v="1"/>
    <x v="0"/>
  </r>
  <r>
    <x v="6"/>
    <x v="0"/>
    <x v="2"/>
    <x v="5"/>
    <x v="0"/>
    <x v="85"/>
    <n v="185"/>
    <n v="195"/>
    <n v="210"/>
    <m/>
    <m/>
    <m/>
    <m/>
    <n v="210"/>
    <n v="210"/>
    <n v="196.66666666666666"/>
    <x v="2"/>
    <x v="25"/>
    <x v="1"/>
    <x v="1"/>
    <x v="0"/>
  </r>
  <r>
    <x v="6"/>
    <x v="0"/>
    <x v="2"/>
    <x v="5"/>
    <x v="0"/>
    <x v="86"/>
    <n v="145"/>
    <n v="175"/>
    <n v="125"/>
    <m/>
    <m/>
    <m/>
    <m/>
    <n v="175"/>
    <n v="175"/>
    <n v="148.33333333333334"/>
    <x v="3"/>
    <x v="6"/>
    <x v="1"/>
    <x v="1"/>
    <x v="0"/>
  </r>
  <r>
    <x v="6"/>
    <x v="0"/>
    <x v="2"/>
    <x v="5"/>
    <x v="0"/>
    <x v="87"/>
    <n v="130"/>
    <n v="120"/>
    <n v="160"/>
    <m/>
    <m/>
    <m/>
    <m/>
    <n v="160"/>
    <n v="160"/>
    <n v="136.66666666666666"/>
    <x v="3"/>
    <x v="15"/>
    <x v="1"/>
    <x v="1"/>
    <x v="0"/>
  </r>
  <r>
    <x v="6"/>
    <x v="0"/>
    <x v="2"/>
    <x v="5"/>
    <x v="0"/>
    <x v="88"/>
    <n v="115"/>
    <n v="145"/>
    <n v="130"/>
    <m/>
    <m/>
    <m/>
    <m/>
    <n v="145"/>
    <n v="145"/>
    <n v="130"/>
    <x v="4"/>
    <x v="7"/>
    <x v="1"/>
    <x v="1"/>
    <x v="0"/>
  </r>
  <r>
    <x v="6"/>
    <x v="0"/>
    <x v="2"/>
    <x v="5"/>
    <x v="0"/>
    <x v="89"/>
    <n v="105"/>
    <n v="125"/>
    <n v="105"/>
    <m/>
    <m/>
    <m/>
    <m/>
    <n v="125"/>
    <n v="125"/>
    <n v="111.66666666666667"/>
    <x v="4"/>
    <x v="8"/>
    <x v="1"/>
    <x v="1"/>
    <x v="0"/>
  </r>
  <r>
    <x v="6"/>
    <x v="0"/>
    <x v="2"/>
    <x v="5"/>
    <x v="0"/>
    <x v="90"/>
    <n v="115"/>
    <n v="105"/>
    <n v="120"/>
    <m/>
    <m/>
    <m/>
    <m/>
    <n v="120"/>
    <n v="120"/>
    <n v="113.33333333333333"/>
    <x v="4"/>
    <x v="8"/>
    <x v="1"/>
    <x v="1"/>
    <x v="0"/>
  </r>
  <r>
    <x v="6"/>
    <x v="0"/>
    <x v="2"/>
    <x v="5"/>
    <x v="0"/>
    <x v="91"/>
    <n v="80"/>
    <n v="100"/>
    <n v="100"/>
    <m/>
    <m/>
    <m/>
    <m/>
    <n v="100"/>
    <n v="100"/>
    <n v="93.333333333333329"/>
    <x v="4"/>
    <x v="9"/>
    <x v="1"/>
    <x v="1"/>
    <x v="0"/>
  </r>
  <r>
    <x v="6"/>
    <x v="0"/>
    <x v="2"/>
    <x v="5"/>
    <x v="0"/>
    <x v="92"/>
    <n v="75"/>
    <n v="95"/>
    <n v="75"/>
    <m/>
    <m/>
    <m/>
    <m/>
    <n v="95"/>
    <n v="95"/>
    <n v="81.666666666666671"/>
    <x v="7"/>
    <x v="19"/>
    <x v="1"/>
    <x v="1"/>
    <x v="0"/>
  </r>
  <r>
    <x v="7"/>
    <x v="0"/>
    <x v="2"/>
    <x v="1"/>
    <x v="0"/>
    <x v="93"/>
    <n v="230"/>
    <n v="155"/>
    <n v="280"/>
    <m/>
    <n v="270"/>
    <n v="280"/>
    <n v="200"/>
    <n v="280"/>
    <n v="280"/>
    <n v="235.83333333333334"/>
    <x v="6"/>
    <x v="28"/>
    <x v="1"/>
    <x v="1"/>
    <x v="0"/>
  </r>
  <r>
    <x v="7"/>
    <x v="0"/>
    <x v="2"/>
    <x v="1"/>
    <x v="0"/>
    <x v="94"/>
    <n v="230"/>
    <n v="190"/>
    <n v="230"/>
    <m/>
    <n v="250"/>
    <n v="220"/>
    <n v="190"/>
    <n v="230"/>
    <n v="250"/>
    <n v="218.33333333333334"/>
    <x v="6"/>
    <x v="16"/>
    <x v="0"/>
    <x v="5"/>
    <x v="0"/>
  </r>
  <r>
    <x v="7"/>
    <x v="0"/>
    <x v="2"/>
    <x v="1"/>
    <x v="0"/>
    <x v="95"/>
    <n v="55"/>
    <n v="280"/>
    <n v="250"/>
    <m/>
    <n v="195"/>
    <m/>
    <m/>
    <n v="280"/>
    <n v="280"/>
    <n v="195"/>
    <x v="6"/>
    <x v="28"/>
    <x v="1"/>
    <x v="1"/>
    <x v="0"/>
  </r>
  <r>
    <x v="7"/>
    <x v="0"/>
    <x v="2"/>
    <x v="1"/>
    <x v="0"/>
    <x v="96"/>
    <n v="220"/>
    <n v="130"/>
    <n v="165"/>
    <m/>
    <n v="125"/>
    <m/>
    <m/>
    <n v="220"/>
    <n v="220"/>
    <n v="160"/>
    <x v="2"/>
    <x v="5"/>
    <x v="0"/>
    <x v="5"/>
    <x v="0"/>
  </r>
  <r>
    <x v="7"/>
    <x v="0"/>
    <x v="2"/>
    <x v="1"/>
    <x v="0"/>
    <x v="97"/>
    <n v="200"/>
    <n v="210"/>
    <n v="185"/>
    <m/>
    <m/>
    <m/>
    <m/>
    <n v="210"/>
    <n v="210"/>
    <n v="198.33333333333334"/>
    <x v="2"/>
    <x v="25"/>
    <x v="1"/>
    <x v="1"/>
    <x v="0"/>
  </r>
  <r>
    <x v="7"/>
    <x v="0"/>
    <x v="2"/>
    <x v="1"/>
    <x v="0"/>
    <x v="98"/>
    <n v="180"/>
    <n v="180"/>
    <n v="125"/>
    <m/>
    <m/>
    <m/>
    <m/>
    <n v="180"/>
    <n v="180"/>
    <n v="161.66666666666666"/>
    <x v="3"/>
    <x v="26"/>
    <x v="1"/>
    <x v="1"/>
    <x v="0"/>
  </r>
  <r>
    <x v="7"/>
    <x v="0"/>
    <x v="2"/>
    <x v="1"/>
    <x v="0"/>
    <x v="99"/>
    <n v="95"/>
    <n v="85"/>
    <n v="155"/>
    <m/>
    <m/>
    <m/>
    <m/>
    <n v="155"/>
    <n v="155"/>
    <n v="111.66666666666667"/>
    <x v="3"/>
    <x v="29"/>
    <x v="1"/>
    <x v="1"/>
    <x v="0"/>
  </r>
  <r>
    <x v="7"/>
    <x v="0"/>
    <x v="2"/>
    <x v="1"/>
    <x v="0"/>
    <x v="100"/>
    <n v="120"/>
    <n v="95"/>
    <n v="150"/>
    <m/>
    <m/>
    <m/>
    <m/>
    <n v="150"/>
    <n v="150"/>
    <n v="121.66666666666667"/>
    <x v="3"/>
    <x v="29"/>
    <x v="1"/>
    <x v="1"/>
    <x v="0"/>
  </r>
  <r>
    <x v="7"/>
    <x v="0"/>
    <x v="2"/>
    <x v="1"/>
    <x v="0"/>
    <x v="101"/>
    <n v="100"/>
    <n v="75"/>
    <n v="140"/>
    <m/>
    <m/>
    <m/>
    <m/>
    <n v="140"/>
    <n v="140"/>
    <n v="105"/>
    <x v="4"/>
    <x v="7"/>
    <x v="1"/>
    <x v="1"/>
    <x v="0"/>
  </r>
  <r>
    <x v="8"/>
    <x v="0"/>
    <x v="2"/>
    <x v="3"/>
    <x v="0"/>
    <x v="102"/>
    <n v="365"/>
    <n v="355"/>
    <n v="360"/>
    <n v="350"/>
    <n v="380"/>
    <n v="430"/>
    <n v="275"/>
    <n v="365"/>
    <n v="430"/>
    <n v="359.28571428571428"/>
    <x v="0"/>
    <x v="0"/>
    <x v="1"/>
    <x v="1"/>
    <x v="0"/>
  </r>
  <r>
    <x v="8"/>
    <x v="0"/>
    <x v="2"/>
    <x v="3"/>
    <x v="0"/>
    <x v="103"/>
    <n v="315"/>
    <n v="390"/>
    <n v="335"/>
    <n v="345"/>
    <n v="265"/>
    <n v="335"/>
    <n v="245"/>
    <n v="390"/>
    <n v="390"/>
    <n v="318.57142857142856"/>
    <x v="8"/>
    <x v="34"/>
    <x v="1"/>
    <x v="1"/>
    <x v="0"/>
  </r>
  <r>
    <x v="8"/>
    <x v="0"/>
    <x v="2"/>
    <x v="3"/>
    <x v="0"/>
    <x v="104"/>
    <n v="310"/>
    <n v="300"/>
    <n v="320"/>
    <n v="340"/>
    <n v="240"/>
    <m/>
    <m/>
    <n v="320"/>
    <n v="340"/>
    <n v="302"/>
    <x v="1"/>
    <x v="1"/>
    <x v="0"/>
    <x v="3"/>
    <x v="0"/>
  </r>
  <r>
    <x v="8"/>
    <x v="0"/>
    <x v="2"/>
    <x v="3"/>
    <x v="0"/>
    <x v="105"/>
    <n v="350"/>
    <n v="380"/>
    <n v="315"/>
    <n v="305"/>
    <n v="10"/>
    <m/>
    <m/>
    <n v="380"/>
    <n v="380"/>
    <n v="272"/>
    <x v="8"/>
    <x v="31"/>
    <x v="0"/>
    <x v="3"/>
    <x v="0"/>
  </r>
  <r>
    <x v="8"/>
    <x v="0"/>
    <x v="2"/>
    <x v="3"/>
    <x v="0"/>
    <x v="106"/>
    <n v="155"/>
    <n v="330"/>
    <n v="300"/>
    <n v="300"/>
    <m/>
    <m/>
    <m/>
    <n v="330"/>
    <n v="330"/>
    <n v="271.25"/>
    <x v="1"/>
    <x v="23"/>
    <x v="1"/>
    <x v="1"/>
    <x v="0"/>
  </r>
  <r>
    <x v="8"/>
    <x v="0"/>
    <x v="2"/>
    <x v="3"/>
    <x v="0"/>
    <x v="107"/>
    <n v="195"/>
    <n v="235"/>
    <n v="155"/>
    <n v="210"/>
    <m/>
    <m/>
    <m/>
    <n v="235"/>
    <n v="235"/>
    <n v="198.75"/>
    <x v="2"/>
    <x v="17"/>
    <x v="1"/>
    <x v="1"/>
    <x v="0"/>
  </r>
  <r>
    <x v="8"/>
    <x v="0"/>
    <x v="2"/>
    <x v="3"/>
    <x v="0"/>
    <x v="108"/>
    <n v="280"/>
    <n v="245"/>
    <n v="310"/>
    <n v="205"/>
    <m/>
    <m/>
    <m/>
    <n v="310"/>
    <n v="310"/>
    <n v="260"/>
    <x v="1"/>
    <x v="3"/>
    <x v="1"/>
    <x v="1"/>
    <x v="0"/>
  </r>
  <r>
    <x v="8"/>
    <x v="0"/>
    <x v="2"/>
    <x v="3"/>
    <x v="0"/>
    <x v="109"/>
    <n v="270"/>
    <n v="95"/>
    <n v="165"/>
    <n v="160"/>
    <m/>
    <m/>
    <m/>
    <n v="270"/>
    <n v="270"/>
    <n v="172.5"/>
    <x v="6"/>
    <x v="33"/>
    <x v="1"/>
    <x v="1"/>
    <x v="0"/>
  </r>
  <r>
    <x v="8"/>
    <x v="0"/>
    <x v="2"/>
    <x v="3"/>
    <x v="0"/>
    <x v="110"/>
    <n v="115"/>
    <n v="165"/>
    <n v="235"/>
    <n v="0"/>
    <m/>
    <m/>
    <m/>
    <n v="235"/>
    <n v="235"/>
    <n v="128.75"/>
    <x v="2"/>
    <x v="17"/>
    <x v="1"/>
    <x v="1"/>
    <x v="0"/>
  </r>
  <r>
    <x v="8"/>
    <x v="0"/>
    <x v="2"/>
    <x v="3"/>
    <x v="0"/>
    <x v="111"/>
    <n v="170"/>
    <n v="105"/>
    <n v="40"/>
    <m/>
    <m/>
    <m/>
    <m/>
    <n v="170"/>
    <n v="170"/>
    <n v="105"/>
    <x v="3"/>
    <x v="6"/>
    <x v="1"/>
    <x v="1"/>
    <x v="0"/>
  </r>
  <r>
    <x v="8"/>
    <x v="0"/>
    <x v="2"/>
    <x v="3"/>
    <x v="0"/>
    <x v="112"/>
    <n v="85"/>
    <n v="95"/>
    <n v="165"/>
    <m/>
    <m/>
    <m/>
    <m/>
    <n v="165"/>
    <n v="165"/>
    <n v="115"/>
    <x v="3"/>
    <x v="15"/>
    <x v="1"/>
    <x v="1"/>
    <x v="0"/>
  </r>
  <r>
    <x v="8"/>
    <x v="0"/>
    <x v="2"/>
    <x v="3"/>
    <x v="0"/>
    <x v="113"/>
    <n v="160"/>
    <n v="115"/>
    <n v="95"/>
    <m/>
    <m/>
    <m/>
    <m/>
    <n v="160"/>
    <n v="160"/>
    <n v="123.33333333333333"/>
    <x v="3"/>
    <x v="15"/>
    <x v="1"/>
    <x v="1"/>
    <x v="0"/>
  </r>
  <r>
    <x v="8"/>
    <x v="0"/>
    <x v="2"/>
    <x v="3"/>
    <x v="0"/>
    <x v="114"/>
    <n v="110"/>
    <n v="140"/>
    <n v="90"/>
    <m/>
    <m/>
    <m/>
    <m/>
    <n v="140"/>
    <n v="140"/>
    <n v="113.33333333333333"/>
    <x v="4"/>
    <x v="7"/>
    <x v="1"/>
    <x v="1"/>
    <x v="0"/>
  </r>
  <r>
    <x v="8"/>
    <x v="0"/>
    <x v="2"/>
    <x v="3"/>
    <x v="0"/>
    <x v="115"/>
    <n v="95"/>
    <n v="110"/>
    <n v="105"/>
    <m/>
    <m/>
    <m/>
    <m/>
    <n v="110"/>
    <n v="110"/>
    <n v="103.33333333333333"/>
    <x v="4"/>
    <x v="35"/>
    <x v="1"/>
    <x v="1"/>
    <x v="0"/>
  </r>
  <r>
    <x v="9"/>
    <x v="0"/>
    <x v="2"/>
    <x v="6"/>
    <x v="0"/>
    <x v="116"/>
    <n v="250"/>
    <n v="310"/>
    <n v="330"/>
    <m/>
    <n v="350"/>
    <n v="400"/>
    <n v="345"/>
    <n v="330"/>
    <n v="400"/>
    <n v="330.83333333333331"/>
    <x v="0"/>
    <x v="32"/>
    <x v="1"/>
    <x v="1"/>
    <x v="0"/>
  </r>
  <r>
    <x v="9"/>
    <x v="0"/>
    <x v="2"/>
    <x v="6"/>
    <x v="0"/>
    <x v="117"/>
    <n v="140"/>
    <n v="190"/>
    <n v="290"/>
    <m/>
    <n v="300"/>
    <n v="240"/>
    <n v="240"/>
    <n v="290"/>
    <n v="300"/>
    <n v="233.33333333333334"/>
    <x v="1"/>
    <x v="2"/>
    <x v="0"/>
    <x v="5"/>
    <x v="0"/>
  </r>
  <r>
    <x v="9"/>
    <x v="0"/>
    <x v="2"/>
    <x v="6"/>
    <x v="0"/>
    <x v="118"/>
    <n v="210"/>
    <n v="275"/>
    <n v="260"/>
    <m/>
    <n v="275"/>
    <m/>
    <m/>
    <n v="275"/>
    <n v="275"/>
    <n v="255"/>
    <x v="6"/>
    <x v="33"/>
    <x v="1"/>
    <x v="1"/>
    <x v="0"/>
  </r>
  <r>
    <x v="9"/>
    <x v="0"/>
    <x v="2"/>
    <x v="6"/>
    <x v="0"/>
    <x v="119"/>
    <n v="180"/>
    <n v="190"/>
    <n v="135"/>
    <m/>
    <n v="190"/>
    <m/>
    <m/>
    <n v="190"/>
    <n v="190"/>
    <n v="173.75"/>
    <x v="3"/>
    <x v="14"/>
    <x v="1"/>
    <x v="1"/>
    <x v="0"/>
  </r>
  <r>
    <x v="9"/>
    <x v="0"/>
    <x v="2"/>
    <x v="6"/>
    <x v="0"/>
    <x v="120"/>
    <n v="110"/>
    <n v="125"/>
    <n v="190"/>
    <m/>
    <m/>
    <m/>
    <m/>
    <n v="190"/>
    <n v="190"/>
    <n v="141.66666666666666"/>
    <x v="3"/>
    <x v="14"/>
    <x v="0"/>
    <x v="5"/>
    <x v="0"/>
  </r>
  <r>
    <x v="9"/>
    <x v="0"/>
    <x v="2"/>
    <x v="6"/>
    <x v="0"/>
    <x v="121"/>
    <n v="185"/>
    <n v="100"/>
    <n v="165"/>
    <m/>
    <m/>
    <m/>
    <m/>
    <n v="185"/>
    <n v="185"/>
    <n v="150"/>
    <x v="3"/>
    <x v="26"/>
    <x v="1"/>
    <x v="1"/>
    <x v="0"/>
  </r>
  <r>
    <x v="9"/>
    <x v="0"/>
    <x v="2"/>
    <x v="6"/>
    <x v="0"/>
    <x v="122"/>
    <n v="150"/>
    <n v="185"/>
    <n v="185"/>
    <m/>
    <m/>
    <m/>
    <m/>
    <n v="185"/>
    <n v="185"/>
    <n v="173.33333333333334"/>
    <x v="3"/>
    <x v="26"/>
    <x v="1"/>
    <x v="1"/>
    <x v="0"/>
  </r>
  <r>
    <x v="9"/>
    <x v="0"/>
    <x v="2"/>
    <x v="6"/>
    <x v="0"/>
    <x v="123"/>
    <n v="140"/>
    <n v="75"/>
    <n v="160"/>
    <m/>
    <m/>
    <m/>
    <m/>
    <n v="160"/>
    <n v="160"/>
    <n v="125"/>
    <x v="3"/>
    <x v="15"/>
    <x v="1"/>
    <x v="1"/>
    <x v="0"/>
  </r>
  <r>
    <x v="9"/>
    <x v="0"/>
    <x v="2"/>
    <x v="6"/>
    <x v="0"/>
    <x v="124"/>
    <n v="130"/>
    <n v="140"/>
    <n v="80"/>
    <m/>
    <m/>
    <m/>
    <m/>
    <n v="140"/>
    <n v="140"/>
    <n v="116.66666666666667"/>
    <x v="4"/>
    <x v="7"/>
    <x v="1"/>
    <x v="1"/>
    <x v="0"/>
  </r>
  <r>
    <x v="9"/>
    <x v="0"/>
    <x v="2"/>
    <x v="6"/>
    <x v="0"/>
    <x v="125"/>
    <n v="95"/>
    <n v="105"/>
    <n v="115"/>
    <m/>
    <m/>
    <m/>
    <m/>
    <n v="115"/>
    <n v="115"/>
    <n v="105"/>
    <x v="4"/>
    <x v="35"/>
    <x v="1"/>
    <x v="1"/>
    <x v="0"/>
  </r>
  <r>
    <x v="10"/>
    <x v="0"/>
    <x v="2"/>
    <x v="6"/>
    <x v="0"/>
    <x v="126"/>
    <n v="250"/>
    <n v="290"/>
    <n v="220"/>
    <m/>
    <n v="250"/>
    <m/>
    <m/>
    <n v="290"/>
    <n v="290"/>
    <n v="252.5"/>
    <x v="6"/>
    <x v="36"/>
    <x v="1"/>
    <x v="1"/>
    <x v="0"/>
  </r>
  <r>
    <x v="10"/>
    <x v="0"/>
    <x v="2"/>
    <x v="6"/>
    <x v="0"/>
    <x v="127"/>
    <n v="250"/>
    <n v="235"/>
    <n v="300"/>
    <m/>
    <n v="185"/>
    <m/>
    <m/>
    <n v="300"/>
    <n v="300"/>
    <n v="242.5"/>
    <x v="1"/>
    <x v="2"/>
    <x v="0"/>
    <x v="3"/>
    <x v="0"/>
  </r>
  <r>
    <x v="10"/>
    <x v="0"/>
    <x v="2"/>
    <x v="6"/>
    <x v="0"/>
    <x v="128"/>
    <n v="290"/>
    <n v="225"/>
    <n v="175"/>
    <m/>
    <m/>
    <m/>
    <m/>
    <n v="290"/>
    <n v="290"/>
    <n v="230"/>
    <x v="6"/>
    <x v="36"/>
    <x v="1"/>
    <x v="1"/>
    <x v="0"/>
  </r>
  <r>
    <x v="10"/>
    <x v="0"/>
    <x v="2"/>
    <x v="6"/>
    <x v="0"/>
    <x v="129"/>
    <n v="250"/>
    <n v="210"/>
    <n v="280"/>
    <m/>
    <m/>
    <m/>
    <m/>
    <n v="280"/>
    <n v="280"/>
    <n v="246.66666666666666"/>
    <x v="6"/>
    <x v="28"/>
    <x v="1"/>
    <x v="1"/>
    <x v="0"/>
  </r>
  <r>
    <x v="10"/>
    <x v="0"/>
    <x v="2"/>
    <x v="6"/>
    <x v="0"/>
    <x v="130"/>
    <n v="270"/>
    <n v="280"/>
    <n v="240"/>
    <m/>
    <m/>
    <m/>
    <m/>
    <n v="280"/>
    <n v="280"/>
    <n v="263.33333333333331"/>
    <x v="6"/>
    <x v="28"/>
    <x v="1"/>
    <x v="1"/>
    <x v="0"/>
  </r>
  <r>
    <x v="10"/>
    <x v="0"/>
    <x v="2"/>
    <x v="6"/>
    <x v="0"/>
    <x v="131"/>
    <n v="200"/>
    <n v="260"/>
    <n v="270"/>
    <m/>
    <m/>
    <m/>
    <m/>
    <n v="270"/>
    <n v="270"/>
    <n v="243.33333333333334"/>
    <x v="6"/>
    <x v="33"/>
    <x v="1"/>
    <x v="1"/>
    <x v="0"/>
  </r>
  <r>
    <x v="10"/>
    <x v="0"/>
    <x v="2"/>
    <x v="6"/>
    <x v="0"/>
    <x v="132"/>
    <n v="215"/>
    <n v="215"/>
    <n v="265"/>
    <m/>
    <m/>
    <m/>
    <m/>
    <n v="265"/>
    <n v="265"/>
    <n v="231.66666666666666"/>
    <x v="6"/>
    <x v="24"/>
    <x v="1"/>
    <x v="1"/>
    <x v="0"/>
  </r>
  <r>
    <x v="10"/>
    <x v="0"/>
    <x v="2"/>
    <x v="6"/>
    <x v="0"/>
    <x v="133"/>
    <n v="200"/>
    <n v="175"/>
    <n v="60"/>
    <m/>
    <m/>
    <m/>
    <m/>
    <n v="200"/>
    <n v="200"/>
    <n v="145"/>
    <x v="2"/>
    <x v="4"/>
    <x v="1"/>
    <x v="1"/>
    <x v="0"/>
  </r>
  <r>
    <x v="10"/>
    <x v="0"/>
    <x v="2"/>
    <x v="6"/>
    <x v="0"/>
    <x v="134"/>
    <n v="200"/>
    <n v="165"/>
    <n v="150"/>
    <m/>
    <m/>
    <m/>
    <m/>
    <n v="200"/>
    <n v="200"/>
    <n v="171.66666666666666"/>
    <x v="2"/>
    <x v="4"/>
    <x v="1"/>
    <x v="1"/>
    <x v="0"/>
  </r>
  <r>
    <x v="10"/>
    <x v="0"/>
    <x v="2"/>
    <x v="6"/>
    <x v="0"/>
    <x v="135"/>
    <n v="55"/>
    <n v="70"/>
    <n v="80"/>
    <m/>
    <m/>
    <m/>
    <m/>
    <n v="80"/>
    <n v="80"/>
    <n v="68.333333333333329"/>
    <x v="7"/>
    <x v="20"/>
    <x v="1"/>
    <x v="1"/>
    <x v="0"/>
  </r>
  <r>
    <x v="10"/>
    <x v="0"/>
    <x v="2"/>
    <x v="6"/>
    <x v="0"/>
    <x v="136"/>
    <n v="330"/>
    <n v="330"/>
    <n v="270"/>
    <m/>
    <n v="280"/>
    <n v="330"/>
    <n v="230"/>
    <n v="330"/>
    <n v="330"/>
    <n v="295"/>
    <x v="1"/>
    <x v="23"/>
    <x v="1"/>
    <x v="1"/>
    <x v="0"/>
  </r>
  <r>
    <x v="10"/>
    <x v="0"/>
    <x v="2"/>
    <x v="6"/>
    <x v="0"/>
    <x v="137"/>
    <n v="275"/>
    <n v="225"/>
    <n v="355"/>
    <m/>
    <n v="380"/>
    <n v="390"/>
    <n v="280"/>
    <n v="355"/>
    <n v="390"/>
    <n v="317.5"/>
    <x v="8"/>
    <x v="34"/>
    <x v="0"/>
    <x v="3"/>
    <x v="0"/>
  </r>
  <r>
    <x v="11"/>
    <x v="0"/>
    <x v="2"/>
    <x v="6"/>
    <x v="0"/>
    <x v="138"/>
    <n v="370"/>
    <n v="330"/>
    <n v="130"/>
    <n v="345"/>
    <n v="365"/>
    <n v="280"/>
    <n v="375"/>
    <n v="370"/>
    <n v="375"/>
    <n v="313.57142857142856"/>
    <x v="8"/>
    <x v="27"/>
    <x v="1"/>
    <x v="1"/>
    <x v="0"/>
  </r>
  <r>
    <x v="11"/>
    <x v="0"/>
    <x v="2"/>
    <x v="6"/>
    <x v="0"/>
    <x v="139"/>
    <n v="360"/>
    <n v="310"/>
    <n v="380"/>
    <n v="445"/>
    <n v="370"/>
    <n v="365"/>
    <n v="315"/>
    <n v="380"/>
    <n v="445"/>
    <n v="363.57142857142856"/>
    <x v="0"/>
    <x v="11"/>
    <x v="0"/>
    <x v="5"/>
    <x v="1"/>
  </r>
  <r>
    <x v="11"/>
    <x v="0"/>
    <x v="2"/>
    <x v="6"/>
    <x v="0"/>
    <x v="140"/>
    <n v="420"/>
    <n v="370"/>
    <n v="425"/>
    <n v="420"/>
    <n v="335"/>
    <m/>
    <m/>
    <n v="425"/>
    <n v="425"/>
    <n v="394"/>
    <x v="0"/>
    <x v="37"/>
    <x v="0"/>
    <x v="5"/>
    <x v="0"/>
  </r>
  <r>
    <x v="11"/>
    <x v="0"/>
    <x v="2"/>
    <x v="6"/>
    <x v="0"/>
    <x v="141"/>
    <n v="165"/>
    <n v="280"/>
    <n v="350"/>
    <n v="330"/>
    <n v="245"/>
    <m/>
    <m/>
    <n v="350"/>
    <n v="350"/>
    <n v="274"/>
    <x v="8"/>
    <x v="21"/>
    <x v="1"/>
    <x v="1"/>
    <x v="0"/>
  </r>
  <r>
    <x v="11"/>
    <x v="0"/>
    <x v="2"/>
    <x v="6"/>
    <x v="0"/>
    <x v="142"/>
    <n v="290"/>
    <n v="185"/>
    <n v="295"/>
    <n v="290"/>
    <m/>
    <m/>
    <m/>
    <n v="295"/>
    <n v="295"/>
    <n v="265"/>
    <x v="6"/>
    <x v="36"/>
    <x v="1"/>
    <x v="1"/>
    <x v="0"/>
  </r>
  <r>
    <x v="11"/>
    <x v="0"/>
    <x v="2"/>
    <x v="6"/>
    <x v="0"/>
    <x v="143"/>
    <n v="230"/>
    <n v="270"/>
    <n v="325"/>
    <n v="265"/>
    <m/>
    <m/>
    <m/>
    <n v="325"/>
    <n v="325"/>
    <n v="272.5"/>
    <x v="1"/>
    <x v="12"/>
    <x v="1"/>
    <x v="1"/>
    <x v="0"/>
  </r>
  <r>
    <x v="11"/>
    <x v="0"/>
    <x v="2"/>
    <x v="6"/>
    <x v="0"/>
    <x v="144"/>
    <n v="250"/>
    <n v="300"/>
    <n v="190"/>
    <n v="260"/>
    <m/>
    <m/>
    <m/>
    <n v="300"/>
    <n v="300"/>
    <n v="250"/>
    <x v="1"/>
    <x v="2"/>
    <x v="1"/>
    <x v="1"/>
    <x v="0"/>
  </r>
  <r>
    <x v="11"/>
    <x v="0"/>
    <x v="2"/>
    <x v="6"/>
    <x v="0"/>
    <x v="145"/>
    <n v="240"/>
    <n v="240"/>
    <n v="240"/>
    <n v="190"/>
    <m/>
    <m/>
    <m/>
    <n v="240"/>
    <n v="240"/>
    <n v="227.5"/>
    <x v="2"/>
    <x v="13"/>
    <x v="1"/>
    <x v="1"/>
    <x v="0"/>
  </r>
  <r>
    <x v="11"/>
    <x v="0"/>
    <x v="2"/>
    <x v="6"/>
    <x v="0"/>
    <x v="146"/>
    <n v="180"/>
    <n v="175"/>
    <n v="235"/>
    <m/>
    <m/>
    <m/>
    <m/>
    <n v="235"/>
    <n v="235"/>
    <n v="196.66666666666666"/>
    <x v="2"/>
    <x v="17"/>
    <x v="1"/>
    <x v="1"/>
    <x v="0"/>
  </r>
  <r>
    <x v="11"/>
    <x v="0"/>
    <x v="2"/>
    <x v="6"/>
    <x v="0"/>
    <x v="147"/>
    <n v="180"/>
    <n v="230"/>
    <n v="155"/>
    <m/>
    <m/>
    <m/>
    <m/>
    <n v="230"/>
    <n v="230"/>
    <n v="188.33333333333334"/>
    <x v="2"/>
    <x v="17"/>
    <x v="1"/>
    <x v="1"/>
    <x v="0"/>
  </r>
  <r>
    <x v="11"/>
    <x v="0"/>
    <x v="2"/>
    <x v="6"/>
    <x v="0"/>
    <x v="148"/>
    <n v="200"/>
    <n v="170"/>
    <n v="210"/>
    <m/>
    <m/>
    <m/>
    <m/>
    <n v="210"/>
    <n v="210"/>
    <n v="193.33333333333334"/>
    <x v="2"/>
    <x v="25"/>
    <x v="1"/>
    <x v="1"/>
    <x v="0"/>
  </r>
  <r>
    <x v="11"/>
    <x v="0"/>
    <x v="2"/>
    <x v="6"/>
    <x v="0"/>
    <x v="149"/>
    <n v="155"/>
    <n v="160"/>
    <n v="115"/>
    <m/>
    <m/>
    <m/>
    <m/>
    <n v="160"/>
    <n v="160"/>
    <n v="143.33333333333334"/>
    <x v="3"/>
    <x v="15"/>
    <x v="1"/>
    <x v="1"/>
    <x v="0"/>
  </r>
  <r>
    <x v="11"/>
    <x v="0"/>
    <x v="2"/>
    <x v="6"/>
    <x v="0"/>
    <x v="150"/>
    <n v="130"/>
    <n v="100"/>
    <n v="110"/>
    <m/>
    <m/>
    <m/>
    <m/>
    <n v="130"/>
    <n v="130"/>
    <n v="113.33333333333333"/>
    <x v="4"/>
    <x v="18"/>
    <x v="1"/>
    <x v="1"/>
    <x v="0"/>
  </r>
  <r>
    <x v="11"/>
    <x v="0"/>
    <x v="2"/>
    <x v="6"/>
    <x v="0"/>
    <x v="151"/>
    <n v="0"/>
    <n v="0"/>
    <n v="0"/>
    <m/>
    <m/>
    <m/>
    <m/>
    <n v="0"/>
    <n v="0"/>
    <n v="0"/>
    <x v="10"/>
    <x v="38"/>
    <x v="1"/>
    <x v="1"/>
    <x v="0"/>
  </r>
  <r>
    <x v="12"/>
    <x v="0"/>
    <x v="2"/>
    <x v="6"/>
    <x v="0"/>
    <x v="152"/>
    <n v="485"/>
    <n v="505"/>
    <n v="525"/>
    <n v="530"/>
    <n v="405"/>
    <n v="495"/>
    <n v="545"/>
    <n v="525"/>
    <n v="545"/>
    <n v="498.57142857142856"/>
    <x v="5"/>
    <x v="10"/>
    <x v="0"/>
    <x v="6"/>
    <x v="0"/>
  </r>
  <r>
    <x v="12"/>
    <x v="0"/>
    <x v="2"/>
    <x v="6"/>
    <x v="0"/>
    <x v="153"/>
    <n v="345"/>
    <n v="395"/>
    <n v="355"/>
    <n v="445"/>
    <n v="405"/>
    <n v="335"/>
    <n v="425"/>
    <n v="395"/>
    <n v="445"/>
    <n v="386.42857142857144"/>
    <x v="0"/>
    <x v="11"/>
    <x v="1"/>
    <x v="1"/>
    <x v="0"/>
  </r>
  <r>
    <x v="12"/>
    <x v="0"/>
    <x v="2"/>
    <x v="6"/>
    <x v="0"/>
    <x v="154"/>
    <n v="200"/>
    <n v="275"/>
    <n v="270"/>
    <n v="265"/>
    <n v="300"/>
    <m/>
    <m/>
    <n v="275"/>
    <n v="300"/>
    <n v="262"/>
    <x v="1"/>
    <x v="2"/>
    <x v="1"/>
    <x v="1"/>
    <x v="0"/>
  </r>
  <r>
    <x v="12"/>
    <x v="0"/>
    <x v="2"/>
    <x v="6"/>
    <x v="0"/>
    <x v="155"/>
    <n v="165"/>
    <n v="270"/>
    <n v="210"/>
    <n v="210"/>
    <n v="165"/>
    <m/>
    <m/>
    <n v="270"/>
    <n v="270"/>
    <n v="204"/>
    <x v="6"/>
    <x v="33"/>
    <x v="0"/>
    <x v="6"/>
    <x v="0"/>
  </r>
  <r>
    <x v="12"/>
    <x v="0"/>
    <x v="2"/>
    <x v="6"/>
    <x v="0"/>
    <x v="156"/>
    <n v="215"/>
    <n v="175"/>
    <n v="255"/>
    <n v="185"/>
    <m/>
    <m/>
    <m/>
    <n v="255"/>
    <n v="255"/>
    <n v="207.5"/>
    <x v="6"/>
    <x v="16"/>
    <x v="1"/>
    <x v="1"/>
    <x v="0"/>
  </r>
  <r>
    <x v="12"/>
    <x v="0"/>
    <x v="2"/>
    <x v="6"/>
    <x v="0"/>
    <x v="157"/>
    <n v="310"/>
    <n v="125"/>
    <n v="260"/>
    <n v="180"/>
    <m/>
    <m/>
    <m/>
    <n v="310"/>
    <n v="310"/>
    <n v="218.75"/>
    <x v="1"/>
    <x v="3"/>
    <x v="0"/>
    <x v="6"/>
    <x v="0"/>
  </r>
  <r>
    <x v="12"/>
    <x v="0"/>
    <x v="2"/>
    <x v="6"/>
    <x v="0"/>
    <x v="158"/>
    <n v="200"/>
    <n v="330"/>
    <n v="265"/>
    <n v="175"/>
    <m/>
    <m/>
    <m/>
    <n v="330"/>
    <n v="330"/>
    <n v="242.5"/>
    <x v="1"/>
    <x v="23"/>
    <x v="0"/>
    <x v="6"/>
    <x v="0"/>
  </r>
  <r>
    <x v="12"/>
    <x v="0"/>
    <x v="2"/>
    <x v="6"/>
    <x v="0"/>
    <x v="159"/>
    <n v="195"/>
    <n v="175"/>
    <n v="305"/>
    <n v="165"/>
    <m/>
    <m/>
    <m/>
    <n v="305"/>
    <n v="305"/>
    <n v="210"/>
    <x v="1"/>
    <x v="2"/>
    <x v="1"/>
    <x v="1"/>
    <x v="0"/>
  </r>
  <r>
    <x v="12"/>
    <x v="0"/>
    <x v="2"/>
    <x v="6"/>
    <x v="0"/>
    <x v="160"/>
    <n v="220"/>
    <n v="150"/>
    <n v="220"/>
    <m/>
    <m/>
    <m/>
    <m/>
    <n v="220"/>
    <n v="220"/>
    <n v="196.66666666666666"/>
    <x v="2"/>
    <x v="5"/>
    <x v="1"/>
    <x v="1"/>
    <x v="0"/>
  </r>
  <r>
    <x v="12"/>
    <x v="0"/>
    <x v="2"/>
    <x v="6"/>
    <x v="0"/>
    <x v="161"/>
    <n v="155"/>
    <n v="160"/>
    <n v="215"/>
    <m/>
    <m/>
    <m/>
    <m/>
    <n v="215"/>
    <n v="215"/>
    <n v="176.66666666666666"/>
    <x v="2"/>
    <x v="25"/>
    <x v="1"/>
    <x v="1"/>
    <x v="0"/>
  </r>
  <r>
    <x v="12"/>
    <x v="0"/>
    <x v="2"/>
    <x v="6"/>
    <x v="0"/>
    <x v="162"/>
    <n v="145"/>
    <n v="180"/>
    <n v="205"/>
    <m/>
    <m/>
    <m/>
    <m/>
    <n v="205"/>
    <n v="205"/>
    <n v="176.66666666666666"/>
    <x v="2"/>
    <x v="4"/>
    <x v="1"/>
    <x v="1"/>
    <x v="0"/>
  </r>
  <r>
    <x v="12"/>
    <x v="0"/>
    <x v="2"/>
    <x v="6"/>
    <x v="0"/>
    <x v="163"/>
    <n v="115"/>
    <n v="115"/>
    <n v="190"/>
    <m/>
    <m/>
    <m/>
    <m/>
    <n v="190"/>
    <n v="190"/>
    <n v="140"/>
    <x v="3"/>
    <x v="14"/>
    <x v="1"/>
    <x v="1"/>
    <x v="0"/>
  </r>
  <r>
    <x v="12"/>
    <x v="0"/>
    <x v="2"/>
    <x v="6"/>
    <x v="0"/>
    <x v="164"/>
    <n v="190"/>
    <n v="185"/>
    <n v="180"/>
    <m/>
    <m/>
    <m/>
    <m/>
    <n v="190"/>
    <n v="190"/>
    <n v="185"/>
    <x v="3"/>
    <x v="14"/>
    <x v="1"/>
    <x v="1"/>
    <x v="0"/>
  </r>
  <r>
    <x v="12"/>
    <x v="0"/>
    <x v="2"/>
    <x v="6"/>
    <x v="0"/>
    <x v="165"/>
    <n v="190"/>
    <n v="160"/>
    <n v="130"/>
    <m/>
    <m/>
    <m/>
    <m/>
    <n v="190"/>
    <n v="190"/>
    <n v="160"/>
    <x v="3"/>
    <x v="14"/>
    <x v="1"/>
    <x v="1"/>
    <x v="0"/>
  </r>
  <r>
    <x v="12"/>
    <x v="0"/>
    <x v="2"/>
    <x v="6"/>
    <x v="0"/>
    <x v="166"/>
    <n v="175"/>
    <n v="80"/>
    <n v="120"/>
    <m/>
    <m/>
    <m/>
    <m/>
    <n v="175"/>
    <n v="175"/>
    <n v="125"/>
    <x v="3"/>
    <x v="6"/>
    <x v="1"/>
    <x v="1"/>
    <x v="0"/>
  </r>
  <r>
    <x v="12"/>
    <x v="0"/>
    <x v="2"/>
    <x v="6"/>
    <x v="0"/>
    <x v="167"/>
    <n v="155"/>
    <n v="160"/>
    <n v="145"/>
    <m/>
    <m/>
    <m/>
    <m/>
    <n v="160"/>
    <n v="160"/>
    <n v="153.33333333333334"/>
    <x v="3"/>
    <x v="15"/>
    <x v="1"/>
    <x v="1"/>
    <x v="0"/>
  </r>
  <r>
    <x v="12"/>
    <x v="0"/>
    <x v="2"/>
    <x v="6"/>
    <x v="0"/>
    <x v="168"/>
    <n v="135"/>
    <n v="145"/>
    <n v="155"/>
    <m/>
    <m/>
    <m/>
    <m/>
    <n v="155"/>
    <n v="155"/>
    <n v="145"/>
    <x v="3"/>
    <x v="29"/>
    <x v="1"/>
    <x v="1"/>
    <x v="0"/>
  </r>
  <r>
    <x v="12"/>
    <x v="0"/>
    <x v="2"/>
    <x v="6"/>
    <x v="0"/>
    <x v="169"/>
    <n v="20"/>
    <n v="110"/>
    <n v="145"/>
    <m/>
    <m/>
    <m/>
    <m/>
    <n v="145"/>
    <n v="145"/>
    <n v="91.666666666666671"/>
    <x v="4"/>
    <x v="7"/>
    <x v="1"/>
    <x v="1"/>
    <x v="0"/>
  </r>
  <r>
    <x v="12"/>
    <x v="0"/>
    <x v="2"/>
    <x v="6"/>
    <x v="0"/>
    <x v="170"/>
    <n v="115"/>
    <n v="80"/>
    <n v="70"/>
    <m/>
    <m/>
    <m/>
    <m/>
    <n v="115"/>
    <n v="115"/>
    <n v="88.333333333333329"/>
    <x v="4"/>
    <x v="35"/>
    <x v="1"/>
    <x v="1"/>
    <x v="0"/>
  </r>
  <r>
    <x v="12"/>
    <x v="0"/>
    <x v="2"/>
    <x v="6"/>
    <x v="0"/>
    <x v="171"/>
    <n v="75"/>
    <n v="75"/>
    <n v="115"/>
    <m/>
    <m/>
    <m/>
    <m/>
    <n v="115"/>
    <n v="115"/>
    <n v="88.333333333333329"/>
    <x v="4"/>
    <x v="35"/>
    <x v="1"/>
    <x v="1"/>
    <x v="0"/>
  </r>
  <r>
    <x v="13"/>
    <x v="0"/>
    <x v="2"/>
    <x v="6"/>
    <x v="0"/>
    <x v="172"/>
    <n v="190"/>
    <n v="310"/>
    <n v="315"/>
    <n v="250"/>
    <n v="250"/>
    <n v="225"/>
    <n v="250"/>
    <n v="315"/>
    <n v="315"/>
    <n v="255.71428571428572"/>
    <x v="1"/>
    <x v="3"/>
    <x v="1"/>
    <x v="1"/>
    <x v="0"/>
  </r>
  <r>
    <x v="13"/>
    <x v="0"/>
    <x v="2"/>
    <x v="6"/>
    <x v="0"/>
    <x v="173"/>
    <n v="325"/>
    <n v="185"/>
    <n v="365"/>
    <n v="305"/>
    <n v="335"/>
    <n v="365"/>
    <n v="205"/>
    <n v="365"/>
    <n v="365"/>
    <n v="297.85714285714283"/>
    <x v="8"/>
    <x v="39"/>
    <x v="0"/>
    <x v="7"/>
    <x v="0"/>
  </r>
  <r>
    <x v="13"/>
    <x v="0"/>
    <x v="2"/>
    <x v="6"/>
    <x v="0"/>
    <x v="174"/>
    <n v="230"/>
    <n v="200"/>
    <n v="240"/>
    <n v="230"/>
    <n v="210"/>
    <m/>
    <m/>
    <n v="240"/>
    <n v="240"/>
    <n v="222"/>
    <x v="2"/>
    <x v="13"/>
    <x v="1"/>
    <x v="1"/>
    <x v="0"/>
  </r>
  <r>
    <x v="13"/>
    <x v="0"/>
    <x v="2"/>
    <x v="6"/>
    <x v="0"/>
    <x v="175"/>
    <n v="140"/>
    <n v="155"/>
    <n v="160"/>
    <n v="200"/>
    <n v="170"/>
    <m/>
    <m/>
    <n v="160"/>
    <n v="200"/>
    <n v="165"/>
    <x v="2"/>
    <x v="4"/>
    <x v="1"/>
    <x v="1"/>
    <x v="0"/>
  </r>
  <r>
    <x v="13"/>
    <x v="0"/>
    <x v="2"/>
    <x v="6"/>
    <x v="0"/>
    <x v="176"/>
    <n v="110"/>
    <n v="180"/>
    <n v="160"/>
    <n v="180"/>
    <m/>
    <m/>
    <m/>
    <n v="180"/>
    <n v="180"/>
    <n v="157.5"/>
    <x v="3"/>
    <x v="26"/>
    <x v="1"/>
    <x v="1"/>
    <x v="0"/>
  </r>
  <r>
    <x v="13"/>
    <x v="0"/>
    <x v="2"/>
    <x v="6"/>
    <x v="0"/>
    <x v="177"/>
    <n v="140"/>
    <n v="180"/>
    <n v="130"/>
    <n v="180"/>
    <m/>
    <m/>
    <m/>
    <n v="180"/>
    <n v="180"/>
    <n v="157.5"/>
    <x v="3"/>
    <x v="26"/>
    <x v="1"/>
    <x v="1"/>
    <x v="0"/>
  </r>
  <r>
    <x v="13"/>
    <x v="0"/>
    <x v="2"/>
    <x v="6"/>
    <x v="0"/>
    <x v="178"/>
    <n v="125"/>
    <n v="150"/>
    <n v="140"/>
    <n v="165"/>
    <m/>
    <m/>
    <m/>
    <n v="150"/>
    <n v="165"/>
    <n v="145"/>
    <x v="3"/>
    <x v="15"/>
    <x v="1"/>
    <x v="1"/>
    <x v="0"/>
  </r>
  <r>
    <x v="13"/>
    <x v="0"/>
    <x v="2"/>
    <x v="6"/>
    <x v="0"/>
    <x v="179"/>
    <n v="155"/>
    <n v="210"/>
    <n v="170"/>
    <n v="150"/>
    <m/>
    <m/>
    <m/>
    <n v="210"/>
    <n v="210"/>
    <n v="171.25"/>
    <x v="2"/>
    <x v="25"/>
    <x v="1"/>
    <x v="1"/>
    <x v="0"/>
  </r>
  <r>
    <x v="14"/>
    <x v="0"/>
    <x v="0"/>
    <x v="6"/>
    <x v="0"/>
    <x v="180"/>
    <n v="330"/>
    <n v="250"/>
    <n v="250"/>
    <m/>
    <n v="335"/>
    <n v="345"/>
    <n v="360"/>
    <n v="330"/>
    <n v="360"/>
    <n v="311.66666666666669"/>
    <x v="8"/>
    <x v="39"/>
    <x v="0"/>
    <x v="0"/>
    <x v="0"/>
  </r>
  <r>
    <x v="14"/>
    <x v="0"/>
    <x v="0"/>
    <x v="6"/>
    <x v="0"/>
    <x v="181"/>
    <n v="320"/>
    <n v="220"/>
    <n v="310"/>
    <m/>
    <n v="360"/>
    <n v="275"/>
    <n v="295"/>
    <n v="320"/>
    <n v="360"/>
    <n v="296.66666666666669"/>
    <x v="8"/>
    <x v="39"/>
    <x v="0"/>
    <x v="0"/>
    <x v="0"/>
  </r>
  <r>
    <x v="14"/>
    <x v="0"/>
    <x v="0"/>
    <x v="6"/>
    <x v="0"/>
    <x v="182"/>
    <n v="155"/>
    <n v="175"/>
    <n v="190"/>
    <m/>
    <n v="210"/>
    <m/>
    <m/>
    <n v="190"/>
    <n v="210"/>
    <n v="182.5"/>
    <x v="2"/>
    <x v="25"/>
    <x v="1"/>
    <x v="1"/>
    <x v="0"/>
  </r>
  <r>
    <x v="14"/>
    <x v="0"/>
    <x v="0"/>
    <x v="6"/>
    <x v="0"/>
    <x v="183"/>
    <n v="190"/>
    <n v="165"/>
    <n v="145"/>
    <m/>
    <n v="190"/>
    <m/>
    <m/>
    <n v="190"/>
    <n v="190"/>
    <n v="172.5"/>
    <x v="3"/>
    <x v="14"/>
    <x v="1"/>
    <x v="1"/>
    <x v="0"/>
  </r>
  <r>
    <x v="14"/>
    <x v="0"/>
    <x v="0"/>
    <x v="6"/>
    <x v="0"/>
    <x v="184"/>
    <n v="95"/>
    <n v="170"/>
    <n v="165"/>
    <m/>
    <m/>
    <m/>
    <m/>
    <n v="170"/>
    <n v="170"/>
    <n v="143.33333333333334"/>
    <x v="3"/>
    <x v="6"/>
    <x v="1"/>
    <x v="1"/>
    <x v="0"/>
  </r>
  <r>
    <x v="14"/>
    <x v="0"/>
    <x v="0"/>
    <x v="6"/>
    <x v="0"/>
    <x v="185"/>
    <n v="130"/>
    <n v="145"/>
    <n v="140"/>
    <m/>
    <m/>
    <m/>
    <m/>
    <n v="145"/>
    <n v="145"/>
    <n v="138.33333333333334"/>
    <x v="4"/>
    <x v="7"/>
    <x v="1"/>
    <x v="1"/>
    <x v="0"/>
  </r>
  <r>
    <x v="14"/>
    <x v="0"/>
    <x v="0"/>
    <x v="6"/>
    <x v="0"/>
    <x v="186"/>
    <n v="130"/>
    <n v="75"/>
    <n v="140"/>
    <m/>
    <m/>
    <m/>
    <m/>
    <n v="140"/>
    <n v="140"/>
    <n v="115"/>
    <x v="4"/>
    <x v="7"/>
    <x v="1"/>
    <x v="1"/>
    <x v="0"/>
  </r>
  <r>
    <x v="15"/>
    <x v="0"/>
    <x v="2"/>
    <x v="1"/>
    <x v="0"/>
    <x v="187"/>
    <n v="320"/>
    <n v="290"/>
    <n v="360"/>
    <m/>
    <n v="280"/>
    <n v="380"/>
    <n v="385"/>
    <n v="360"/>
    <n v="385"/>
    <n v="335.83333333333331"/>
    <x v="8"/>
    <x v="31"/>
    <x v="1"/>
    <x v="1"/>
    <x v="0"/>
  </r>
  <r>
    <x v="15"/>
    <x v="0"/>
    <x v="2"/>
    <x v="1"/>
    <x v="0"/>
    <x v="188"/>
    <n v="240"/>
    <n v="230"/>
    <n v="365"/>
    <m/>
    <n v="235"/>
    <n v="200"/>
    <n v="215"/>
    <n v="365"/>
    <n v="365"/>
    <n v="247.5"/>
    <x v="8"/>
    <x v="39"/>
    <x v="0"/>
    <x v="8"/>
    <x v="0"/>
  </r>
  <r>
    <x v="15"/>
    <x v="0"/>
    <x v="2"/>
    <x v="1"/>
    <x v="0"/>
    <x v="189"/>
    <n v="295"/>
    <n v="370"/>
    <n v="370"/>
    <m/>
    <n v="225"/>
    <m/>
    <m/>
    <n v="370"/>
    <n v="370"/>
    <n v="315"/>
    <x v="8"/>
    <x v="27"/>
    <x v="1"/>
    <x v="1"/>
    <x v="0"/>
  </r>
  <r>
    <x v="15"/>
    <x v="0"/>
    <x v="2"/>
    <x v="1"/>
    <x v="0"/>
    <x v="190"/>
    <n v="190"/>
    <n v="145"/>
    <n v="200"/>
    <m/>
    <n v="190"/>
    <m/>
    <m/>
    <n v="200"/>
    <n v="200"/>
    <n v="181.25"/>
    <x v="2"/>
    <x v="4"/>
    <x v="1"/>
    <x v="1"/>
    <x v="0"/>
  </r>
  <r>
    <x v="15"/>
    <x v="0"/>
    <x v="2"/>
    <x v="1"/>
    <x v="0"/>
    <x v="191"/>
    <n v="160"/>
    <n v="160"/>
    <n v="200"/>
    <m/>
    <m/>
    <m/>
    <m/>
    <n v="200"/>
    <n v="200"/>
    <n v="173.33333333333334"/>
    <x v="2"/>
    <x v="4"/>
    <x v="1"/>
    <x v="1"/>
    <x v="0"/>
  </r>
  <r>
    <x v="15"/>
    <x v="0"/>
    <x v="2"/>
    <x v="1"/>
    <x v="0"/>
    <x v="192"/>
    <n v="195"/>
    <n v="85"/>
    <n v="190"/>
    <m/>
    <m/>
    <m/>
    <m/>
    <n v="195"/>
    <n v="195"/>
    <n v="156.66666666666666"/>
    <x v="3"/>
    <x v="14"/>
    <x v="1"/>
    <x v="1"/>
    <x v="0"/>
  </r>
  <r>
    <x v="15"/>
    <x v="0"/>
    <x v="2"/>
    <x v="1"/>
    <x v="0"/>
    <x v="193"/>
    <n v="130"/>
    <n v="140"/>
    <n v="180"/>
    <m/>
    <m/>
    <m/>
    <m/>
    <n v="180"/>
    <n v="180"/>
    <n v="150"/>
    <x v="3"/>
    <x v="26"/>
    <x v="1"/>
    <x v="1"/>
    <x v="0"/>
  </r>
  <r>
    <x v="16"/>
    <x v="0"/>
    <x v="2"/>
    <x v="6"/>
    <x v="0"/>
    <x v="194"/>
    <n v="350"/>
    <n v="415"/>
    <n v="395"/>
    <n v="430"/>
    <n v="450"/>
    <n v="435"/>
    <n v="460"/>
    <n v="415"/>
    <n v="460"/>
    <n v="419.28571428571428"/>
    <x v="9"/>
    <x v="40"/>
    <x v="0"/>
    <x v="3"/>
    <x v="0"/>
  </r>
  <r>
    <x v="16"/>
    <x v="0"/>
    <x v="2"/>
    <x v="6"/>
    <x v="0"/>
    <x v="195"/>
    <n v="260"/>
    <n v="175"/>
    <n v="325"/>
    <n v="295"/>
    <n v="300"/>
    <n v="320"/>
    <n v="350"/>
    <n v="325"/>
    <n v="350"/>
    <n v="289.28571428571428"/>
    <x v="8"/>
    <x v="21"/>
    <x v="0"/>
    <x v="3"/>
    <x v="0"/>
  </r>
  <r>
    <x v="16"/>
    <x v="0"/>
    <x v="2"/>
    <x v="6"/>
    <x v="0"/>
    <x v="196"/>
    <n v="185"/>
    <n v="230"/>
    <n v="325"/>
    <n v="235"/>
    <n v="290"/>
    <m/>
    <m/>
    <n v="325"/>
    <n v="325"/>
    <n v="253"/>
    <x v="1"/>
    <x v="12"/>
    <x v="1"/>
    <x v="1"/>
    <x v="0"/>
  </r>
  <r>
    <x v="16"/>
    <x v="0"/>
    <x v="2"/>
    <x v="6"/>
    <x v="0"/>
    <x v="197"/>
    <n v="165"/>
    <n v="200"/>
    <n v="200"/>
    <n v="260"/>
    <n v="210"/>
    <m/>
    <m/>
    <n v="200"/>
    <n v="260"/>
    <n v="207"/>
    <x v="6"/>
    <x v="24"/>
    <x v="1"/>
    <x v="1"/>
    <x v="0"/>
  </r>
  <r>
    <x v="16"/>
    <x v="0"/>
    <x v="2"/>
    <x v="6"/>
    <x v="0"/>
    <x v="198"/>
    <n v="170"/>
    <n v="175"/>
    <n v="230"/>
    <n v="225"/>
    <m/>
    <m/>
    <m/>
    <n v="230"/>
    <n v="230"/>
    <n v="200"/>
    <x v="2"/>
    <x v="17"/>
    <x v="1"/>
    <x v="1"/>
    <x v="0"/>
  </r>
  <r>
    <x v="16"/>
    <x v="0"/>
    <x v="2"/>
    <x v="6"/>
    <x v="0"/>
    <x v="199"/>
    <n v="105"/>
    <n v="205"/>
    <n v="215"/>
    <n v="165"/>
    <m/>
    <m/>
    <m/>
    <n v="215"/>
    <n v="215"/>
    <n v="172.5"/>
    <x v="2"/>
    <x v="25"/>
    <x v="1"/>
    <x v="1"/>
    <x v="0"/>
  </r>
  <r>
    <x v="16"/>
    <x v="0"/>
    <x v="2"/>
    <x v="6"/>
    <x v="0"/>
    <x v="200"/>
    <n v="140"/>
    <n v="95"/>
    <n v="115"/>
    <n v="145"/>
    <m/>
    <m/>
    <m/>
    <n v="140"/>
    <n v="145"/>
    <n v="123.75"/>
    <x v="4"/>
    <x v="7"/>
    <x v="1"/>
    <x v="1"/>
    <x v="0"/>
  </r>
  <r>
    <x v="16"/>
    <x v="0"/>
    <x v="2"/>
    <x v="6"/>
    <x v="0"/>
    <x v="201"/>
    <n v="160"/>
    <n v="125"/>
    <n v="180"/>
    <n v="105"/>
    <m/>
    <m/>
    <m/>
    <n v="180"/>
    <n v="180"/>
    <n v="142.5"/>
    <x v="3"/>
    <x v="26"/>
    <x v="1"/>
    <x v="1"/>
    <x v="0"/>
  </r>
  <r>
    <x v="16"/>
    <x v="0"/>
    <x v="2"/>
    <x v="6"/>
    <x v="0"/>
    <x v="202"/>
    <n v="120"/>
    <n v="135"/>
    <n v="75"/>
    <m/>
    <m/>
    <m/>
    <m/>
    <n v="135"/>
    <n v="135"/>
    <n v="110"/>
    <x v="4"/>
    <x v="18"/>
    <x v="1"/>
    <x v="1"/>
    <x v="0"/>
  </r>
  <r>
    <x v="16"/>
    <x v="0"/>
    <x v="2"/>
    <x v="6"/>
    <x v="0"/>
    <x v="203"/>
    <n v="130"/>
    <n v="130"/>
    <n v="135"/>
    <m/>
    <m/>
    <m/>
    <m/>
    <n v="135"/>
    <n v="135"/>
    <n v="131.66666666666666"/>
    <x v="4"/>
    <x v="18"/>
    <x v="1"/>
    <x v="1"/>
    <x v="0"/>
  </r>
  <r>
    <x v="16"/>
    <x v="0"/>
    <x v="2"/>
    <x v="6"/>
    <x v="0"/>
    <x v="204"/>
    <n v="100"/>
    <n v="100"/>
    <n v="120"/>
    <m/>
    <m/>
    <m/>
    <m/>
    <n v="120"/>
    <n v="120"/>
    <n v="106.66666666666667"/>
    <x v="4"/>
    <x v="8"/>
    <x v="1"/>
    <x v="1"/>
    <x v="0"/>
  </r>
  <r>
    <x v="17"/>
    <x v="0"/>
    <x v="2"/>
    <x v="6"/>
    <x v="0"/>
    <x v="205"/>
    <n v="420"/>
    <n v="465"/>
    <n v="415"/>
    <n v="370"/>
    <n v="395"/>
    <n v="470"/>
    <n v="500"/>
    <n v="465"/>
    <n v="500"/>
    <n v="433.57142857142856"/>
    <x v="5"/>
    <x v="41"/>
    <x v="0"/>
    <x v="4"/>
    <x v="0"/>
  </r>
  <r>
    <x v="17"/>
    <x v="0"/>
    <x v="2"/>
    <x v="6"/>
    <x v="0"/>
    <x v="206"/>
    <n v="395"/>
    <n v="330"/>
    <n v="335"/>
    <n v="400"/>
    <n v="365"/>
    <n v="430"/>
    <n v="420"/>
    <n v="395"/>
    <n v="430"/>
    <n v="382.14285714285717"/>
    <x v="0"/>
    <x v="0"/>
    <x v="0"/>
    <x v="4"/>
    <x v="0"/>
  </r>
  <r>
    <x v="17"/>
    <x v="0"/>
    <x v="2"/>
    <x v="6"/>
    <x v="0"/>
    <x v="207"/>
    <n v="300"/>
    <n v="240"/>
    <n v="205"/>
    <n v="235"/>
    <n v="280"/>
    <m/>
    <m/>
    <n v="300"/>
    <n v="300"/>
    <n v="252"/>
    <x v="1"/>
    <x v="2"/>
    <x v="1"/>
    <x v="1"/>
    <x v="0"/>
  </r>
  <r>
    <x v="17"/>
    <x v="0"/>
    <x v="2"/>
    <x v="6"/>
    <x v="0"/>
    <x v="208"/>
    <n v="305"/>
    <n v="340"/>
    <n v="350"/>
    <n v="395"/>
    <n v="240"/>
    <m/>
    <m/>
    <n v="350"/>
    <n v="395"/>
    <n v="326"/>
    <x v="8"/>
    <x v="34"/>
    <x v="1"/>
    <x v="1"/>
    <x v="0"/>
  </r>
  <r>
    <x v="17"/>
    <x v="0"/>
    <x v="2"/>
    <x v="6"/>
    <x v="0"/>
    <x v="209"/>
    <n v="190"/>
    <n v="235"/>
    <n v="210"/>
    <n v="225"/>
    <m/>
    <m/>
    <m/>
    <n v="235"/>
    <n v="235"/>
    <n v="215"/>
    <x v="2"/>
    <x v="17"/>
    <x v="1"/>
    <x v="1"/>
    <x v="0"/>
  </r>
  <r>
    <x v="17"/>
    <x v="0"/>
    <x v="2"/>
    <x v="6"/>
    <x v="0"/>
    <x v="210"/>
    <n v="280"/>
    <n v="295"/>
    <n v="150"/>
    <n v="200"/>
    <m/>
    <m/>
    <m/>
    <n v="295"/>
    <n v="295"/>
    <n v="231.25"/>
    <x v="6"/>
    <x v="36"/>
    <x v="1"/>
    <x v="1"/>
    <x v="0"/>
  </r>
  <r>
    <x v="17"/>
    <x v="0"/>
    <x v="2"/>
    <x v="6"/>
    <x v="0"/>
    <x v="211"/>
    <n v="150"/>
    <n v="85"/>
    <n v="180"/>
    <n v="170"/>
    <m/>
    <m/>
    <m/>
    <n v="180"/>
    <n v="180"/>
    <n v="146.25"/>
    <x v="3"/>
    <x v="26"/>
    <x v="1"/>
    <x v="1"/>
    <x v="0"/>
  </r>
  <r>
    <x v="17"/>
    <x v="0"/>
    <x v="2"/>
    <x v="6"/>
    <x v="0"/>
    <x v="212"/>
    <n v="85"/>
    <n v="145"/>
    <n v="180"/>
    <n v="105"/>
    <m/>
    <m/>
    <m/>
    <n v="180"/>
    <n v="180"/>
    <n v="128.75"/>
    <x v="3"/>
    <x v="26"/>
    <x v="1"/>
    <x v="1"/>
    <x v="0"/>
  </r>
  <r>
    <x v="17"/>
    <x v="0"/>
    <x v="2"/>
    <x v="6"/>
    <x v="0"/>
    <x v="213"/>
    <n v="75"/>
    <n v="150"/>
    <n v="145"/>
    <m/>
    <m/>
    <m/>
    <m/>
    <n v="150"/>
    <n v="150"/>
    <n v="123.33333333333333"/>
    <x v="3"/>
    <x v="29"/>
    <x v="1"/>
    <x v="1"/>
    <x v="0"/>
  </r>
  <r>
    <x v="17"/>
    <x v="0"/>
    <x v="2"/>
    <x v="6"/>
    <x v="0"/>
    <x v="214"/>
    <n v="80"/>
    <n v="135"/>
    <n v="95"/>
    <m/>
    <m/>
    <m/>
    <m/>
    <n v="135"/>
    <n v="135"/>
    <n v="103.33333333333333"/>
    <x v="4"/>
    <x v="18"/>
    <x v="1"/>
    <x v="1"/>
    <x v="0"/>
  </r>
  <r>
    <x v="17"/>
    <x v="0"/>
    <x v="2"/>
    <x v="6"/>
    <x v="0"/>
    <x v="215"/>
    <n v="80"/>
    <n v="110"/>
    <n v="130"/>
    <m/>
    <m/>
    <m/>
    <m/>
    <n v="130"/>
    <n v="130"/>
    <n v="106.66666666666667"/>
    <x v="4"/>
    <x v="18"/>
    <x v="1"/>
    <x v="1"/>
    <x v="0"/>
  </r>
  <r>
    <x v="17"/>
    <x v="0"/>
    <x v="2"/>
    <x v="6"/>
    <x v="0"/>
    <x v="216"/>
    <n v="130"/>
    <n v="95"/>
    <n v="100"/>
    <m/>
    <m/>
    <m/>
    <m/>
    <n v="130"/>
    <n v="130"/>
    <n v="108.33333333333333"/>
    <x v="4"/>
    <x v="18"/>
    <x v="1"/>
    <x v="1"/>
    <x v="0"/>
  </r>
  <r>
    <x v="18"/>
    <x v="0"/>
    <x v="2"/>
    <x v="7"/>
    <x v="0"/>
    <x v="217"/>
    <n v="350"/>
    <n v="255"/>
    <n v="380"/>
    <n v="290"/>
    <n v="340"/>
    <n v="290"/>
    <n v="255"/>
    <n v="380"/>
    <n v="380"/>
    <n v="308.57142857142856"/>
    <x v="8"/>
    <x v="31"/>
    <x v="0"/>
    <x v="5"/>
    <x v="0"/>
  </r>
  <r>
    <x v="18"/>
    <x v="0"/>
    <x v="2"/>
    <x v="7"/>
    <x v="0"/>
    <x v="218"/>
    <n v="250"/>
    <n v="230"/>
    <n v="230"/>
    <n v="240"/>
    <n v="195"/>
    <n v="205"/>
    <n v="225"/>
    <n v="250"/>
    <n v="250"/>
    <n v="225"/>
    <x v="6"/>
    <x v="16"/>
    <x v="1"/>
    <x v="1"/>
    <x v="0"/>
  </r>
  <r>
    <x v="18"/>
    <x v="0"/>
    <x v="2"/>
    <x v="7"/>
    <x v="0"/>
    <x v="219"/>
    <n v="120"/>
    <n v="135"/>
    <n v="235"/>
    <n v="225"/>
    <n v="195"/>
    <m/>
    <m/>
    <n v="235"/>
    <n v="235"/>
    <n v="182"/>
    <x v="2"/>
    <x v="17"/>
    <x v="1"/>
    <x v="1"/>
    <x v="0"/>
  </r>
  <r>
    <x v="18"/>
    <x v="0"/>
    <x v="2"/>
    <x v="7"/>
    <x v="0"/>
    <x v="220"/>
    <n v="150"/>
    <n v="270"/>
    <n v="165"/>
    <n v="175"/>
    <n v="185"/>
    <m/>
    <m/>
    <n v="270"/>
    <n v="270"/>
    <n v="189"/>
    <x v="6"/>
    <x v="33"/>
    <x v="0"/>
    <x v="5"/>
    <x v="0"/>
  </r>
  <r>
    <x v="18"/>
    <x v="0"/>
    <x v="2"/>
    <x v="7"/>
    <x v="0"/>
    <x v="221"/>
    <n v="200"/>
    <n v="210"/>
    <n v="175"/>
    <n v="175"/>
    <m/>
    <m/>
    <m/>
    <n v="210"/>
    <n v="210"/>
    <n v="190"/>
    <x v="2"/>
    <x v="25"/>
    <x v="1"/>
    <x v="1"/>
    <x v="0"/>
  </r>
  <r>
    <x v="18"/>
    <x v="0"/>
    <x v="2"/>
    <x v="7"/>
    <x v="0"/>
    <x v="222"/>
    <n v="140"/>
    <n v="140"/>
    <n v="180"/>
    <n v="170"/>
    <m/>
    <m/>
    <m/>
    <n v="180"/>
    <n v="180"/>
    <n v="157.5"/>
    <x v="3"/>
    <x v="26"/>
    <x v="1"/>
    <x v="1"/>
    <x v="0"/>
  </r>
  <r>
    <x v="18"/>
    <x v="0"/>
    <x v="2"/>
    <x v="7"/>
    <x v="0"/>
    <x v="223"/>
    <n v="175"/>
    <n v="145"/>
    <n v="85"/>
    <n v="150"/>
    <m/>
    <m/>
    <m/>
    <n v="175"/>
    <n v="175"/>
    <n v="138.75"/>
    <x v="3"/>
    <x v="6"/>
    <x v="1"/>
    <x v="1"/>
    <x v="0"/>
  </r>
  <r>
    <x v="18"/>
    <x v="0"/>
    <x v="2"/>
    <x v="7"/>
    <x v="0"/>
    <x v="224"/>
    <n v="130"/>
    <n v="180"/>
    <n v="250"/>
    <n v="130"/>
    <m/>
    <m/>
    <m/>
    <n v="250"/>
    <n v="250"/>
    <n v="172.5"/>
    <x v="6"/>
    <x v="16"/>
    <x v="1"/>
    <x v="1"/>
    <x v="0"/>
  </r>
  <r>
    <x v="18"/>
    <x v="0"/>
    <x v="2"/>
    <x v="7"/>
    <x v="0"/>
    <x v="225"/>
    <n v="115"/>
    <n v="160"/>
    <n v="140"/>
    <m/>
    <m/>
    <m/>
    <m/>
    <n v="160"/>
    <n v="160"/>
    <n v="138.33333333333334"/>
    <x v="3"/>
    <x v="15"/>
    <x v="1"/>
    <x v="1"/>
    <x v="0"/>
  </r>
  <r>
    <x v="18"/>
    <x v="0"/>
    <x v="2"/>
    <x v="7"/>
    <x v="0"/>
    <x v="226"/>
    <n v="80"/>
    <n v="95"/>
    <n v="85"/>
    <m/>
    <m/>
    <m/>
    <m/>
    <n v="95"/>
    <n v="95"/>
    <n v="86.666666666666671"/>
    <x v="7"/>
    <x v="19"/>
    <x v="1"/>
    <x v="1"/>
    <x v="0"/>
  </r>
  <r>
    <x v="19"/>
    <x v="0"/>
    <x v="2"/>
    <x v="7"/>
    <x v="0"/>
    <x v="227"/>
    <n v="350"/>
    <n v="420"/>
    <n v="360"/>
    <n v="375"/>
    <n v="450"/>
    <n v="255"/>
    <n v="450"/>
    <n v="420"/>
    <n v="450"/>
    <n v="380"/>
    <x v="9"/>
    <x v="30"/>
    <x v="0"/>
    <x v="6"/>
    <x v="0"/>
  </r>
  <r>
    <x v="19"/>
    <x v="0"/>
    <x v="2"/>
    <x v="7"/>
    <x v="0"/>
    <x v="228"/>
    <n v="330"/>
    <n v="315"/>
    <n v="280"/>
    <n v="355"/>
    <n v="375"/>
    <n v="400"/>
    <n v="320"/>
    <n v="330"/>
    <n v="400"/>
    <n v="339.28571428571428"/>
    <x v="0"/>
    <x v="32"/>
    <x v="1"/>
    <x v="1"/>
    <x v="0"/>
  </r>
  <r>
    <x v="19"/>
    <x v="0"/>
    <x v="2"/>
    <x v="7"/>
    <x v="0"/>
    <x v="229"/>
    <n v="320"/>
    <n v="300"/>
    <n v="335"/>
    <n v="340"/>
    <n v="305"/>
    <m/>
    <m/>
    <n v="335"/>
    <n v="340"/>
    <n v="320"/>
    <x v="1"/>
    <x v="1"/>
    <x v="1"/>
    <x v="1"/>
    <x v="0"/>
  </r>
  <r>
    <x v="19"/>
    <x v="0"/>
    <x v="2"/>
    <x v="7"/>
    <x v="0"/>
    <x v="230"/>
    <n v="130"/>
    <n v="230"/>
    <n v="260"/>
    <n v="300"/>
    <n v="290"/>
    <m/>
    <m/>
    <n v="260"/>
    <n v="300"/>
    <n v="242"/>
    <x v="1"/>
    <x v="2"/>
    <x v="0"/>
    <x v="6"/>
    <x v="0"/>
  </r>
  <r>
    <x v="19"/>
    <x v="0"/>
    <x v="2"/>
    <x v="7"/>
    <x v="0"/>
    <x v="231"/>
    <n v="310"/>
    <n v="210"/>
    <n v="225"/>
    <n v="285"/>
    <m/>
    <m/>
    <m/>
    <n v="310"/>
    <n v="310"/>
    <n v="257.5"/>
    <x v="1"/>
    <x v="3"/>
    <x v="0"/>
    <x v="6"/>
    <x v="0"/>
  </r>
  <r>
    <x v="19"/>
    <x v="0"/>
    <x v="2"/>
    <x v="7"/>
    <x v="0"/>
    <x v="232"/>
    <n v="195"/>
    <n v="275"/>
    <n v="235"/>
    <n v="275"/>
    <m/>
    <m/>
    <m/>
    <n v="275"/>
    <n v="275"/>
    <n v="245"/>
    <x v="6"/>
    <x v="33"/>
    <x v="1"/>
    <x v="1"/>
    <x v="0"/>
  </r>
  <r>
    <x v="19"/>
    <x v="0"/>
    <x v="2"/>
    <x v="7"/>
    <x v="0"/>
    <x v="233"/>
    <n v="205"/>
    <n v="225"/>
    <n v="260"/>
    <n v="245"/>
    <m/>
    <m/>
    <m/>
    <n v="260"/>
    <n v="260"/>
    <n v="233.75"/>
    <x v="6"/>
    <x v="24"/>
    <x v="1"/>
    <x v="1"/>
    <x v="0"/>
  </r>
  <r>
    <x v="19"/>
    <x v="0"/>
    <x v="2"/>
    <x v="7"/>
    <x v="0"/>
    <x v="234"/>
    <n v="250"/>
    <n v="250"/>
    <n v="175"/>
    <n v="200"/>
    <m/>
    <m/>
    <m/>
    <n v="250"/>
    <n v="250"/>
    <n v="218.75"/>
    <x v="6"/>
    <x v="16"/>
    <x v="1"/>
    <x v="1"/>
    <x v="0"/>
  </r>
  <r>
    <x v="19"/>
    <x v="0"/>
    <x v="2"/>
    <x v="7"/>
    <x v="0"/>
    <x v="235"/>
    <n v="180"/>
    <n v="210"/>
    <n v="200"/>
    <m/>
    <m/>
    <m/>
    <m/>
    <n v="210"/>
    <n v="210"/>
    <n v="196.66666666666666"/>
    <x v="2"/>
    <x v="25"/>
    <x v="1"/>
    <x v="1"/>
    <x v="0"/>
  </r>
  <r>
    <x v="19"/>
    <x v="0"/>
    <x v="2"/>
    <x v="7"/>
    <x v="0"/>
    <x v="236"/>
    <n v="185"/>
    <n v="210"/>
    <n v="155"/>
    <m/>
    <m/>
    <m/>
    <m/>
    <n v="210"/>
    <n v="210"/>
    <n v="183.33333333333334"/>
    <x v="2"/>
    <x v="25"/>
    <x v="1"/>
    <x v="1"/>
    <x v="0"/>
  </r>
  <r>
    <x v="19"/>
    <x v="0"/>
    <x v="2"/>
    <x v="7"/>
    <x v="0"/>
    <x v="237"/>
    <n v="135"/>
    <n v="200"/>
    <n v="190"/>
    <m/>
    <m/>
    <m/>
    <m/>
    <n v="200"/>
    <n v="200"/>
    <n v="175"/>
    <x v="2"/>
    <x v="4"/>
    <x v="1"/>
    <x v="1"/>
    <x v="0"/>
  </r>
  <r>
    <x v="19"/>
    <x v="0"/>
    <x v="2"/>
    <x v="7"/>
    <x v="0"/>
    <x v="238"/>
    <n v="155"/>
    <n v="85"/>
    <n v="195"/>
    <m/>
    <m/>
    <m/>
    <m/>
    <n v="195"/>
    <n v="195"/>
    <n v="145"/>
    <x v="3"/>
    <x v="14"/>
    <x v="1"/>
    <x v="1"/>
    <x v="0"/>
  </r>
  <r>
    <x v="19"/>
    <x v="0"/>
    <x v="2"/>
    <x v="7"/>
    <x v="0"/>
    <x v="239"/>
    <n v="145"/>
    <n v="95"/>
    <n v="145"/>
    <m/>
    <m/>
    <m/>
    <m/>
    <n v="145"/>
    <n v="145"/>
    <n v="128.33333333333334"/>
    <x v="4"/>
    <x v="7"/>
    <x v="1"/>
    <x v="1"/>
    <x v="0"/>
  </r>
  <r>
    <x v="19"/>
    <x v="0"/>
    <x v="2"/>
    <x v="7"/>
    <x v="0"/>
    <x v="240"/>
    <n v="85"/>
    <n v="125"/>
    <n v="145"/>
    <m/>
    <m/>
    <m/>
    <m/>
    <n v="145"/>
    <n v="145"/>
    <n v="118.33333333333333"/>
    <x v="4"/>
    <x v="7"/>
    <x v="1"/>
    <x v="1"/>
    <x v="0"/>
  </r>
  <r>
    <x v="19"/>
    <x v="0"/>
    <x v="2"/>
    <x v="7"/>
    <x v="0"/>
    <x v="241"/>
    <n v="110"/>
    <n v="140"/>
    <n v="110"/>
    <m/>
    <m/>
    <m/>
    <m/>
    <n v="140"/>
    <n v="140"/>
    <n v="120"/>
    <x v="4"/>
    <x v="7"/>
    <x v="1"/>
    <x v="1"/>
    <x v="0"/>
  </r>
  <r>
    <x v="20"/>
    <x v="0"/>
    <x v="2"/>
    <x v="7"/>
    <x v="0"/>
    <x v="242"/>
    <n v="335"/>
    <n v="300"/>
    <n v="400"/>
    <m/>
    <n v="345"/>
    <n v="275"/>
    <n v="425"/>
    <n v="400"/>
    <n v="425"/>
    <n v="346.66666666666669"/>
    <x v="0"/>
    <x v="37"/>
    <x v="0"/>
    <x v="5"/>
    <x v="0"/>
  </r>
  <r>
    <x v="20"/>
    <x v="0"/>
    <x v="2"/>
    <x v="7"/>
    <x v="0"/>
    <x v="243"/>
    <n v="145"/>
    <n v="240"/>
    <n v="165"/>
    <m/>
    <n v="250"/>
    <n v="220"/>
    <n v="275"/>
    <n v="240"/>
    <n v="275"/>
    <n v="215.83333333333334"/>
    <x v="6"/>
    <x v="33"/>
    <x v="1"/>
    <x v="1"/>
    <x v="0"/>
  </r>
  <r>
    <x v="20"/>
    <x v="0"/>
    <x v="2"/>
    <x v="7"/>
    <x v="0"/>
    <x v="244"/>
    <n v="170"/>
    <n v="220"/>
    <n v="175"/>
    <m/>
    <n v="230"/>
    <m/>
    <m/>
    <n v="220"/>
    <n v="230"/>
    <n v="198.75"/>
    <x v="2"/>
    <x v="17"/>
    <x v="1"/>
    <x v="1"/>
    <x v="0"/>
  </r>
  <r>
    <x v="20"/>
    <x v="0"/>
    <x v="2"/>
    <x v="7"/>
    <x v="0"/>
    <x v="245"/>
    <n v="255"/>
    <n v="345"/>
    <n v="330"/>
    <m/>
    <n v="225"/>
    <m/>
    <m/>
    <n v="345"/>
    <n v="345"/>
    <n v="288.75"/>
    <x v="1"/>
    <x v="1"/>
    <x v="0"/>
    <x v="5"/>
    <x v="0"/>
  </r>
  <r>
    <x v="20"/>
    <x v="0"/>
    <x v="2"/>
    <x v="7"/>
    <x v="0"/>
    <x v="246"/>
    <n v="175"/>
    <n v="200"/>
    <n v="210"/>
    <m/>
    <m/>
    <m/>
    <m/>
    <n v="210"/>
    <n v="210"/>
    <n v="195"/>
    <x v="2"/>
    <x v="25"/>
    <x v="1"/>
    <x v="1"/>
    <x v="0"/>
  </r>
  <r>
    <x v="20"/>
    <x v="0"/>
    <x v="2"/>
    <x v="7"/>
    <x v="0"/>
    <x v="247"/>
    <n v="125"/>
    <n v="135"/>
    <n v="200"/>
    <m/>
    <m/>
    <m/>
    <m/>
    <n v="200"/>
    <n v="200"/>
    <n v="153.33333333333334"/>
    <x v="2"/>
    <x v="4"/>
    <x v="1"/>
    <x v="1"/>
    <x v="0"/>
  </r>
  <r>
    <x v="20"/>
    <x v="0"/>
    <x v="2"/>
    <x v="7"/>
    <x v="0"/>
    <x v="248"/>
    <n v="95"/>
    <n v="115"/>
    <n v="180"/>
    <m/>
    <m/>
    <m/>
    <m/>
    <n v="180"/>
    <n v="180"/>
    <n v="130"/>
    <x v="3"/>
    <x v="26"/>
    <x v="1"/>
    <x v="1"/>
    <x v="0"/>
  </r>
  <r>
    <x v="20"/>
    <x v="0"/>
    <x v="2"/>
    <x v="7"/>
    <x v="0"/>
    <x v="249"/>
    <n v="170"/>
    <n v="160"/>
    <n v="145"/>
    <m/>
    <m/>
    <m/>
    <m/>
    <n v="170"/>
    <n v="170"/>
    <n v="158.33333333333334"/>
    <x v="3"/>
    <x v="6"/>
    <x v="1"/>
    <x v="1"/>
    <x v="0"/>
  </r>
  <r>
    <x v="20"/>
    <x v="0"/>
    <x v="2"/>
    <x v="7"/>
    <x v="0"/>
    <x v="250"/>
    <n v="125"/>
    <n v="160"/>
    <n v="150"/>
    <m/>
    <m/>
    <m/>
    <m/>
    <n v="160"/>
    <n v="160"/>
    <n v="145"/>
    <x v="3"/>
    <x v="15"/>
    <x v="1"/>
    <x v="1"/>
    <x v="0"/>
  </r>
  <r>
    <x v="20"/>
    <x v="0"/>
    <x v="2"/>
    <x v="7"/>
    <x v="0"/>
    <x v="251"/>
    <n v="120"/>
    <n v="130"/>
    <n v="75"/>
    <m/>
    <m/>
    <m/>
    <m/>
    <n v="130"/>
    <n v="130"/>
    <n v="108.33333333333333"/>
    <x v="4"/>
    <x v="18"/>
    <x v="1"/>
    <x v="1"/>
    <x v="0"/>
  </r>
  <r>
    <x v="21"/>
    <x v="0"/>
    <x v="2"/>
    <x v="8"/>
    <x v="0"/>
    <x v="252"/>
    <n v="400"/>
    <n v="435"/>
    <n v="415"/>
    <n v="415"/>
    <n v="435"/>
    <n v="365"/>
    <n v="390"/>
    <n v="435"/>
    <n v="435"/>
    <n v="407.85714285714283"/>
    <x v="0"/>
    <x v="0"/>
    <x v="0"/>
    <x v="6"/>
    <x v="0"/>
  </r>
  <r>
    <x v="21"/>
    <x v="0"/>
    <x v="2"/>
    <x v="8"/>
    <x v="0"/>
    <x v="253"/>
    <n v="345"/>
    <n v="300"/>
    <n v="335"/>
    <n v="410"/>
    <n v="450"/>
    <n v="365"/>
    <n v="325"/>
    <n v="345"/>
    <n v="450"/>
    <n v="361.42857142857144"/>
    <x v="9"/>
    <x v="30"/>
    <x v="0"/>
    <x v="6"/>
    <x v="0"/>
  </r>
  <r>
    <x v="21"/>
    <x v="0"/>
    <x v="2"/>
    <x v="8"/>
    <x v="0"/>
    <x v="254"/>
    <n v="315"/>
    <n v="320"/>
    <n v="250"/>
    <n v="365"/>
    <n v="260"/>
    <m/>
    <m/>
    <n v="320"/>
    <n v="365"/>
    <n v="302"/>
    <x v="8"/>
    <x v="39"/>
    <x v="0"/>
    <x v="6"/>
    <x v="0"/>
  </r>
  <r>
    <x v="21"/>
    <x v="0"/>
    <x v="2"/>
    <x v="8"/>
    <x v="0"/>
    <x v="255"/>
    <n v="265"/>
    <n v="210"/>
    <n v="280"/>
    <n v="260"/>
    <n v="200"/>
    <m/>
    <m/>
    <n v="280"/>
    <n v="280"/>
    <n v="243"/>
    <x v="6"/>
    <x v="28"/>
    <x v="0"/>
    <x v="6"/>
    <x v="0"/>
  </r>
  <r>
    <x v="21"/>
    <x v="0"/>
    <x v="2"/>
    <x v="8"/>
    <x v="0"/>
    <x v="256"/>
    <n v="150"/>
    <n v="200"/>
    <n v="260"/>
    <n v="250"/>
    <m/>
    <m/>
    <m/>
    <n v="260"/>
    <n v="260"/>
    <n v="215"/>
    <x v="6"/>
    <x v="24"/>
    <x v="1"/>
    <x v="1"/>
    <x v="0"/>
  </r>
  <r>
    <x v="21"/>
    <x v="0"/>
    <x v="2"/>
    <x v="8"/>
    <x v="0"/>
    <x v="257"/>
    <n v="135"/>
    <n v="205"/>
    <n v="290"/>
    <n v="235"/>
    <m/>
    <m/>
    <m/>
    <n v="290"/>
    <n v="290"/>
    <n v="216.25"/>
    <x v="6"/>
    <x v="36"/>
    <x v="1"/>
    <x v="1"/>
    <x v="0"/>
  </r>
  <r>
    <x v="21"/>
    <x v="0"/>
    <x v="2"/>
    <x v="8"/>
    <x v="0"/>
    <x v="258"/>
    <n v="280"/>
    <n v="300"/>
    <n v="230"/>
    <n v="225"/>
    <m/>
    <m/>
    <m/>
    <n v="300"/>
    <n v="300"/>
    <n v="258.75"/>
    <x v="1"/>
    <x v="2"/>
    <x v="1"/>
    <x v="1"/>
    <x v="0"/>
  </r>
  <r>
    <x v="21"/>
    <x v="0"/>
    <x v="2"/>
    <x v="8"/>
    <x v="0"/>
    <x v="259"/>
    <n v="325"/>
    <n v="215"/>
    <n v="280"/>
    <n v="215"/>
    <m/>
    <m/>
    <m/>
    <n v="325"/>
    <n v="325"/>
    <n v="258.75"/>
    <x v="1"/>
    <x v="12"/>
    <x v="1"/>
    <x v="1"/>
    <x v="0"/>
  </r>
  <r>
    <x v="21"/>
    <x v="0"/>
    <x v="2"/>
    <x v="8"/>
    <x v="0"/>
    <x v="260"/>
    <n v="185"/>
    <n v="215"/>
    <n v="245"/>
    <m/>
    <m/>
    <m/>
    <m/>
    <n v="245"/>
    <n v="245"/>
    <n v="215"/>
    <x v="2"/>
    <x v="13"/>
    <x v="1"/>
    <x v="1"/>
    <x v="0"/>
  </r>
  <r>
    <x v="21"/>
    <x v="0"/>
    <x v="2"/>
    <x v="8"/>
    <x v="0"/>
    <x v="261"/>
    <n v="200"/>
    <n v="150"/>
    <n v="165"/>
    <m/>
    <m/>
    <m/>
    <m/>
    <n v="200"/>
    <n v="200"/>
    <n v="171.66666666666666"/>
    <x v="2"/>
    <x v="4"/>
    <x v="1"/>
    <x v="1"/>
    <x v="0"/>
  </r>
  <r>
    <x v="21"/>
    <x v="0"/>
    <x v="2"/>
    <x v="8"/>
    <x v="0"/>
    <x v="262"/>
    <n v="145"/>
    <n v="155"/>
    <n v="200"/>
    <m/>
    <m/>
    <m/>
    <m/>
    <n v="200"/>
    <n v="200"/>
    <n v="166.66666666666666"/>
    <x v="2"/>
    <x v="4"/>
    <x v="1"/>
    <x v="1"/>
    <x v="0"/>
  </r>
  <r>
    <x v="21"/>
    <x v="0"/>
    <x v="2"/>
    <x v="8"/>
    <x v="0"/>
    <x v="263"/>
    <n v="195"/>
    <n v="150"/>
    <n v="170"/>
    <m/>
    <m/>
    <m/>
    <m/>
    <n v="195"/>
    <n v="195"/>
    <n v="171.66666666666666"/>
    <x v="3"/>
    <x v="14"/>
    <x v="1"/>
    <x v="1"/>
    <x v="0"/>
  </r>
  <r>
    <x v="21"/>
    <x v="0"/>
    <x v="2"/>
    <x v="8"/>
    <x v="0"/>
    <x v="264"/>
    <n v="140"/>
    <n v="140"/>
    <n v="180"/>
    <m/>
    <m/>
    <m/>
    <m/>
    <n v="180"/>
    <n v="180"/>
    <n v="153.33333333333334"/>
    <x v="3"/>
    <x v="26"/>
    <x v="1"/>
    <x v="1"/>
    <x v="0"/>
  </r>
  <r>
    <x v="21"/>
    <x v="0"/>
    <x v="2"/>
    <x v="8"/>
    <x v="0"/>
    <x v="265"/>
    <n v="115"/>
    <n v="180"/>
    <n v="115"/>
    <m/>
    <m/>
    <m/>
    <m/>
    <n v="180"/>
    <n v="180"/>
    <n v="136.66666666666666"/>
    <x v="3"/>
    <x v="26"/>
    <x v="1"/>
    <x v="1"/>
    <x v="0"/>
  </r>
  <r>
    <x v="21"/>
    <x v="0"/>
    <x v="2"/>
    <x v="8"/>
    <x v="0"/>
    <x v="266"/>
    <n v="170"/>
    <n v="165"/>
    <n v="165"/>
    <m/>
    <m/>
    <m/>
    <m/>
    <n v="170"/>
    <n v="170"/>
    <n v="166.66666666666666"/>
    <x v="3"/>
    <x v="6"/>
    <x v="1"/>
    <x v="1"/>
    <x v="0"/>
  </r>
  <r>
    <x v="21"/>
    <x v="0"/>
    <x v="2"/>
    <x v="8"/>
    <x v="0"/>
    <x v="267"/>
    <n v="145"/>
    <n v="155"/>
    <n v="165"/>
    <m/>
    <m/>
    <m/>
    <m/>
    <n v="165"/>
    <n v="165"/>
    <n v="155"/>
    <x v="3"/>
    <x v="15"/>
    <x v="1"/>
    <x v="1"/>
    <x v="0"/>
  </r>
  <r>
    <x v="21"/>
    <x v="0"/>
    <x v="2"/>
    <x v="8"/>
    <x v="0"/>
    <x v="268"/>
    <n v="115"/>
    <n v="130"/>
    <n v="150"/>
    <m/>
    <m/>
    <m/>
    <m/>
    <n v="150"/>
    <n v="150"/>
    <n v="131.66666666666666"/>
    <x v="3"/>
    <x v="29"/>
    <x v="1"/>
    <x v="1"/>
    <x v="0"/>
  </r>
  <r>
    <x v="21"/>
    <x v="0"/>
    <x v="2"/>
    <x v="8"/>
    <x v="0"/>
    <x v="269"/>
    <n v="125"/>
    <n v="130"/>
    <n v="145"/>
    <m/>
    <m/>
    <m/>
    <m/>
    <n v="145"/>
    <n v="145"/>
    <n v="133.33333333333334"/>
    <x v="4"/>
    <x v="7"/>
    <x v="1"/>
    <x v="1"/>
    <x v="0"/>
  </r>
  <r>
    <x v="21"/>
    <x v="0"/>
    <x v="2"/>
    <x v="8"/>
    <x v="0"/>
    <x v="270"/>
    <n v="85"/>
    <n v="95"/>
    <n v="120"/>
    <m/>
    <m/>
    <m/>
    <m/>
    <n v="120"/>
    <n v="120"/>
    <n v="100"/>
    <x v="4"/>
    <x v="8"/>
    <x v="1"/>
    <x v="1"/>
    <x v="0"/>
  </r>
  <r>
    <x v="21"/>
    <x v="0"/>
    <x v="2"/>
    <x v="8"/>
    <x v="0"/>
    <x v="271"/>
    <n v="120"/>
    <n v="110"/>
    <n v="95"/>
    <m/>
    <m/>
    <m/>
    <m/>
    <n v="120"/>
    <n v="120"/>
    <n v="108.33333333333333"/>
    <x v="4"/>
    <x v="8"/>
    <x v="1"/>
    <x v="1"/>
    <x v="0"/>
  </r>
  <r>
    <x v="21"/>
    <x v="0"/>
    <x v="2"/>
    <x v="8"/>
    <x v="0"/>
    <x v="272"/>
    <n v="100"/>
    <n v="110"/>
    <n v="115"/>
    <m/>
    <m/>
    <m/>
    <m/>
    <n v="115"/>
    <n v="115"/>
    <n v="108.33333333333333"/>
    <x v="4"/>
    <x v="35"/>
    <x v="1"/>
    <x v="1"/>
    <x v="0"/>
  </r>
  <r>
    <x v="21"/>
    <x v="0"/>
    <x v="2"/>
    <x v="8"/>
    <x v="0"/>
    <x v="273"/>
    <n v="85"/>
    <n v="115"/>
    <n v="85"/>
    <m/>
    <m/>
    <m/>
    <m/>
    <n v="115"/>
    <n v="115"/>
    <n v="95"/>
    <x v="4"/>
    <x v="35"/>
    <x v="1"/>
    <x v="1"/>
    <x v="0"/>
  </r>
  <r>
    <x v="21"/>
    <x v="0"/>
    <x v="2"/>
    <x v="8"/>
    <x v="0"/>
    <x v="274"/>
    <n v="85"/>
    <n v="80"/>
    <n v="100"/>
    <m/>
    <m/>
    <m/>
    <m/>
    <n v="100"/>
    <n v="100"/>
    <n v="88.333333333333329"/>
    <x v="4"/>
    <x v="9"/>
    <x v="1"/>
    <x v="1"/>
    <x v="0"/>
  </r>
  <r>
    <x v="22"/>
    <x v="0"/>
    <x v="2"/>
    <x v="8"/>
    <x v="0"/>
    <x v="275"/>
    <n v="275"/>
    <n v="300"/>
    <n v="330"/>
    <m/>
    <n v="310"/>
    <n v="185"/>
    <n v="310"/>
    <n v="330"/>
    <n v="330"/>
    <n v="285"/>
    <x v="1"/>
    <x v="23"/>
    <x v="0"/>
    <x v="8"/>
    <x v="0"/>
  </r>
  <r>
    <x v="22"/>
    <x v="0"/>
    <x v="2"/>
    <x v="8"/>
    <x v="0"/>
    <x v="276"/>
    <n v="235"/>
    <n v="235"/>
    <n v="260"/>
    <m/>
    <n v="290"/>
    <n v="195"/>
    <n v="185"/>
    <n v="260"/>
    <n v="290"/>
    <n v="233.33333333333334"/>
    <x v="6"/>
    <x v="36"/>
    <x v="1"/>
    <x v="1"/>
    <x v="0"/>
  </r>
  <r>
    <x v="22"/>
    <x v="0"/>
    <x v="2"/>
    <x v="8"/>
    <x v="0"/>
    <x v="277"/>
    <n v="280"/>
    <n v="250"/>
    <n v="215"/>
    <m/>
    <n v="280"/>
    <m/>
    <m/>
    <n v="280"/>
    <n v="280"/>
    <n v="256.25"/>
    <x v="6"/>
    <x v="28"/>
    <x v="0"/>
    <x v="8"/>
    <x v="0"/>
  </r>
  <r>
    <x v="22"/>
    <x v="0"/>
    <x v="2"/>
    <x v="8"/>
    <x v="0"/>
    <x v="278"/>
    <n v="190"/>
    <n v="260"/>
    <n v="240"/>
    <m/>
    <n v="210"/>
    <m/>
    <m/>
    <n v="260"/>
    <n v="260"/>
    <n v="225"/>
    <x v="6"/>
    <x v="24"/>
    <x v="0"/>
    <x v="8"/>
    <x v="0"/>
  </r>
  <r>
    <x v="22"/>
    <x v="0"/>
    <x v="2"/>
    <x v="8"/>
    <x v="0"/>
    <x v="279"/>
    <n v="205"/>
    <n v="260"/>
    <n v="220"/>
    <m/>
    <m/>
    <m/>
    <m/>
    <n v="260"/>
    <n v="260"/>
    <n v="228.33333333333334"/>
    <x v="6"/>
    <x v="24"/>
    <x v="1"/>
    <x v="1"/>
    <x v="0"/>
  </r>
  <r>
    <x v="22"/>
    <x v="0"/>
    <x v="2"/>
    <x v="8"/>
    <x v="0"/>
    <x v="280"/>
    <n v="185"/>
    <n v="240"/>
    <n v="175"/>
    <m/>
    <m/>
    <m/>
    <m/>
    <n v="240"/>
    <n v="240"/>
    <n v="200"/>
    <x v="2"/>
    <x v="13"/>
    <x v="1"/>
    <x v="1"/>
    <x v="0"/>
  </r>
  <r>
    <x v="22"/>
    <x v="0"/>
    <x v="2"/>
    <x v="8"/>
    <x v="0"/>
    <x v="281"/>
    <n v="230"/>
    <n v="230"/>
    <n v="230"/>
    <m/>
    <m/>
    <m/>
    <m/>
    <n v="230"/>
    <n v="230"/>
    <n v="230"/>
    <x v="2"/>
    <x v="17"/>
    <x v="1"/>
    <x v="1"/>
    <x v="0"/>
  </r>
  <r>
    <x v="22"/>
    <x v="0"/>
    <x v="2"/>
    <x v="8"/>
    <x v="0"/>
    <x v="282"/>
    <n v="190"/>
    <n v="180"/>
    <n v="155"/>
    <m/>
    <m/>
    <m/>
    <m/>
    <n v="190"/>
    <n v="190"/>
    <n v="175"/>
    <x v="3"/>
    <x v="14"/>
    <x v="1"/>
    <x v="1"/>
    <x v="0"/>
  </r>
  <r>
    <x v="22"/>
    <x v="0"/>
    <x v="2"/>
    <x v="8"/>
    <x v="0"/>
    <x v="283"/>
    <n v="190"/>
    <n v="160"/>
    <n v="160"/>
    <m/>
    <m/>
    <m/>
    <m/>
    <n v="190"/>
    <n v="190"/>
    <n v="170"/>
    <x v="3"/>
    <x v="14"/>
    <x v="1"/>
    <x v="1"/>
    <x v="0"/>
  </r>
  <r>
    <x v="22"/>
    <x v="0"/>
    <x v="2"/>
    <x v="8"/>
    <x v="0"/>
    <x v="284"/>
    <n v="150"/>
    <n v="180"/>
    <n v="155"/>
    <m/>
    <m/>
    <m/>
    <m/>
    <n v="180"/>
    <n v="180"/>
    <n v="161.66666666666666"/>
    <x v="3"/>
    <x v="26"/>
    <x v="1"/>
    <x v="1"/>
    <x v="0"/>
  </r>
  <r>
    <x v="22"/>
    <x v="0"/>
    <x v="2"/>
    <x v="8"/>
    <x v="0"/>
    <x v="285"/>
    <n v="130"/>
    <n v="105"/>
    <n v="175"/>
    <m/>
    <m/>
    <m/>
    <m/>
    <n v="175"/>
    <n v="175"/>
    <n v="136.66666666666666"/>
    <x v="3"/>
    <x v="6"/>
    <x v="1"/>
    <x v="1"/>
    <x v="0"/>
  </r>
  <r>
    <x v="22"/>
    <x v="0"/>
    <x v="2"/>
    <x v="8"/>
    <x v="0"/>
    <x v="286"/>
    <n v="140"/>
    <n v="160"/>
    <n v="170"/>
    <m/>
    <m/>
    <m/>
    <m/>
    <n v="170"/>
    <n v="170"/>
    <n v="156.66666666666666"/>
    <x v="3"/>
    <x v="6"/>
    <x v="1"/>
    <x v="1"/>
    <x v="0"/>
  </r>
  <r>
    <x v="22"/>
    <x v="0"/>
    <x v="2"/>
    <x v="8"/>
    <x v="0"/>
    <x v="287"/>
    <n v="110"/>
    <n v="120"/>
    <n v="130"/>
    <m/>
    <m/>
    <m/>
    <m/>
    <n v="130"/>
    <n v="130"/>
    <n v="120"/>
    <x v="4"/>
    <x v="18"/>
    <x v="1"/>
    <x v="1"/>
    <x v="0"/>
  </r>
  <r>
    <x v="23"/>
    <x v="0"/>
    <x v="2"/>
    <x v="8"/>
    <x v="0"/>
    <x v="288"/>
    <n v="545"/>
    <n v="455"/>
    <n v="520"/>
    <n v="495"/>
    <n v="500"/>
    <n v="530"/>
    <n v="425"/>
    <n v="545"/>
    <n v="545"/>
    <n v="495.71428571428572"/>
    <x v="5"/>
    <x v="10"/>
    <x v="0"/>
    <x v="4"/>
    <x v="0"/>
  </r>
  <r>
    <x v="23"/>
    <x v="0"/>
    <x v="2"/>
    <x v="8"/>
    <x v="0"/>
    <x v="289"/>
    <n v="415"/>
    <n v="265"/>
    <n v="460"/>
    <n v="350"/>
    <n v="505"/>
    <n v="460"/>
    <n v="325"/>
    <n v="460"/>
    <n v="505"/>
    <n v="397.14285714285717"/>
    <x v="5"/>
    <x v="41"/>
    <x v="0"/>
    <x v="4"/>
    <x v="0"/>
  </r>
  <r>
    <x v="23"/>
    <x v="0"/>
    <x v="2"/>
    <x v="8"/>
    <x v="0"/>
    <x v="290"/>
    <n v="355"/>
    <n v="295"/>
    <n v="405"/>
    <n v="365"/>
    <n v="360"/>
    <m/>
    <m/>
    <n v="405"/>
    <n v="405"/>
    <n v="356"/>
    <x v="0"/>
    <x v="32"/>
    <x v="0"/>
    <x v="4"/>
    <x v="0"/>
  </r>
  <r>
    <x v="23"/>
    <x v="0"/>
    <x v="2"/>
    <x v="8"/>
    <x v="0"/>
    <x v="291"/>
    <n v="320"/>
    <n v="350"/>
    <n v="350"/>
    <n v="380"/>
    <n v="320"/>
    <m/>
    <m/>
    <n v="350"/>
    <n v="380"/>
    <n v="344"/>
    <x v="8"/>
    <x v="31"/>
    <x v="1"/>
    <x v="1"/>
    <x v="0"/>
  </r>
  <r>
    <x v="23"/>
    <x v="0"/>
    <x v="2"/>
    <x v="8"/>
    <x v="0"/>
    <x v="292"/>
    <n v="265"/>
    <n v="375"/>
    <n v="220"/>
    <n v="315"/>
    <m/>
    <m/>
    <m/>
    <n v="375"/>
    <n v="375"/>
    <n v="293.75"/>
    <x v="8"/>
    <x v="27"/>
    <x v="1"/>
    <x v="1"/>
    <x v="0"/>
  </r>
  <r>
    <x v="23"/>
    <x v="0"/>
    <x v="2"/>
    <x v="8"/>
    <x v="0"/>
    <x v="293"/>
    <n v="260"/>
    <n v="230"/>
    <n v="300"/>
    <n v="310"/>
    <m/>
    <m/>
    <m/>
    <n v="300"/>
    <n v="310"/>
    <n v="275"/>
    <x v="1"/>
    <x v="3"/>
    <x v="1"/>
    <x v="1"/>
    <x v="0"/>
  </r>
  <r>
    <x v="23"/>
    <x v="0"/>
    <x v="2"/>
    <x v="8"/>
    <x v="0"/>
    <x v="294"/>
    <n v="285"/>
    <n v="240"/>
    <n v="310"/>
    <n v="255"/>
    <m/>
    <m/>
    <m/>
    <n v="310"/>
    <n v="310"/>
    <n v="272.5"/>
    <x v="1"/>
    <x v="3"/>
    <x v="0"/>
    <x v="4"/>
    <x v="0"/>
  </r>
  <r>
    <x v="23"/>
    <x v="0"/>
    <x v="2"/>
    <x v="8"/>
    <x v="0"/>
    <x v="295"/>
    <n v="290"/>
    <n v="290"/>
    <n v="320"/>
    <n v="195"/>
    <m/>
    <m/>
    <m/>
    <n v="320"/>
    <n v="320"/>
    <n v="273.75"/>
    <x v="1"/>
    <x v="12"/>
    <x v="1"/>
    <x v="1"/>
    <x v="0"/>
  </r>
  <r>
    <x v="23"/>
    <x v="0"/>
    <x v="2"/>
    <x v="8"/>
    <x v="0"/>
    <x v="296"/>
    <n v="245"/>
    <n v="240"/>
    <n v="280"/>
    <m/>
    <m/>
    <m/>
    <m/>
    <n v="280"/>
    <n v="280"/>
    <n v="255"/>
    <x v="6"/>
    <x v="28"/>
    <x v="1"/>
    <x v="1"/>
    <x v="0"/>
  </r>
  <r>
    <x v="23"/>
    <x v="0"/>
    <x v="2"/>
    <x v="8"/>
    <x v="0"/>
    <x v="297"/>
    <n v="265"/>
    <n v="155"/>
    <n v="225"/>
    <m/>
    <m/>
    <m/>
    <m/>
    <n v="265"/>
    <n v="265"/>
    <n v="215"/>
    <x v="6"/>
    <x v="24"/>
    <x v="1"/>
    <x v="1"/>
    <x v="0"/>
  </r>
  <r>
    <x v="23"/>
    <x v="0"/>
    <x v="2"/>
    <x v="8"/>
    <x v="0"/>
    <x v="298"/>
    <n v="260"/>
    <n v="220"/>
    <n v="255"/>
    <m/>
    <m/>
    <m/>
    <m/>
    <n v="260"/>
    <n v="260"/>
    <n v="245"/>
    <x v="6"/>
    <x v="24"/>
    <x v="1"/>
    <x v="1"/>
    <x v="0"/>
  </r>
  <r>
    <x v="23"/>
    <x v="0"/>
    <x v="2"/>
    <x v="8"/>
    <x v="0"/>
    <x v="299"/>
    <n v="200"/>
    <n v="240"/>
    <n v="190"/>
    <m/>
    <m/>
    <m/>
    <m/>
    <n v="240"/>
    <n v="240"/>
    <n v="210"/>
    <x v="2"/>
    <x v="13"/>
    <x v="1"/>
    <x v="1"/>
    <x v="0"/>
  </r>
  <r>
    <x v="23"/>
    <x v="0"/>
    <x v="2"/>
    <x v="8"/>
    <x v="0"/>
    <x v="300"/>
    <n v="185"/>
    <n v="145"/>
    <n v="215"/>
    <m/>
    <m/>
    <m/>
    <m/>
    <n v="215"/>
    <n v="215"/>
    <n v="181.66666666666666"/>
    <x v="2"/>
    <x v="25"/>
    <x v="1"/>
    <x v="1"/>
    <x v="0"/>
  </r>
  <r>
    <x v="23"/>
    <x v="0"/>
    <x v="2"/>
    <x v="8"/>
    <x v="0"/>
    <x v="301"/>
    <n v="190"/>
    <n v="210"/>
    <n v="210"/>
    <m/>
    <m/>
    <m/>
    <m/>
    <n v="210"/>
    <n v="210"/>
    <n v="203.33333333333334"/>
    <x v="2"/>
    <x v="25"/>
    <x v="1"/>
    <x v="1"/>
    <x v="0"/>
  </r>
  <r>
    <x v="23"/>
    <x v="0"/>
    <x v="2"/>
    <x v="8"/>
    <x v="0"/>
    <x v="302"/>
    <n v="140"/>
    <n v="170"/>
    <n v="100"/>
    <m/>
    <m/>
    <m/>
    <m/>
    <n v="170"/>
    <n v="170"/>
    <n v="136.66666666666666"/>
    <x v="3"/>
    <x v="6"/>
    <x v="1"/>
    <x v="1"/>
    <x v="0"/>
  </r>
  <r>
    <x v="23"/>
    <x v="0"/>
    <x v="2"/>
    <x v="8"/>
    <x v="0"/>
    <x v="303"/>
    <n v="160"/>
    <n v="155"/>
    <n v="160"/>
    <m/>
    <m/>
    <m/>
    <m/>
    <n v="160"/>
    <n v="160"/>
    <n v="158.33333333333334"/>
    <x v="3"/>
    <x v="15"/>
    <x v="1"/>
    <x v="1"/>
    <x v="0"/>
  </r>
  <r>
    <x v="23"/>
    <x v="0"/>
    <x v="2"/>
    <x v="8"/>
    <x v="0"/>
    <x v="304"/>
    <n v="105"/>
    <n v="95"/>
    <n v="155"/>
    <m/>
    <m/>
    <m/>
    <m/>
    <n v="155"/>
    <n v="155"/>
    <n v="118.33333333333333"/>
    <x v="3"/>
    <x v="29"/>
    <x v="1"/>
    <x v="1"/>
    <x v="0"/>
  </r>
  <r>
    <x v="23"/>
    <x v="0"/>
    <x v="2"/>
    <x v="8"/>
    <x v="0"/>
    <x v="305"/>
    <n v="105"/>
    <n v="140"/>
    <n v="120"/>
    <m/>
    <m/>
    <m/>
    <m/>
    <n v="140"/>
    <n v="140"/>
    <n v="121.66666666666667"/>
    <x v="4"/>
    <x v="7"/>
    <x v="1"/>
    <x v="1"/>
    <x v="0"/>
  </r>
  <r>
    <x v="23"/>
    <x v="0"/>
    <x v="2"/>
    <x v="8"/>
    <x v="0"/>
    <x v="306"/>
    <n v="130"/>
    <n v="130"/>
    <n v="90"/>
    <m/>
    <m/>
    <m/>
    <m/>
    <n v="130"/>
    <n v="130"/>
    <n v="116.66666666666667"/>
    <x v="4"/>
    <x v="18"/>
    <x v="1"/>
    <x v="1"/>
    <x v="0"/>
  </r>
  <r>
    <x v="23"/>
    <x v="0"/>
    <x v="2"/>
    <x v="8"/>
    <x v="0"/>
    <x v="307"/>
    <n v="125"/>
    <n v="0"/>
    <n v="0"/>
    <m/>
    <m/>
    <m/>
    <m/>
    <n v="125"/>
    <n v="125"/>
    <n v="41.666666666666664"/>
    <x v="4"/>
    <x v="8"/>
    <x v="1"/>
    <x v="1"/>
    <x v="0"/>
  </r>
  <r>
    <x v="23"/>
    <x v="0"/>
    <x v="2"/>
    <x v="8"/>
    <x v="0"/>
    <x v="308"/>
    <n v="90"/>
    <n v="105"/>
    <n v="125"/>
    <m/>
    <m/>
    <m/>
    <m/>
    <n v="125"/>
    <n v="125"/>
    <n v="106.66666666666667"/>
    <x v="4"/>
    <x v="8"/>
    <x v="1"/>
    <x v="1"/>
    <x v="0"/>
  </r>
  <r>
    <x v="23"/>
    <x v="0"/>
    <x v="2"/>
    <x v="8"/>
    <x v="0"/>
    <x v="309"/>
    <n v="100"/>
    <n v="115"/>
    <n v="105"/>
    <m/>
    <m/>
    <m/>
    <m/>
    <n v="115"/>
    <n v="115"/>
    <n v="106.66666666666667"/>
    <x v="4"/>
    <x v="35"/>
    <x v="1"/>
    <x v="1"/>
    <x v="0"/>
  </r>
  <r>
    <x v="23"/>
    <x v="0"/>
    <x v="2"/>
    <x v="8"/>
    <x v="0"/>
    <x v="310"/>
    <n v="115"/>
    <n v="65"/>
    <n v="85"/>
    <m/>
    <m/>
    <m/>
    <m/>
    <n v="115"/>
    <n v="115"/>
    <n v="88.333333333333329"/>
    <x v="4"/>
    <x v="35"/>
    <x v="1"/>
    <x v="1"/>
    <x v="0"/>
  </r>
  <r>
    <x v="24"/>
    <x v="0"/>
    <x v="2"/>
    <x v="9"/>
    <x v="0"/>
    <x v="311"/>
    <n v="305"/>
    <n v="365"/>
    <n v="365"/>
    <m/>
    <n v="400"/>
    <n v="315"/>
    <n v="345"/>
    <n v="365"/>
    <n v="400"/>
    <n v="349.16666666666669"/>
    <x v="0"/>
    <x v="32"/>
    <x v="0"/>
    <x v="8"/>
    <x v="0"/>
  </r>
  <r>
    <x v="24"/>
    <x v="0"/>
    <x v="2"/>
    <x v="9"/>
    <x v="0"/>
    <x v="312"/>
    <n v="105"/>
    <n v="115"/>
    <n v="165"/>
    <m/>
    <n v="175"/>
    <n v="125"/>
    <n v="145"/>
    <n v="165"/>
    <n v="175"/>
    <n v="138.33333333333334"/>
    <x v="3"/>
    <x v="6"/>
    <x v="1"/>
    <x v="1"/>
    <x v="0"/>
  </r>
  <r>
    <x v="24"/>
    <x v="0"/>
    <x v="2"/>
    <x v="9"/>
    <x v="0"/>
    <x v="313"/>
    <n v="160"/>
    <n v="160"/>
    <n v="130"/>
    <m/>
    <n v="160"/>
    <m/>
    <m/>
    <n v="160"/>
    <n v="160"/>
    <n v="152.5"/>
    <x v="3"/>
    <x v="15"/>
    <x v="0"/>
    <x v="8"/>
    <x v="0"/>
  </r>
  <r>
    <x v="24"/>
    <x v="0"/>
    <x v="2"/>
    <x v="9"/>
    <x v="0"/>
    <x v="314"/>
    <n v="105"/>
    <n v="180"/>
    <n v="100"/>
    <m/>
    <n v="150"/>
    <m/>
    <m/>
    <n v="180"/>
    <n v="180"/>
    <n v="133.75"/>
    <x v="3"/>
    <x v="26"/>
    <x v="1"/>
    <x v="1"/>
    <x v="0"/>
  </r>
  <r>
    <x v="24"/>
    <x v="0"/>
    <x v="2"/>
    <x v="9"/>
    <x v="0"/>
    <x v="315"/>
    <n v="155"/>
    <n v="110"/>
    <n v="75"/>
    <m/>
    <m/>
    <m/>
    <m/>
    <n v="155"/>
    <n v="155"/>
    <n v="113.33333333333333"/>
    <x v="3"/>
    <x v="29"/>
    <x v="1"/>
    <x v="1"/>
    <x v="0"/>
  </r>
  <r>
    <x v="24"/>
    <x v="0"/>
    <x v="2"/>
    <x v="9"/>
    <x v="0"/>
    <x v="316"/>
    <n v="140"/>
    <n v="110"/>
    <n v="110"/>
    <m/>
    <m/>
    <m/>
    <m/>
    <n v="140"/>
    <n v="140"/>
    <n v="120"/>
    <x v="4"/>
    <x v="7"/>
    <x v="1"/>
    <x v="1"/>
    <x v="0"/>
  </r>
  <r>
    <x v="24"/>
    <x v="0"/>
    <x v="2"/>
    <x v="9"/>
    <x v="0"/>
    <x v="317"/>
    <n v="130"/>
    <n v="105"/>
    <n v="105"/>
    <m/>
    <m/>
    <m/>
    <m/>
    <n v="130"/>
    <n v="130"/>
    <n v="113.33333333333333"/>
    <x v="4"/>
    <x v="18"/>
    <x v="1"/>
    <x v="1"/>
    <x v="0"/>
  </r>
  <r>
    <x v="24"/>
    <x v="0"/>
    <x v="2"/>
    <x v="9"/>
    <x v="0"/>
    <x v="318"/>
    <n v="70"/>
    <n v="110"/>
    <n v="95"/>
    <m/>
    <m/>
    <m/>
    <m/>
    <n v="110"/>
    <n v="110"/>
    <n v="91.666666666666671"/>
    <x v="4"/>
    <x v="35"/>
    <x v="1"/>
    <x v="1"/>
    <x v="0"/>
  </r>
  <r>
    <x v="25"/>
    <x v="0"/>
    <x v="2"/>
    <x v="8"/>
    <x v="0"/>
    <x v="319"/>
    <n v="205"/>
    <n v="115"/>
    <n v="195"/>
    <n v="195"/>
    <n v="235"/>
    <n v="205"/>
    <n v="295"/>
    <n v="205"/>
    <n v="295"/>
    <n v="206.42857142857142"/>
    <x v="6"/>
    <x v="36"/>
    <x v="1"/>
    <x v="1"/>
    <x v="0"/>
  </r>
  <r>
    <x v="25"/>
    <x v="0"/>
    <x v="2"/>
    <x v="8"/>
    <x v="0"/>
    <x v="320"/>
    <n v="210"/>
    <n v="305"/>
    <n v="250"/>
    <n v="210"/>
    <n v="290"/>
    <n v="275"/>
    <n v="250"/>
    <n v="305"/>
    <n v="305"/>
    <n v="255.71428571428572"/>
    <x v="1"/>
    <x v="2"/>
    <x v="0"/>
    <x v="5"/>
    <x v="0"/>
  </r>
  <r>
    <x v="25"/>
    <x v="0"/>
    <x v="2"/>
    <x v="8"/>
    <x v="0"/>
    <x v="321"/>
    <n v="180"/>
    <n v="145"/>
    <n v="145"/>
    <n v="155"/>
    <n v="230"/>
    <m/>
    <m/>
    <n v="180"/>
    <n v="230"/>
    <n v="171"/>
    <x v="2"/>
    <x v="17"/>
    <x v="1"/>
    <x v="1"/>
    <x v="0"/>
  </r>
  <r>
    <x v="25"/>
    <x v="0"/>
    <x v="2"/>
    <x v="8"/>
    <x v="0"/>
    <x v="322"/>
    <n v="110"/>
    <n v="155"/>
    <n v="180"/>
    <n v="155"/>
    <n v="190"/>
    <m/>
    <m/>
    <n v="180"/>
    <n v="190"/>
    <n v="158"/>
    <x v="3"/>
    <x v="14"/>
    <x v="1"/>
    <x v="1"/>
    <x v="0"/>
  </r>
  <r>
    <x v="25"/>
    <x v="0"/>
    <x v="2"/>
    <x v="8"/>
    <x v="0"/>
    <x v="323"/>
    <n v="180"/>
    <n v="115"/>
    <n v="200"/>
    <n v="145"/>
    <m/>
    <m/>
    <m/>
    <n v="200"/>
    <n v="200"/>
    <n v="160"/>
    <x v="2"/>
    <x v="4"/>
    <x v="1"/>
    <x v="1"/>
    <x v="0"/>
  </r>
  <r>
    <x v="25"/>
    <x v="0"/>
    <x v="2"/>
    <x v="8"/>
    <x v="0"/>
    <x v="324"/>
    <n v="130"/>
    <n v="130"/>
    <n v="185"/>
    <n v="140"/>
    <m/>
    <m/>
    <m/>
    <n v="185"/>
    <n v="185"/>
    <n v="146.25"/>
    <x v="3"/>
    <x v="26"/>
    <x v="1"/>
    <x v="1"/>
    <x v="0"/>
  </r>
  <r>
    <x v="25"/>
    <x v="0"/>
    <x v="2"/>
    <x v="8"/>
    <x v="0"/>
    <x v="325"/>
    <n v="190"/>
    <n v="135"/>
    <n v="180"/>
    <n v="130"/>
    <m/>
    <m/>
    <m/>
    <n v="190"/>
    <n v="190"/>
    <n v="158.75"/>
    <x v="3"/>
    <x v="14"/>
    <x v="0"/>
    <x v="5"/>
    <x v="0"/>
  </r>
  <r>
    <x v="25"/>
    <x v="0"/>
    <x v="2"/>
    <x v="8"/>
    <x v="0"/>
    <x v="326"/>
    <n v="130"/>
    <n v="170"/>
    <n v="140"/>
    <n v="120"/>
    <m/>
    <m/>
    <m/>
    <n v="170"/>
    <n v="170"/>
    <n v="140"/>
    <x v="3"/>
    <x v="6"/>
    <x v="1"/>
    <x v="1"/>
    <x v="0"/>
  </r>
  <r>
    <x v="25"/>
    <x v="0"/>
    <x v="2"/>
    <x v="8"/>
    <x v="0"/>
    <x v="327"/>
    <n v="110"/>
    <n v="130"/>
    <n v="130"/>
    <m/>
    <m/>
    <m/>
    <m/>
    <n v="130"/>
    <n v="130"/>
    <n v="123.33333333333333"/>
    <x v="4"/>
    <x v="18"/>
    <x v="1"/>
    <x v="1"/>
    <x v="0"/>
  </r>
  <r>
    <x v="26"/>
    <x v="0"/>
    <x v="2"/>
    <x v="8"/>
    <x v="0"/>
    <x v="328"/>
    <n v="420"/>
    <n v="340"/>
    <n v="390"/>
    <n v="265"/>
    <n v="385"/>
    <n v="260"/>
    <n v="370"/>
    <n v="420"/>
    <n v="420"/>
    <n v="347.14285714285717"/>
    <x v="0"/>
    <x v="37"/>
    <x v="0"/>
    <x v="4"/>
    <x v="0"/>
  </r>
  <r>
    <x v="26"/>
    <x v="0"/>
    <x v="2"/>
    <x v="8"/>
    <x v="0"/>
    <x v="329"/>
    <n v="125"/>
    <n v="210"/>
    <n v="190"/>
    <n v="220"/>
    <n v="220"/>
    <n v="190"/>
    <n v="205"/>
    <n v="210"/>
    <n v="220"/>
    <n v="194.28571428571428"/>
    <x v="2"/>
    <x v="5"/>
    <x v="1"/>
    <x v="1"/>
    <x v="0"/>
  </r>
  <r>
    <x v="26"/>
    <x v="0"/>
    <x v="2"/>
    <x v="8"/>
    <x v="0"/>
    <x v="330"/>
    <n v="170"/>
    <n v="225"/>
    <n v="235"/>
    <n v="240"/>
    <n v="205"/>
    <m/>
    <m/>
    <n v="235"/>
    <n v="240"/>
    <n v="215"/>
    <x v="2"/>
    <x v="13"/>
    <x v="1"/>
    <x v="1"/>
    <x v="0"/>
  </r>
  <r>
    <x v="26"/>
    <x v="0"/>
    <x v="2"/>
    <x v="8"/>
    <x v="0"/>
    <x v="331"/>
    <n v="185"/>
    <n v="255"/>
    <n v="265"/>
    <n v="315"/>
    <n v="195"/>
    <m/>
    <m/>
    <n v="265"/>
    <n v="315"/>
    <n v="243"/>
    <x v="1"/>
    <x v="3"/>
    <x v="1"/>
    <x v="1"/>
    <x v="0"/>
  </r>
  <r>
    <x v="26"/>
    <x v="0"/>
    <x v="2"/>
    <x v="8"/>
    <x v="0"/>
    <x v="332"/>
    <n v="180"/>
    <n v="180"/>
    <n v="200"/>
    <n v="170"/>
    <m/>
    <m/>
    <m/>
    <n v="200"/>
    <n v="200"/>
    <n v="182.5"/>
    <x v="2"/>
    <x v="4"/>
    <x v="1"/>
    <x v="1"/>
    <x v="0"/>
  </r>
  <r>
    <x v="26"/>
    <x v="0"/>
    <x v="2"/>
    <x v="8"/>
    <x v="0"/>
    <x v="333"/>
    <n v="120"/>
    <n v="190"/>
    <n v="140"/>
    <n v="140"/>
    <m/>
    <m/>
    <m/>
    <n v="190"/>
    <n v="190"/>
    <n v="147.5"/>
    <x v="3"/>
    <x v="14"/>
    <x v="1"/>
    <x v="1"/>
    <x v="0"/>
  </r>
  <r>
    <x v="26"/>
    <x v="0"/>
    <x v="2"/>
    <x v="8"/>
    <x v="0"/>
    <x v="334"/>
    <n v="95"/>
    <n v="75"/>
    <n v="185"/>
    <n v="135"/>
    <m/>
    <m/>
    <m/>
    <n v="185"/>
    <n v="185"/>
    <n v="122.5"/>
    <x v="3"/>
    <x v="26"/>
    <x v="1"/>
    <x v="1"/>
    <x v="0"/>
  </r>
  <r>
    <x v="26"/>
    <x v="0"/>
    <x v="2"/>
    <x v="8"/>
    <x v="0"/>
    <x v="335"/>
    <n v="190"/>
    <n v="155"/>
    <n v="215"/>
    <n v="80"/>
    <m/>
    <m/>
    <m/>
    <n v="215"/>
    <n v="215"/>
    <n v="160"/>
    <x v="2"/>
    <x v="25"/>
    <x v="0"/>
    <x v="4"/>
    <x v="0"/>
  </r>
  <r>
    <x v="26"/>
    <x v="0"/>
    <x v="2"/>
    <x v="8"/>
    <x v="0"/>
    <x v="336"/>
    <n v="140"/>
    <n v="135"/>
    <n v="160"/>
    <m/>
    <m/>
    <m/>
    <m/>
    <n v="160"/>
    <n v="160"/>
    <n v="145"/>
    <x v="3"/>
    <x v="15"/>
    <x v="1"/>
    <x v="1"/>
    <x v="0"/>
  </r>
  <r>
    <x v="26"/>
    <x v="0"/>
    <x v="2"/>
    <x v="8"/>
    <x v="0"/>
    <x v="337"/>
    <n v="95"/>
    <n v="75"/>
    <n v="95"/>
    <m/>
    <m/>
    <m/>
    <m/>
    <n v="95"/>
    <n v="95"/>
    <n v="88.333333333333329"/>
    <x v="7"/>
    <x v="19"/>
    <x v="1"/>
    <x v="1"/>
    <x v="0"/>
  </r>
  <r>
    <x v="27"/>
    <x v="0"/>
    <x v="2"/>
    <x v="6"/>
    <x v="0"/>
    <x v="338"/>
    <n v="405"/>
    <n v="440"/>
    <n v="450"/>
    <n v="405"/>
    <n v="415"/>
    <n v="450"/>
    <n v="430"/>
    <n v="450"/>
    <n v="450"/>
    <n v="427.85714285714283"/>
    <x v="9"/>
    <x v="30"/>
    <x v="0"/>
    <x v="7"/>
    <x v="0"/>
  </r>
  <r>
    <x v="27"/>
    <x v="0"/>
    <x v="2"/>
    <x v="6"/>
    <x v="0"/>
    <x v="339"/>
    <n v="305"/>
    <n v="350"/>
    <n v="340"/>
    <n v="305"/>
    <n v="425"/>
    <n v="365"/>
    <n v="330"/>
    <n v="350"/>
    <n v="425"/>
    <n v="345.71428571428572"/>
    <x v="0"/>
    <x v="37"/>
    <x v="0"/>
    <x v="7"/>
    <x v="0"/>
  </r>
  <r>
    <x v="27"/>
    <x v="0"/>
    <x v="2"/>
    <x v="6"/>
    <x v="0"/>
    <x v="340"/>
    <n v="400"/>
    <n v="355"/>
    <n v="450"/>
    <n v="440"/>
    <n v="400"/>
    <m/>
    <m/>
    <n v="450"/>
    <n v="450"/>
    <n v="409"/>
    <x v="9"/>
    <x v="30"/>
    <x v="1"/>
    <x v="1"/>
    <x v="0"/>
  </r>
  <r>
    <x v="27"/>
    <x v="0"/>
    <x v="2"/>
    <x v="6"/>
    <x v="0"/>
    <x v="341"/>
    <n v="320"/>
    <n v="290"/>
    <n v="330"/>
    <n v="295"/>
    <n v="350"/>
    <m/>
    <m/>
    <n v="330"/>
    <n v="350"/>
    <n v="317"/>
    <x v="8"/>
    <x v="21"/>
    <x v="1"/>
    <x v="1"/>
    <x v="0"/>
  </r>
  <r>
    <x v="27"/>
    <x v="0"/>
    <x v="2"/>
    <x v="6"/>
    <x v="0"/>
    <x v="342"/>
    <n v="325"/>
    <n v="265"/>
    <n v="280"/>
    <n v="295"/>
    <m/>
    <m/>
    <m/>
    <n v="325"/>
    <n v="325"/>
    <n v="291.25"/>
    <x v="1"/>
    <x v="12"/>
    <x v="1"/>
    <x v="1"/>
    <x v="0"/>
  </r>
  <r>
    <x v="27"/>
    <x v="0"/>
    <x v="2"/>
    <x v="6"/>
    <x v="0"/>
    <x v="343"/>
    <n v="215"/>
    <n v="230"/>
    <n v="250"/>
    <n v="220"/>
    <m/>
    <m/>
    <m/>
    <n v="250"/>
    <n v="250"/>
    <n v="228.75"/>
    <x v="6"/>
    <x v="16"/>
    <x v="1"/>
    <x v="1"/>
    <x v="0"/>
  </r>
  <r>
    <x v="27"/>
    <x v="0"/>
    <x v="2"/>
    <x v="6"/>
    <x v="0"/>
    <x v="344"/>
    <n v="255"/>
    <n v="290"/>
    <n v="205"/>
    <n v="220"/>
    <m/>
    <m/>
    <m/>
    <n v="290"/>
    <n v="290"/>
    <n v="242.5"/>
    <x v="6"/>
    <x v="36"/>
    <x v="1"/>
    <x v="1"/>
    <x v="0"/>
  </r>
  <r>
    <x v="27"/>
    <x v="0"/>
    <x v="2"/>
    <x v="6"/>
    <x v="0"/>
    <x v="345"/>
    <n v="115"/>
    <n v="145"/>
    <n v="215"/>
    <n v="55"/>
    <m/>
    <m/>
    <m/>
    <n v="215"/>
    <n v="215"/>
    <n v="132.5"/>
    <x v="2"/>
    <x v="25"/>
    <x v="1"/>
    <x v="1"/>
    <x v="0"/>
  </r>
  <r>
    <x v="27"/>
    <x v="0"/>
    <x v="2"/>
    <x v="6"/>
    <x v="0"/>
    <x v="346"/>
    <n v="135"/>
    <n v="175"/>
    <n v="205"/>
    <m/>
    <m/>
    <m/>
    <m/>
    <n v="205"/>
    <n v="205"/>
    <n v="171.66666666666666"/>
    <x v="2"/>
    <x v="4"/>
    <x v="1"/>
    <x v="1"/>
    <x v="0"/>
  </r>
  <r>
    <x v="27"/>
    <x v="0"/>
    <x v="2"/>
    <x v="6"/>
    <x v="0"/>
    <x v="347"/>
    <n v="150"/>
    <n v="110"/>
    <n v="145"/>
    <m/>
    <m/>
    <m/>
    <m/>
    <n v="150"/>
    <n v="150"/>
    <n v="135"/>
    <x v="3"/>
    <x v="29"/>
    <x v="1"/>
    <x v="1"/>
    <x v="0"/>
  </r>
  <r>
    <x v="27"/>
    <x v="0"/>
    <x v="2"/>
    <x v="6"/>
    <x v="0"/>
    <x v="348"/>
    <n v="120"/>
    <n v="70"/>
    <n v="135"/>
    <m/>
    <m/>
    <m/>
    <m/>
    <n v="135"/>
    <n v="135"/>
    <n v="108.33333333333333"/>
    <x v="4"/>
    <x v="18"/>
    <x v="1"/>
    <x v="1"/>
    <x v="0"/>
  </r>
  <r>
    <x v="27"/>
    <x v="0"/>
    <x v="2"/>
    <x v="6"/>
    <x v="0"/>
    <x v="349"/>
    <n v="85"/>
    <n v="130"/>
    <n v="95"/>
    <m/>
    <m/>
    <m/>
    <m/>
    <n v="130"/>
    <n v="130"/>
    <n v="103.33333333333333"/>
    <x v="4"/>
    <x v="18"/>
    <x v="1"/>
    <x v="1"/>
    <x v="0"/>
  </r>
  <r>
    <x v="27"/>
    <x v="0"/>
    <x v="2"/>
    <x v="6"/>
    <x v="0"/>
    <x v="350"/>
    <n v="105"/>
    <n v="105"/>
    <n v="125"/>
    <m/>
    <m/>
    <m/>
    <m/>
    <n v="125"/>
    <n v="125"/>
    <n v="111.66666666666667"/>
    <x v="4"/>
    <x v="8"/>
    <x v="1"/>
    <x v="1"/>
    <x v="0"/>
  </r>
  <r>
    <x v="28"/>
    <x v="0"/>
    <x v="1"/>
    <x v="10"/>
    <x v="0"/>
    <x v="351"/>
    <n v="335"/>
    <n v="375"/>
    <n v="400"/>
    <m/>
    <n v="380"/>
    <n v="215"/>
    <n v="325"/>
    <n v="400"/>
    <n v="400"/>
    <n v="338.33333333333331"/>
    <x v="0"/>
    <x v="32"/>
    <x v="0"/>
    <x v="2"/>
    <x v="0"/>
  </r>
  <r>
    <x v="28"/>
    <x v="0"/>
    <x v="1"/>
    <x v="10"/>
    <x v="0"/>
    <x v="352"/>
    <n v="260"/>
    <n v="420"/>
    <n v="340"/>
    <m/>
    <n v="340"/>
    <n v="240"/>
    <n v="310"/>
    <n v="420"/>
    <n v="420"/>
    <n v="318.33333333333331"/>
    <x v="0"/>
    <x v="37"/>
    <x v="0"/>
    <x v="2"/>
    <x v="0"/>
  </r>
  <r>
    <x v="28"/>
    <x v="0"/>
    <x v="1"/>
    <x v="10"/>
    <x v="0"/>
    <x v="353"/>
    <n v="260"/>
    <n v="310"/>
    <n v="280"/>
    <m/>
    <n v="300"/>
    <m/>
    <m/>
    <n v="310"/>
    <n v="310"/>
    <n v="287.5"/>
    <x v="1"/>
    <x v="3"/>
    <x v="0"/>
    <x v="2"/>
    <x v="0"/>
  </r>
  <r>
    <x v="28"/>
    <x v="0"/>
    <x v="1"/>
    <x v="10"/>
    <x v="0"/>
    <x v="354"/>
    <n v="310"/>
    <n v="290"/>
    <n v="280"/>
    <m/>
    <n v="255"/>
    <m/>
    <m/>
    <n v="310"/>
    <n v="310"/>
    <n v="283.75"/>
    <x v="1"/>
    <x v="3"/>
    <x v="1"/>
    <x v="1"/>
    <x v="0"/>
  </r>
  <r>
    <x v="28"/>
    <x v="0"/>
    <x v="1"/>
    <x v="10"/>
    <x v="0"/>
    <x v="355"/>
    <n v="240"/>
    <n v="240"/>
    <n v="300"/>
    <m/>
    <m/>
    <m/>
    <m/>
    <n v="300"/>
    <n v="300"/>
    <n v="260"/>
    <x v="1"/>
    <x v="2"/>
    <x v="0"/>
    <x v="2"/>
    <x v="0"/>
  </r>
  <r>
    <x v="28"/>
    <x v="0"/>
    <x v="1"/>
    <x v="10"/>
    <x v="0"/>
    <x v="356"/>
    <n v="275"/>
    <n v="285"/>
    <n v="260"/>
    <m/>
    <m/>
    <m/>
    <m/>
    <n v="285"/>
    <n v="285"/>
    <n v="273.33333333333331"/>
    <x v="6"/>
    <x v="28"/>
    <x v="1"/>
    <x v="1"/>
    <x v="0"/>
  </r>
  <r>
    <x v="28"/>
    <x v="0"/>
    <x v="1"/>
    <x v="10"/>
    <x v="0"/>
    <x v="357"/>
    <n v="175"/>
    <n v="265"/>
    <n v="240"/>
    <m/>
    <m/>
    <m/>
    <m/>
    <n v="265"/>
    <n v="265"/>
    <n v="226.66666666666666"/>
    <x v="6"/>
    <x v="24"/>
    <x v="1"/>
    <x v="1"/>
    <x v="0"/>
  </r>
  <r>
    <x v="28"/>
    <x v="0"/>
    <x v="1"/>
    <x v="10"/>
    <x v="0"/>
    <x v="358"/>
    <n v="130"/>
    <n v="230"/>
    <n v="245"/>
    <m/>
    <m/>
    <m/>
    <m/>
    <n v="245"/>
    <n v="245"/>
    <n v="201.66666666666666"/>
    <x v="2"/>
    <x v="13"/>
    <x v="1"/>
    <x v="1"/>
    <x v="0"/>
  </r>
  <r>
    <x v="28"/>
    <x v="0"/>
    <x v="1"/>
    <x v="10"/>
    <x v="0"/>
    <x v="359"/>
    <n v="190"/>
    <n v="215"/>
    <n v="185"/>
    <m/>
    <m/>
    <m/>
    <m/>
    <n v="215"/>
    <n v="215"/>
    <n v="196.66666666666666"/>
    <x v="2"/>
    <x v="25"/>
    <x v="1"/>
    <x v="1"/>
    <x v="0"/>
  </r>
  <r>
    <x v="28"/>
    <x v="0"/>
    <x v="1"/>
    <x v="10"/>
    <x v="0"/>
    <x v="360"/>
    <n v="115"/>
    <n v="205"/>
    <n v="85"/>
    <m/>
    <m/>
    <m/>
    <m/>
    <n v="205"/>
    <n v="205"/>
    <n v="135"/>
    <x v="2"/>
    <x v="4"/>
    <x v="1"/>
    <x v="1"/>
    <x v="0"/>
  </r>
  <r>
    <x v="28"/>
    <x v="0"/>
    <x v="1"/>
    <x v="10"/>
    <x v="0"/>
    <x v="361"/>
    <n v="190"/>
    <n v="140"/>
    <n v="190"/>
    <m/>
    <m/>
    <m/>
    <m/>
    <n v="190"/>
    <n v="190"/>
    <n v="173.33333333333334"/>
    <x v="3"/>
    <x v="14"/>
    <x v="1"/>
    <x v="1"/>
    <x v="0"/>
  </r>
  <r>
    <x v="28"/>
    <x v="0"/>
    <x v="1"/>
    <x v="10"/>
    <x v="0"/>
    <x v="362"/>
    <n v="150"/>
    <n v="180"/>
    <n v="190"/>
    <m/>
    <m/>
    <m/>
    <m/>
    <n v="190"/>
    <n v="190"/>
    <n v="173.33333333333334"/>
    <x v="3"/>
    <x v="14"/>
    <x v="1"/>
    <x v="1"/>
    <x v="0"/>
  </r>
  <r>
    <x v="28"/>
    <x v="0"/>
    <x v="1"/>
    <x v="10"/>
    <x v="0"/>
    <x v="363"/>
    <n v="190"/>
    <n v="175"/>
    <n v="165"/>
    <m/>
    <m/>
    <m/>
    <m/>
    <n v="190"/>
    <n v="190"/>
    <n v="176.66666666666666"/>
    <x v="3"/>
    <x v="14"/>
    <x v="1"/>
    <x v="1"/>
    <x v="0"/>
  </r>
  <r>
    <x v="28"/>
    <x v="0"/>
    <x v="1"/>
    <x v="10"/>
    <x v="0"/>
    <x v="364"/>
    <n v="175"/>
    <n v="105"/>
    <n v="150"/>
    <m/>
    <m/>
    <m/>
    <m/>
    <n v="175"/>
    <n v="175"/>
    <n v="143.33333333333334"/>
    <x v="3"/>
    <x v="6"/>
    <x v="1"/>
    <x v="1"/>
    <x v="0"/>
  </r>
  <r>
    <x v="28"/>
    <x v="0"/>
    <x v="1"/>
    <x v="10"/>
    <x v="0"/>
    <x v="365"/>
    <n v="145"/>
    <n v="155"/>
    <n v="170"/>
    <m/>
    <m/>
    <m/>
    <m/>
    <n v="170"/>
    <n v="170"/>
    <n v="156.66666666666666"/>
    <x v="3"/>
    <x v="6"/>
    <x v="1"/>
    <x v="1"/>
    <x v="0"/>
  </r>
  <r>
    <x v="28"/>
    <x v="0"/>
    <x v="1"/>
    <x v="10"/>
    <x v="0"/>
    <x v="366"/>
    <n v="160"/>
    <n v="75"/>
    <n v="150"/>
    <m/>
    <m/>
    <m/>
    <m/>
    <n v="160"/>
    <n v="160"/>
    <n v="128.33333333333334"/>
    <x v="3"/>
    <x v="15"/>
    <x v="1"/>
    <x v="1"/>
    <x v="0"/>
  </r>
  <r>
    <x v="28"/>
    <x v="0"/>
    <x v="1"/>
    <x v="10"/>
    <x v="0"/>
    <x v="367"/>
    <n v="125"/>
    <n v="85"/>
    <n v="140"/>
    <m/>
    <m/>
    <m/>
    <m/>
    <n v="140"/>
    <n v="140"/>
    <n v="116.66666666666667"/>
    <x v="4"/>
    <x v="7"/>
    <x v="1"/>
    <x v="1"/>
    <x v="0"/>
  </r>
  <r>
    <x v="29"/>
    <x v="0"/>
    <x v="2"/>
    <x v="11"/>
    <x v="0"/>
    <x v="368"/>
    <n v="445"/>
    <n v="425"/>
    <n v="425"/>
    <m/>
    <n v="520"/>
    <n v="385"/>
    <n v="465"/>
    <n v="445"/>
    <n v="520"/>
    <n v="444.16666666666669"/>
    <x v="5"/>
    <x v="42"/>
    <x v="1"/>
    <x v="1"/>
    <x v="0"/>
  </r>
  <r>
    <x v="29"/>
    <x v="0"/>
    <x v="2"/>
    <x v="11"/>
    <x v="0"/>
    <x v="369"/>
    <n v="425"/>
    <n v="350"/>
    <n v="340"/>
    <m/>
    <n v="365"/>
    <n v="280"/>
    <n v="370"/>
    <n v="425"/>
    <n v="425"/>
    <n v="355"/>
    <x v="0"/>
    <x v="37"/>
    <x v="1"/>
    <x v="1"/>
    <x v="0"/>
  </r>
  <r>
    <x v="29"/>
    <x v="0"/>
    <x v="2"/>
    <x v="11"/>
    <x v="0"/>
    <x v="370"/>
    <n v="350"/>
    <n v="420"/>
    <n v="305"/>
    <m/>
    <n v="340"/>
    <m/>
    <m/>
    <n v="420"/>
    <n v="420"/>
    <n v="353.75"/>
    <x v="0"/>
    <x v="37"/>
    <x v="1"/>
    <x v="1"/>
    <x v="0"/>
  </r>
  <r>
    <x v="29"/>
    <x v="0"/>
    <x v="2"/>
    <x v="11"/>
    <x v="0"/>
    <x v="371"/>
    <n v="400"/>
    <n v="270"/>
    <n v="350"/>
    <m/>
    <n v="300"/>
    <m/>
    <m/>
    <n v="400"/>
    <n v="400"/>
    <n v="330"/>
    <x v="0"/>
    <x v="32"/>
    <x v="0"/>
    <x v="8"/>
    <x v="0"/>
  </r>
  <r>
    <x v="29"/>
    <x v="0"/>
    <x v="2"/>
    <x v="11"/>
    <x v="0"/>
    <x v="372"/>
    <n v="220"/>
    <n v="240"/>
    <n v="210"/>
    <m/>
    <m/>
    <m/>
    <m/>
    <n v="240"/>
    <n v="240"/>
    <n v="223.33333333333334"/>
    <x v="2"/>
    <x v="13"/>
    <x v="1"/>
    <x v="1"/>
    <x v="0"/>
  </r>
  <r>
    <x v="29"/>
    <x v="0"/>
    <x v="2"/>
    <x v="11"/>
    <x v="0"/>
    <x v="373"/>
    <n v="220"/>
    <n v="180"/>
    <n v="190"/>
    <m/>
    <m/>
    <m/>
    <m/>
    <n v="220"/>
    <n v="220"/>
    <n v="196.66666666666666"/>
    <x v="2"/>
    <x v="5"/>
    <x v="1"/>
    <x v="1"/>
    <x v="0"/>
  </r>
  <r>
    <x v="29"/>
    <x v="0"/>
    <x v="2"/>
    <x v="11"/>
    <x v="0"/>
    <x v="374"/>
    <n v="220"/>
    <n v="105"/>
    <n v="125"/>
    <m/>
    <m/>
    <m/>
    <m/>
    <n v="220"/>
    <n v="220"/>
    <n v="150"/>
    <x v="2"/>
    <x v="5"/>
    <x v="1"/>
    <x v="1"/>
    <x v="0"/>
  </r>
  <r>
    <x v="29"/>
    <x v="0"/>
    <x v="2"/>
    <x v="11"/>
    <x v="0"/>
    <x v="375"/>
    <n v="135"/>
    <n v="210"/>
    <n v="120"/>
    <m/>
    <m/>
    <m/>
    <m/>
    <n v="210"/>
    <n v="210"/>
    <n v="155"/>
    <x v="2"/>
    <x v="25"/>
    <x v="1"/>
    <x v="1"/>
    <x v="0"/>
  </r>
  <r>
    <x v="29"/>
    <x v="0"/>
    <x v="2"/>
    <x v="11"/>
    <x v="0"/>
    <x v="376"/>
    <n v="100"/>
    <n v="100"/>
    <n v="100"/>
    <m/>
    <m/>
    <m/>
    <m/>
    <n v="100"/>
    <n v="100"/>
    <n v="100"/>
    <x v="4"/>
    <x v="9"/>
    <x v="1"/>
    <x v="1"/>
    <x v="0"/>
  </r>
  <r>
    <x v="30"/>
    <x v="0"/>
    <x v="2"/>
    <x v="11"/>
    <x v="0"/>
    <x v="377"/>
    <n v="345"/>
    <n v="385"/>
    <n v="395"/>
    <m/>
    <n v="405"/>
    <n v="250"/>
    <n v="320"/>
    <n v="395"/>
    <n v="405"/>
    <n v="350"/>
    <x v="0"/>
    <x v="32"/>
    <x v="0"/>
    <x v="7"/>
    <x v="0"/>
  </r>
  <r>
    <x v="30"/>
    <x v="0"/>
    <x v="2"/>
    <x v="11"/>
    <x v="0"/>
    <x v="378"/>
    <n v="270"/>
    <n v="260"/>
    <n v="280"/>
    <m/>
    <n v="260"/>
    <n v="250"/>
    <n v="300"/>
    <n v="280"/>
    <n v="300"/>
    <n v="270"/>
    <x v="1"/>
    <x v="2"/>
    <x v="1"/>
    <x v="1"/>
    <x v="0"/>
  </r>
  <r>
    <x v="30"/>
    <x v="0"/>
    <x v="2"/>
    <x v="11"/>
    <x v="0"/>
    <x v="379"/>
    <n v="210"/>
    <n v="230"/>
    <n v="260"/>
    <m/>
    <n v="230"/>
    <n v="0"/>
    <n v="0"/>
    <n v="260"/>
    <n v="260"/>
    <n v="155"/>
    <x v="6"/>
    <x v="24"/>
    <x v="0"/>
    <x v="7"/>
    <x v="0"/>
  </r>
  <r>
    <x v="30"/>
    <x v="0"/>
    <x v="2"/>
    <x v="11"/>
    <x v="0"/>
    <x v="380"/>
    <n v="180"/>
    <n v="230"/>
    <n v="205"/>
    <m/>
    <n v="205"/>
    <n v="0"/>
    <n v="0"/>
    <n v="230"/>
    <n v="230"/>
    <n v="136.66666666666666"/>
    <x v="2"/>
    <x v="17"/>
    <x v="1"/>
    <x v="1"/>
    <x v="0"/>
  </r>
  <r>
    <x v="30"/>
    <x v="0"/>
    <x v="2"/>
    <x v="11"/>
    <x v="0"/>
    <x v="381"/>
    <n v="195"/>
    <n v="220"/>
    <n v="210"/>
    <m/>
    <m/>
    <m/>
    <m/>
    <n v="220"/>
    <n v="220"/>
    <n v="208.33333333333334"/>
    <x v="2"/>
    <x v="5"/>
    <x v="1"/>
    <x v="1"/>
    <x v="0"/>
  </r>
  <r>
    <x v="30"/>
    <x v="0"/>
    <x v="2"/>
    <x v="11"/>
    <x v="0"/>
    <x v="382"/>
    <n v="200"/>
    <n v="180"/>
    <n v="190"/>
    <m/>
    <m/>
    <m/>
    <m/>
    <n v="200"/>
    <n v="200"/>
    <n v="190"/>
    <x v="2"/>
    <x v="4"/>
    <x v="1"/>
    <x v="1"/>
    <x v="0"/>
  </r>
  <r>
    <x v="30"/>
    <x v="0"/>
    <x v="2"/>
    <x v="11"/>
    <x v="0"/>
    <x v="383"/>
    <n v="150"/>
    <n v="140"/>
    <n v="180"/>
    <m/>
    <m/>
    <m/>
    <m/>
    <n v="180"/>
    <n v="180"/>
    <n v="156.66666666666666"/>
    <x v="3"/>
    <x v="26"/>
    <x v="1"/>
    <x v="1"/>
    <x v="0"/>
  </r>
  <r>
    <x v="30"/>
    <x v="0"/>
    <x v="2"/>
    <x v="11"/>
    <x v="0"/>
    <x v="384"/>
    <n v="155"/>
    <n v="90"/>
    <n v="160"/>
    <m/>
    <m/>
    <m/>
    <m/>
    <n v="160"/>
    <n v="160"/>
    <n v="135"/>
    <x v="3"/>
    <x v="15"/>
    <x v="1"/>
    <x v="1"/>
    <x v="0"/>
  </r>
  <r>
    <x v="30"/>
    <x v="0"/>
    <x v="2"/>
    <x v="11"/>
    <x v="0"/>
    <x v="385"/>
    <n v="160"/>
    <n v="160"/>
    <n v="150"/>
    <m/>
    <m/>
    <m/>
    <m/>
    <n v="160"/>
    <n v="160"/>
    <n v="156.66666666666666"/>
    <x v="3"/>
    <x v="15"/>
    <x v="1"/>
    <x v="1"/>
    <x v="0"/>
  </r>
  <r>
    <x v="30"/>
    <x v="0"/>
    <x v="2"/>
    <x v="11"/>
    <x v="0"/>
    <x v="386"/>
    <n v="140"/>
    <n v="160"/>
    <n v="135"/>
    <m/>
    <m/>
    <m/>
    <m/>
    <n v="160"/>
    <n v="160"/>
    <n v="145"/>
    <x v="3"/>
    <x v="15"/>
    <x v="1"/>
    <x v="1"/>
    <x v="0"/>
  </r>
  <r>
    <x v="30"/>
    <x v="0"/>
    <x v="2"/>
    <x v="11"/>
    <x v="0"/>
    <x v="387"/>
    <n v="150"/>
    <n v="140"/>
    <n v="125"/>
    <m/>
    <m/>
    <m/>
    <m/>
    <n v="150"/>
    <n v="150"/>
    <n v="138.33333333333334"/>
    <x v="3"/>
    <x v="29"/>
    <x v="1"/>
    <x v="1"/>
    <x v="0"/>
  </r>
  <r>
    <x v="30"/>
    <x v="0"/>
    <x v="2"/>
    <x v="11"/>
    <x v="0"/>
    <x v="388"/>
    <n v="145"/>
    <n v="85"/>
    <n v="120"/>
    <m/>
    <m/>
    <m/>
    <m/>
    <n v="145"/>
    <n v="145"/>
    <n v="116.66666666666667"/>
    <x v="4"/>
    <x v="7"/>
    <x v="1"/>
    <x v="1"/>
    <x v="0"/>
  </r>
  <r>
    <x v="30"/>
    <x v="0"/>
    <x v="2"/>
    <x v="11"/>
    <x v="0"/>
    <x v="389"/>
    <n v="115"/>
    <n v="105"/>
    <n v="115"/>
    <m/>
    <m/>
    <m/>
    <m/>
    <n v="115"/>
    <n v="115"/>
    <n v="111.66666666666667"/>
    <x v="4"/>
    <x v="35"/>
    <x v="1"/>
    <x v="1"/>
    <x v="0"/>
  </r>
  <r>
    <x v="31"/>
    <x v="0"/>
    <x v="2"/>
    <x v="11"/>
    <x v="0"/>
    <x v="390"/>
    <n v="260"/>
    <n v="360"/>
    <n v="280"/>
    <m/>
    <n v="310"/>
    <n v="290"/>
    <n v="290"/>
    <n v="360"/>
    <n v="360"/>
    <n v="298.33333333333331"/>
    <x v="8"/>
    <x v="39"/>
    <x v="1"/>
    <x v="1"/>
    <x v="0"/>
  </r>
  <r>
    <x v="31"/>
    <x v="0"/>
    <x v="2"/>
    <x v="11"/>
    <x v="0"/>
    <x v="391"/>
    <n v="175"/>
    <n v="260"/>
    <n v="240"/>
    <m/>
    <n v="230"/>
    <n v="240"/>
    <n v="230"/>
    <n v="260"/>
    <n v="260"/>
    <n v="229.16666666666666"/>
    <x v="6"/>
    <x v="24"/>
    <x v="1"/>
    <x v="1"/>
    <x v="0"/>
  </r>
  <r>
    <x v="31"/>
    <x v="0"/>
    <x v="2"/>
    <x v="11"/>
    <x v="0"/>
    <x v="392"/>
    <n v="240"/>
    <n v="215"/>
    <n v="220"/>
    <m/>
    <n v="225"/>
    <m/>
    <m/>
    <n v="240"/>
    <n v="240"/>
    <n v="225"/>
    <x v="2"/>
    <x v="13"/>
    <x v="0"/>
    <x v="5"/>
    <x v="0"/>
  </r>
  <r>
    <x v="31"/>
    <x v="0"/>
    <x v="2"/>
    <x v="11"/>
    <x v="0"/>
    <x v="393"/>
    <n v="210"/>
    <n v="175"/>
    <n v="240"/>
    <m/>
    <n v="215"/>
    <m/>
    <m/>
    <n v="240"/>
    <n v="240"/>
    <n v="210"/>
    <x v="2"/>
    <x v="13"/>
    <x v="1"/>
    <x v="1"/>
    <x v="0"/>
  </r>
  <r>
    <x v="31"/>
    <x v="0"/>
    <x v="2"/>
    <x v="11"/>
    <x v="0"/>
    <x v="394"/>
    <n v="220"/>
    <n v="95"/>
    <n v="185"/>
    <m/>
    <m/>
    <m/>
    <m/>
    <n v="220"/>
    <n v="220"/>
    <n v="166.66666666666666"/>
    <x v="2"/>
    <x v="5"/>
    <x v="1"/>
    <x v="1"/>
    <x v="0"/>
  </r>
  <r>
    <x v="31"/>
    <x v="0"/>
    <x v="2"/>
    <x v="11"/>
    <x v="0"/>
    <x v="395"/>
    <n v="160"/>
    <n v="195"/>
    <n v="220"/>
    <m/>
    <m/>
    <m/>
    <m/>
    <n v="220"/>
    <n v="220"/>
    <n v="191.66666666666666"/>
    <x v="2"/>
    <x v="5"/>
    <x v="1"/>
    <x v="1"/>
    <x v="0"/>
  </r>
  <r>
    <x v="31"/>
    <x v="0"/>
    <x v="2"/>
    <x v="11"/>
    <x v="0"/>
    <x v="396"/>
    <n v="200"/>
    <n v="125"/>
    <n v="210"/>
    <m/>
    <m/>
    <m/>
    <m/>
    <n v="210"/>
    <n v="210"/>
    <n v="178.33333333333334"/>
    <x v="2"/>
    <x v="25"/>
    <x v="1"/>
    <x v="1"/>
    <x v="0"/>
  </r>
  <r>
    <x v="31"/>
    <x v="0"/>
    <x v="2"/>
    <x v="11"/>
    <x v="0"/>
    <x v="397"/>
    <n v="190"/>
    <n v="200"/>
    <n v="190"/>
    <m/>
    <m/>
    <m/>
    <m/>
    <n v="200"/>
    <n v="200"/>
    <n v="193.33333333333334"/>
    <x v="2"/>
    <x v="4"/>
    <x v="1"/>
    <x v="1"/>
    <x v="0"/>
  </r>
  <r>
    <x v="32"/>
    <x v="0"/>
    <x v="2"/>
    <x v="11"/>
    <x v="0"/>
    <x v="398"/>
    <n v="360"/>
    <n v="335"/>
    <n v="340"/>
    <n v="360"/>
    <n v="235"/>
    <n v="440"/>
    <n v="340"/>
    <n v="360"/>
    <n v="440"/>
    <n v="344.28571428571428"/>
    <x v="0"/>
    <x v="11"/>
    <x v="0"/>
    <x v="4"/>
    <x v="0"/>
  </r>
  <r>
    <x v="32"/>
    <x v="0"/>
    <x v="2"/>
    <x v="11"/>
    <x v="0"/>
    <x v="399"/>
    <n v="330"/>
    <n v="335"/>
    <n v="340"/>
    <n v="340"/>
    <n v="340"/>
    <n v="315"/>
    <n v="260"/>
    <n v="340"/>
    <n v="340"/>
    <n v="322.85714285714283"/>
    <x v="1"/>
    <x v="1"/>
    <x v="1"/>
    <x v="1"/>
    <x v="0"/>
  </r>
  <r>
    <x v="32"/>
    <x v="0"/>
    <x v="2"/>
    <x v="11"/>
    <x v="0"/>
    <x v="400"/>
    <n v="245"/>
    <n v="235"/>
    <n v="250"/>
    <n v="250"/>
    <n v="205"/>
    <m/>
    <m/>
    <n v="250"/>
    <n v="250"/>
    <n v="237"/>
    <x v="6"/>
    <x v="16"/>
    <x v="1"/>
    <x v="1"/>
    <x v="0"/>
  </r>
  <r>
    <x v="32"/>
    <x v="0"/>
    <x v="2"/>
    <x v="11"/>
    <x v="0"/>
    <x v="401"/>
    <n v="260"/>
    <n v="210"/>
    <n v="185"/>
    <n v="260"/>
    <n v="125"/>
    <m/>
    <m/>
    <n v="260"/>
    <n v="260"/>
    <n v="208"/>
    <x v="6"/>
    <x v="24"/>
    <x v="1"/>
    <x v="1"/>
    <x v="0"/>
  </r>
  <r>
    <x v="32"/>
    <x v="0"/>
    <x v="2"/>
    <x v="11"/>
    <x v="0"/>
    <x v="402"/>
    <n v="200"/>
    <n v="200"/>
    <n v="235"/>
    <n v="0"/>
    <m/>
    <m/>
    <m/>
    <n v="235"/>
    <n v="235"/>
    <n v="158.75"/>
    <x v="2"/>
    <x v="17"/>
    <x v="0"/>
    <x v="4"/>
    <x v="0"/>
  </r>
  <r>
    <x v="32"/>
    <x v="0"/>
    <x v="2"/>
    <x v="11"/>
    <x v="0"/>
    <x v="403"/>
    <n v="210"/>
    <n v="155"/>
    <n v="220"/>
    <n v="0"/>
    <m/>
    <m/>
    <m/>
    <n v="220"/>
    <n v="220"/>
    <n v="146.25"/>
    <x v="2"/>
    <x v="5"/>
    <x v="1"/>
    <x v="1"/>
    <x v="0"/>
  </r>
  <r>
    <x v="32"/>
    <x v="0"/>
    <x v="2"/>
    <x v="11"/>
    <x v="0"/>
    <x v="404"/>
    <n v="145"/>
    <n v="210"/>
    <n v="200"/>
    <n v="0"/>
    <m/>
    <m/>
    <m/>
    <n v="210"/>
    <n v="210"/>
    <n v="138.75"/>
    <x v="2"/>
    <x v="25"/>
    <x v="1"/>
    <x v="1"/>
    <x v="0"/>
  </r>
  <r>
    <x v="32"/>
    <x v="0"/>
    <x v="2"/>
    <x v="11"/>
    <x v="0"/>
    <x v="405"/>
    <n v="155"/>
    <n v="205"/>
    <n v="165"/>
    <n v="0"/>
    <m/>
    <m/>
    <m/>
    <n v="205"/>
    <n v="205"/>
    <n v="131.25"/>
    <x v="2"/>
    <x v="4"/>
    <x v="1"/>
    <x v="1"/>
    <x v="0"/>
  </r>
  <r>
    <x v="32"/>
    <x v="0"/>
    <x v="2"/>
    <x v="11"/>
    <x v="0"/>
    <x v="406"/>
    <n v="105"/>
    <n v="110"/>
    <n v="190"/>
    <m/>
    <m/>
    <m/>
    <m/>
    <n v="190"/>
    <n v="190"/>
    <n v="135"/>
    <x v="3"/>
    <x v="14"/>
    <x v="1"/>
    <x v="1"/>
    <x v="0"/>
  </r>
  <r>
    <x v="32"/>
    <x v="0"/>
    <x v="2"/>
    <x v="11"/>
    <x v="0"/>
    <x v="407"/>
    <n v="190"/>
    <n v="65"/>
    <n v="140"/>
    <m/>
    <m/>
    <m/>
    <m/>
    <n v="190"/>
    <n v="190"/>
    <n v="131.66666666666666"/>
    <x v="3"/>
    <x v="14"/>
    <x v="0"/>
    <x v="4"/>
    <x v="0"/>
  </r>
  <r>
    <x v="32"/>
    <x v="0"/>
    <x v="2"/>
    <x v="11"/>
    <x v="0"/>
    <x v="408"/>
    <n v="170"/>
    <n v="95"/>
    <n v="125"/>
    <m/>
    <m/>
    <m/>
    <m/>
    <n v="170"/>
    <n v="170"/>
    <n v="130"/>
    <x v="3"/>
    <x v="6"/>
    <x v="1"/>
    <x v="1"/>
    <x v="0"/>
  </r>
  <r>
    <x v="32"/>
    <x v="0"/>
    <x v="2"/>
    <x v="11"/>
    <x v="0"/>
    <x v="409"/>
    <n v="135"/>
    <n v="165"/>
    <n v="120"/>
    <m/>
    <m/>
    <m/>
    <m/>
    <n v="165"/>
    <n v="165"/>
    <n v="140"/>
    <x v="3"/>
    <x v="15"/>
    <x v="1"/>
    <x v="1"/>
    <x v="0"/>
  </r>
  <r>
    <x v="32"/>
    <x v="0"/>
    <x v="2"/>
    <x v="11"/>
    <x v="0"/>
    <x v="410"/>
    <n v="150"/>
    <n v="145"/>
    <n v="150"/>
    <m/>
    <m/>
    <m/>
    <m/>
    <n v="150"/>
    <n v="150"/>
    <n v="148.33333333333334"/>
    <x v="3"/>
    <x v="29"/>
    <x v="1"/>
    <x v="1"/>
    <x v="0"/>
  </r>
  <r>
    <x v="32"/>
    <x v="0"/>
    <x v="2"/>
    <x v="11"/>
    <x v="0"/>
    <x v="411"/>
    <n v="115"/>
    <n v="140"/>
    <n v="140"/>
    <m/>
    <m/>
    <m/>
    <m/>
    <n v="140"/>
    <n v="140"/>
    <n v="131.66666666666666"/>
    <x v="4"/>
    <x v="7"/>
    <x v="1"/>
    <x v="1"/>
    <x v="0"/>
  </r>
  <r>
    <x v="32"/>
    <x v="0"/>
    <x v="2"/>
    <x v="11"/>
    <x v="0"/>
    <x v="412"/>
    <n v="125"/>
    <n v="125"/>
    <n v="135"/>
    <m/>
    <m/>
    <m/>
    <m/>
    <n v="135"/>
    <n v="135"/>
    <n v="128.33333333333334"/>
    <x v="4"/>
    <x v="18"/>
    <x v="1"/>
    <x v="1"/>
    <x v="0"/>
  </r>
  <r>
    <x v="33"/>
    <x v="0"/>
    <x v="2"/>
    <x v="11"/>
    <x v="0"/>
    <x v="413"/>
    <n v="380"/>
    <n v="385"/>
    <n v="405"/>
    <m/>
    <n v="410"/>
    <n v="490"/>
    <n v="410"/>
    <n v="405"/>
    <n v="490"/>
    <n v="413.33333333333331"/>
    <x v="9"/>
    <x v="43"/>
    <x v="0"/>
    <x v="7"/>
    <x v="0"/>
  </r>
  <r>
    <x v="33"/>
    <x v="0"/>
    <x v="2"/>
    <x v="11"/>
    <x v="0"/>
    <x v="414"/>
    <n v="170"/>
    <n v="190"/>
    <n v="190"/>
    <m/>
    <n v="240"/>
    <n v="240"/>
    <n v="200"/>
    <n v="190"/>
    <n v="240"/>
    <n v="205"/>
    <x v="2"/>
    <x v="13"/>
    <x v="1"/>
    <x v="1"/>
    <x v="0"/>
  </r>
  <r>
    <x v="33"/>
    <x v="0"/>
    <x v="2"/>
    <x v="11"/>
    <x v="0"/>
    <x v="415"/>
    <n v="145"/>
    <n v="215"/>
    <n v="220"/>
    <m/>
    <n v="195"/>
    <m/>
    <m/>
    <n v="220"/>
    <n v="220"/>
    <n v="193.75"/>
    <x v="2"/>
    <x v="5"/>
    <x v="1"/>
    <x v="1"/>
    <x v="0"/>
  </r>
  <r>
    <x v="33"/>
    <x v="0"/>
    <x v="2"/>
    <x v="11"/>
    <x v="0"/>
    <x v="416"/>
    <n v="230"/>
    <n v="230"/>
    <n v="210"/>
    <m/>
    <n v="185"/>
    <m/>
    <m/>
    <n v="230"/>
    <n v="230"/>
    <n v="213.75"/>
    <x v="2"/>
    <x v="17"/>
    <x v="0"/>
    <x v="7"/>
    <x v="0"/>
  </r>
  <r>
    <x v="33"/>
    <x v="0"/>
    <x v="2"/>
    <x v="11"/>
    <x v="0"/>
    <x v="417"/>
    <n v="130"/>
    <n v="105"/>
    <n v="170"/>
    <m/>
    <m/>
    <m/>
    <m/>
    <n v="170"/>
    <n v="170"/>
    <n v="135"/>
    <x v="3"/>
    <x v="6"/>
    <x v="1"/>
    <x v="1"/>
    <x v="0"/>
  </r>
  <r>
    <x v="33"/>
    <x v="0"/>
    <x v="2"/>
    <x v="11"/>
    <x v="0"/>
    <x v="418"/>
    <n v="135"/>
    <n v="110"/>
    <n v="165"/>
    <m/>
    <m/>
    <m/>
    <m/>
    <n v="165"/>
    <n v="165"/>
    <n v="136.66666666666666"/>
    <x v="3"/>
    <x v="15"/>
    <x v="1"/>
    <x v="1"/>
    <x v="1"/>
  </r>
  <r>
    <x v="33"/>
    <x v="0"/>
    <x v="2"/>
    <x v="11"/>
    <x v="0"/>
    <x v="419"/>
    <n v="105"/>
    <n v="155"/>
    <n v="145"/>
    <m/>
    <m/>
    <m/>
    <m/>
    <n v="155"/>
    <n v="155"/>
    <n v="135"/>
    <x v="3"/>
    <x v="29"/>
    <x v="1"/>
    <x v="1"/>
    <x v="0"/>
  </r>
  <r>
    <x v="33"/>
    <x v="0"/>
    <x v="2"/>
    <x v="11"/>
    <x v="0"/>
    <x v="420"/>
    <n v="90"/>
    <n v="75"/>
    <n v="140"/>
    <m/>
    <m/>
    <m/>
    <m/>
    <n v="140"/>
    <n v="140"/>
    <n v="101.66666666666667"/>
    <x v="4"/>
    <x v="7"/>
    <x v="1"/>
    <x v="1"/>
    <x v="0"/>
  </r>
  <r>
    <x v="33"/>
    <x v="0"/>
    <x v="2"/>
    <x v="11"/>
    <x v="0"/>
    <x v="421"/>
    <n v="135"/>
    <n v="115"/>
    <n v="135"/>
    <m/>
    <m/>
    <m/>
    <m/>
    <n v="135"/>
    <n v="135"/>
    <n v="128.33333333333334"/>
    <x v="4"/>
    <x v="18"/>
    <x v="1"/>
    <x v="1"/>
    <x v="0"/>
  </r>
  <r>
    <x v="33"/>
    <x v="0"/>
    <x v="2"/>
    <x v="11"/>
    <x v="0"/>
    <x v="422"/>
    <n v="110"/>
    <n v="100"/>
    <n v="95"/>
    <m/>
    <m/>
    <m/>
    <m/>
    <n v="110"/>
    <n v="110"/>
    <n v="101.66666666666667"/>
    <x v="4"/>
    <x v="35"/>
    <x v="1"/>
    <x v="1"/>
    <x v="0"/>
  </r>
  <r>
    <x v="33"/>
    <x v="0"/>
    <x v="2"/>
    <x v="11"/>
    <x v="0"/>
    <x v="423"/>
    <n v="75"/>
    <n v="95"/>
    <n v="95"/>
    <m/>
    <m/>
    <m/>
    <m/>
    <n v="95"/>
    <n v="95"/>
    <n v="88.333333333333329"/>
    <x v="7"/>
    <x v="19"/>
    <x v="1"/>
    <x v="1"/>
    <x v="0"/>
  </r>
  <r>
    <x v="34"/>
    <x v="0"/>
    <x v="2"/>
    <x v="11"/>
    <x v="0"/>
    <x v="424"/>
    <n v="475"/>
    <n v="495"/>
    <n v="465"/>
    <n v="455"/>
    <n v="285"/>
    <n v="425"/>
    <n v="405"/>
    <n v="495"/>
    <n v="495"/>
    <n v="429.28571428571428"/>
    <x v="9"/>
    <x v="43"/>
    <x v="0"/>
    <x v="6"/>
    <x v="0"/>
  </r>
  <r>
    <x v="34"/>
    <x v="0"/>
    <x v="2"/>
    <x v="11"/>
    <x v="0"/>
    <x v="425"/>
    <n v="255"/>
    <n v="170"/>
    <n v="290"/>
    <n v="265"/>
    <n v="290"/>
    <n v="275"/>
    <n v="355"/>
    <n v="290"/>
    <n v="355"/>
    <n v="271.42857142857144"/>
    <x v="8"/>
    <x v="21"/>
    <x v="1"/>
    <x v="1"/>
    <x v="0"/>
  </r>
  <r>
    <x v="34"/>
    <x v="0"/>
    <x v="2"/>
    <x v="11"/>
    <x v="0"/>
    <x v="426"/>
    <n v="180"/>
    <n v="230"/>
    <n v="55"/>
    <n v="215"/>
    <n v="200"/>
    <m/>
    <m/>
    <n v="230"/>
    <n v="230"/>
    <n v="176"/>
    <x v="2"/>
    <x v="17"/>
    <x v="1"/>
    <x v="1"/>
    <x v="0"/>
  </r>
  <r>
    <x v="34"/>
    <x v="0"/>
    <x v="2"/>
    <x v="11"/>
    <x v="0"/>
    <x v="427"/>
    <n v="105"/>
    <n v="165"/>
    <n v="210"/>
    <n v="210"/>
    <n v="130"/>
    <m/>
    <m/>
    <n v="210"/>
    <n v="210"/>
    <n v="164"/>
    <x v="2"/>
    <x v="25"/>
    <x v="1"/>
    <x v="1"/>
    <x v="0"/>
  </r>
  <r>
    <x v="34"/>
    <x v="0"/>
    <x v="2"/>
    <x v="11"/>
    <x v="0"/>
    <x v="428"/>
    <n v="270"/>
    <n v="275"/>
    <n v="145"/>
    <n v="200"/>
    <m/>
    <m/>
    <m/>
    <n v="275"/>
    <n v="275"/>
    <n v="222.5"/>
    <x v="6"/>
    <x v="33"/>
    <x v="1"/>
    <x v="1"/>
    <x v="0"/>
  </r>
  <r>
    <x v="34"/>
    <x v="0"/>
    <x v="2"/>
    <x v="11"/>
    <x v="0"/>
    <x v="429"/>
    <n v="190"/>
    <n v="160"/>
    <n v="200"/>
    <n v="175"/>
    <m/>
    <m/>
    <m/>
    <n v="200"/>
    <n v="200"/>
    <n v="181.25"/>
    <x v="2"/>
    <x v="4"/>
    <x v="1"/>
    <x v="1"/>
    <x v="0"/>
  </r>
  <r>
    <x v="34"/>
    <x v="0"/>
    <x v="2"/>
    <x v="11"/>
    <x v="0"/>
    <x v="430"/>
    <n v="85"/>
    <n v="160"/>
    <n v="220"/>
    <n v="155"/>
    <m/>
    <m/>
    <m/>
    <n v="220"/>
    <n v="220"/>
    <n v="155"/>
    <x v="2"/>
    <x v="5"/>
    <x v="1"/>
    <x v="1"/>
    <x v="0"/>
  </r>
  <r>
    <x v="34"/>
    <x v="0"/>
    <x v="2"/>
    <x v="11"/>
    <x v="0"/>
    <x v="431"/>
    <n v="185"/>
    <n v="130"/>
    <n v="210"/>
    <n v="145"/>
    <m/>
    <m/>
    <m/>
    <n v="210"/>
    <n v="210"/>
    <n v="167.5"/>
    <x v="2"/>
    <x v="25"/>
    <x v="0"/>
    <x v="6"/>
    <x v="0"/>
  </r>
  <r>
    <x v="34"/>
    <x v="0"/>
    <x v="2"/>
    <x v="11"/>
    <x v="0"/>
    <x v="432"/>
    <n v="155"/>
    <n v="140"/>
    <n v="140"/>
    <m/>
    <m/>
    <m/>
    <m/>
    <n v="155"/>
    <n v="155"/>
    <n v="145"/>
    <x v="3"/>
    <x v="29"/>
    <x v="1"/>
    <x v="1"/>
    <x v="0"/>
  </r>
  <r>
    <x v="34"/>
    <x v="0"/>
    <x v="2"/>
    <x v="11"/>
    <x v="0"/>
    <x v="433"/>
    <n v="110"/>
    <n v="130"/>
    <n v="115"/>
    <m/>
    <m/>
    <m/>
    <m/>
    <n v="130"/>
    <n v="130"/>
    <n v="118.33333333333333"/>
    <x v="4"/>
    <x v="18"/>
    <x v="1"/>
    <x v="1"/>
    <x v="0"/>
  </r>
  <r>
    <x v="34"/>
    <x v="0"/>
    <x v="2"/>
    <x v="11"/>
    <x v="0"/>
    <x v="434"/>
    <n v="125"/>
    <n v="115"/>
    <n v="110"/>
    <m/>
    <m/>
    <m/>
    <m/>
    <n v="125"/>
    <n v="125"/>
    <n v="116.66666666666667"/>
    <x v="4"/>
    <x v="8"/>
    <x v="1"/>
    <x v="1"/>
    <x v="0"/>
  </r>
  <r>
    <x v="34"/>
    <x v="0"/>
    <x v="2"/>
    <x v="11"/>
    <x v="0"/>
    <x v="435"/>
    <n v="45"/>
    <n v="100"/>
    <n v="75"/>
    <m/>
    <m/>
    <m/>
    <m/>
    <n v="100"/>
    <n v="100"/>
    <n v="73.333333333333329"/>
    <x v="4"/>
    <x v="9"/>
    <x v="1"/>
    <x v="1"/>
    <x v="0"/>
  </r>
  <r>
    <x v="34"/>
    <x v="0"/>
    <x v="2"/>
    <x v="11"/>
    <x v="0"/>
    <x v="436"/>
    <n v="65"/>
    <n v="85"/>
    <n v="100"/>
    <m/>
    <m/>
    <m/>
    <m/>
    <n v="100"/>
    <n v="100"/>
    <n v="83.333333333333329"/>
    <x v="4"/>
    <x v="9"/>
    <x v="1"/>
    <x v="1"/>
    <x v="0"/>
  </r>
  <r>
    <x v="35"/>
    <x v="0"/>
    <x v="2"/>
    <x v="11"/>
    <x v="0"/>
    <x v="437"/>
    <n v="460"/>
    <n v="510"/>
    <n v="405"/>
    <n v="520"/>
    <n v="490"/>
    <n v="520"/>
    <n v="510"/>
    <n v="510"/>
    <n v="520"/>
    <n v="487.85714285714283"/>
    <x v="5"/>
    <x v="42"/>
    <x v="0"/>
    <x v="6"/>
    <x v="0"/>
  </r>
  <r>
    <x v="35"/>
    <x v="0"/>
    <x v="2"/>
    <x v="11"/>
    <x v="0"/>
    <x v="438"/>
    <n v="380"/>
    <n v="450"/>
    <n v="425"/>
    <n v="450"/>
    <n v="445"/>
    <n v="355"/>
    <n v="375"/>
    <n v="450"/>
    <n v="450"/>
    <n v="411.42857142857144"/>
    <x v="9"/>
    <x v="30"/>
    <x v="0"/>
    <x v="6"/>
    <x v="0"/>
  </r>
  <r>
    <x v="35"/>
    <x v="0"/>
    <x v="2"/>
    <x v="11"/>
    <x v="0"/>
    <x v="439"/>
    <n v="390"/>
    <n v="300"/>
    <n v="400"/>
    <n v="400"/>
    <n v="345"/>
    <m/>
    <m/>
    <n v="400"/>
    <n v="400"/>
    <n v="367"/>
    <x v="0"/>
    <x v="32"/>
    <x v="1"/>
    <x v="1"/>
    <x v="0"/>
  </r>
  <r>
    <x v="35"/>
    <x v="0"/>
    <x v="2"/>
    <x v="11"/>
    <x v="0"/>
    <x v="440"/>
    <n v="80"/>
    <n v="255"/>
    <n v="290"/>
    <n v="280"/>
    <n v="225"/>
    <m/>
    <m/>
    <n v="290"/>
    <n v="290"/>
    <n v="226"/>
    <x v="6"/>
    <x v="36"/>
    <x v="1"/>
    <x v="1"/>
    <x v="0"/>
  </r>
  <r>
    <x v="35"/>
    <x v="0"/>
    <x v="2"/>
    <x v="11"/>
    <x v="0"/>
    <x v="441"/>
    <n v="290"/>
    <n v="300"/>
    <n v="265"/>
    <n v="275"/>
    <m/>
    <m/>
    <m/>
    <n v="300"/>
    <n v="300"/>
    <n v="282.5"/>
    <x v="1"/>
    <x v="2"/>
    <x v="1"/>
    <x v="1"/>
    <x v="0"/>
  </r>
  <r>
    <x v="35"/>
    <x v="0"/>
    <x v="2"/>
    <x v="11"/>
    <x v="0"/>
    <x v="442"/>
    <n v="210"/>
    <n v="260"/>
    <n v="225"/>
    <n v="270"/>
    <m/>
    <m/>
    <m/>
    <n v="260"/>
    <n v="270"/>
    <n v="241.25"/>
    <x v="6"/>
    <x v="33"/>
    <x v="1"/>
    <x v="1"/>
    <x v="0"/>
  </r>
  <r>
    <x v="35"/>
    <x v="0"/>
    <x v="2"/>
    <x v="11"/>
    <x v="0"/>
    <x v="443"/>
    <n v="155"/>
    <n v="260"/>
    <n v="250"/>
    <n v="230"/>
    <m/>
    <m/>
    <m/>
    <n v="260"/>
    <n v="260"/>
    <n v="223.75"/>
    <x v="6"/>
    <x v="24"/>
    <x v="1"/>
    <x v="1"/>
    <x v="0"/>
  </r>
  <r>
    <x v="35"/>
    <x v="0"/>
    <x v="2"/>
    <x v="11"/>
    <x v="0"/>
    <x v="444"/>
    <n v="350"/>
    <n v="205"/>
    <n v="290"/>
    <n v="195"/>
    <m/>
    <m/>
    <m/>
    <n v="350"/>
    <n v="350"/>
    <n v="260"/>
    <x v="8"/>
    <x v="21"/>
    <x v="1"/>
    <x v="1"/>
    <x v="0"/>
  </r>
  <r>
    <x v="35"/>
    <x v="0"/>
    <x v="2"/>
    <x v="11"/>
    <x v="0"/>
    <x v="445"/>
    <n v="240"/>
    <n v="220"/>
    <n v="250"/>
    <m/>
    <m/>
    <m/>
    <m/>
    <n v="250"/>
    <n v="250"/>
    <n v="236.66666666666666"/>
    <x v="6"/>
    <x v="16"/>
    <x v="1"/>
    <x v="1"/>
    <x v="0"/>
  </r>
  <r>
    <x v="35"/>
    <x v="0"/>
    <x v="2"/>
    <x v="11"/>
    <x v="0"/>
    <x v="446"/>
    <n v="230"/>
    <n v="235"/>
    <n v="240"/>
    <m/>
    <m/>
    <m/>
    <m/>
    <n v="240"/>
    <n v="240"/>
    <n v="235"/>
    <x v="2"/>
    <x v="13"/>
    <x v="1"/>
    <x v="1"/>
    <x v="0"/>
  </r>
  <r>
    <x v="35"/>
    <x v="0"/>
    <x v="2"/>
    <x v="11"/>
    <x v="0"/>
    <x v="447"/>
    <n v="185"/>
    <n v="175"/>
    <n v="130"/>
    <m/>
    <m/>
    <m/>
    <m/>
    <n v="185"/>
    <n v="185"/>
    <n v="163.33333333333334"/>
    <x v="3"/>
    <x v="26"/>
    <x v="1"/>
    <x v="1"/>
    <x v="0"/>
  </r>
  <r>
    <x v="35"/>
    <x v="0"/>
    <x v="2"/>
    <x v="11"/>
    <x v="0"/>
    <x v="448"/>
    <n v="100"/>
    <n v="130"/>
    <n v="130"/>
    <m/>
    <m/>
    <m/>
    <m/>
    <n v="130"/>
    <n v="130"/>
    <n v="120"/>
    <x v="4"/>
    <x v="18"/>
    <x v="1"/>
    <x v="1"/>
    <x v="0"/>
  </r>
  <r>
    <x v="35"/>
    <x v="0"/>
    <x v="2"/>
    <x v="11"/>
    <x v="0"/>
    <x v="449"/>
    <n v="115"/>
    <n v="70"/>
    <n v="95"/>
    <m/>
    <m/>
    <m/>
    <m/>
    <n v="115"/>
    <n v="115"/>
    <n v="93.333333333333329"/>
    <x v="4"/>
    <x v="35"/>
    <x v="1"/>
    <x v="1"/>
    <x v="0"/>
  </r>
  <r>
    <x v="36"/>
    <x v="0"/>
    <x v="2"/>
    <x v="12"/>
    <x v="0"/>
    <x v="450"/>
    <n v="205"/>
    <n v="165"/>
    <n v="195"/>
    <n v="230"/>
    <n v="230"/>
    <n v="205"/>
    <n v="220"/>
    <n v="205"/>
    <n v="230"/>
    <n v="207.14285714285714"/>
    <x v="2"/>
    <x v="17"/>
    <x v="1"/>
    <x v="1"/>
    <x v="0"/>
  </r>
  <r>
    <x v="36"/>
    <x v="0"/>
    <x v="2"/>
    <x v="12"/>
    <x v="0"/>
    <x v="451"/>
    <n v="265"/>
    <n v="180"/>
    <n v="275"/>
    <n v="250"/>
    <n v="260"/>
    <n v="225"/>
    <n v="165"/>
    <n v="275"/>
    <n v="275"/>
    <n v="231.42857142857142"/>
    <x v="6"/>
    <x v="33"/>
    <x v="0"/>
    <x v="8"/>
    <x v="0"/>
  </r>
  <r>
    <x v="36"/>
    <x v="0"/>
    <x v="2"/>
    <x v="12"/>
    <x v="0"/>
    <x v="452"/>
    <n v="220"/>
    <n v="140"/>
    <n v="170"/>
    <n v="190"/>
    <n v="215"/>
    <m/>
    <m/>
    <n v="220"/>
    <n v="220"/>
    <n v="187"/>
    <x v="2"/>
    <x v="5"/>
    <x v="1"/>
    <x v="1"/>
    <x v="0"/>
  </r>
  <r>
    <x v="36"/>
    <x v="0"/>
    <x v="2"/>
    <x v="12"/>
    <x v="0"/>
    <x v="453"/>
    <n v="135"/>
    <n v="230"/>
    <n v="0"/>
    <n v="230"/>
    <n v="155"/>
    <m/>
    <m/>
    <n v="230"/>
    <n v="230"/>
    <n v="150"/>
    <x v="2"/>
    <x v="17"/>
    <x v="1"/>
    <x v="1"/>
    <x v="0"/>
  </r>
  <r>
    <x v="36"/>
    <x v="0"/>
    <x v="2"/>
    <x v="12"/>
    <x v="0"/>
    <x v="454"/>
    <n v="200"/>
    <n v="220"/>
    <n v="185"/>
    <n v="185"/>
    <m/>
    <m/>
    <m/>
    <n v="220"/>
    <n v="220"/>
    <n v="197.5"/>
    <x v="2"/>
    <x v="5"/>
    <x v="1"/>
    <x v="1"/>
    <x v="0"/>
  </r>
  <r>
    <x v="36"/>
    <x v="0"/>
    <x v="2"/>
    <x v="12"/>
    <x v="0"/>
    <x v="455"/>
    <n v="190"/>
    <n v="200"/>
    <n v="230"/>
    <n v="170"/>
    <m/>
    <m/>
    <m/>
    <n v="230"/>
    <n v="230"/>
    <n v="197.5"/>
    <x v="2"/>
    <x v="17"/>
    <x v="1"/>
    <x v="1"/>
    <x v="0"/>
  </r>
  <r>
    <x v="36"/>
    <x v="0"/>
    <x v="2"/>
    <x v="12"/>
    <x v="0"/>
    <x v="456"/>
    <n v="165"/>
    <n v="155"/>
    <n v="240"/>
    <n v="165"/>
    <m/>
    <m/>
    <m/>
    <n v="240"/>
    <n v="240"/>
    <n v="181.25"/>
    <x v="2"/>
    <x v="13"/>
    <x v="1"/>
    <x v="1"/>
    <x v="0"/>
  </r>
  <r>
    <x v="36"/>
    <x v="0"/>
    <x v="2"/>
    <x v="12"/>
    <x v="0"/>
    <x v="457"/>
    <n v="120"/>
    <n v="150"/>
    <n v="210"/>
    <n v="160"/>
    <m/>
    <m/>
    <m/>
    <n v="210"/>
    <n v="210"/>
    <n v="160"/>
    <x v="2"/>
    <x v="25"/>
    <x v="1"/>
    <x v="1"/>
    <x v="0"/>
  </r>
  <r>
    <x v="36"/>
    <x v="0"/>
    <x v="2"/>
    <x v="12"/>
    <x v="0"/>
    <x v="458"/>
    <n v="180"/>
    <n v="190"/>
    <n v="145"/>
    <m/>
    <m/>
    <m/>
    <m/>
    <n v="190"/>
    <n v="190"/>
    <n v="171.66666666666666"/>
    <x v="3"/>
    <x v="14"/>
    <x v="0"/>
    <x v="8"/>
    <x v="0"/>
  </r>
  <r>
    <x v="36"/>
    <x v="0"/>
    <x v="2"/>
    <x v="12"/>
    <x v="0"/>
    <x v="459"/>
    <n v="155"/>
    <n v="145"/>
    <n v="175"/>
    <m/>
    <m/>
    <m/>
    <m/>
    <n v="175"/>
    <n v="175"/>
    <n v="158.33333333333334"/>
    <x v="3"/>
    <x v="6"/>
    <x v="1"/>
    <x v="1"/>
    <x v="0"/>
  </r>
  <r>
    <x v="36"/>
    <x v="0"/>
    <x v="2"/>
    <x v="12"/>
    <x v="0"/>
    <x v="460"/>
    <n v="125"/>
    <n v="150"/>
    <n v="170"/>
    <m/>
    <m/>
    <m/>
    <m/>
    <n v="170"/>
    <n v="170"/>
    <n v="148.33333333333334"/>
    <x v="3"/>
    <x v="6"/>
    <x v="1"/>
    <x v="1"/>
    <x v="0"/>
  </r>
  <r>
    <x v="36"/>
    <x v="0"/>
    <x v="2"/>
    <x v="12"/>
    <x v="0"/>
    <x v="461"/>
    <n v="65"/>
    <n v="80"/>
    <n v="125"/>
    <m/>
    <m/>
    <m/>
    <m/>
    <n v="125"/>
    <n v="125"/>
    <n v="90"/>
    <x v="4"/>
    <x v="8"/>
    <x v="1"/>
    <x v="1"/>
    <x v="0"/>
  </r>
  <r>
    <x v="36"/>
    <x v="0"/>
    <x v="2"/>
    <x v="12"/>
    <x v="0"/>
    <x v="462"/>
    <n v="90"/>
    <n v="115"/>
    <n v="95"/>
    <m/>
    <m/>
    <m/>
    <m/>
    <n v="115"/>
    <n v="115"/>
    <n v="100"/>
    <x v="4"/>
    <x v="35"/>
    <x v="1"/>
    <x v="1"/>
    <x v="0"/>
  </r>
  <r>
    <x v="36"/>
    <x v="0"/>
    <x v="2"/>
    <x v="12"/>
    <x v="0"/>
    <x v="463"/>
    <n v="95"/>
    <n v="105"/>
    <n v="65"/>
    <m/>
    <m/>
    <m/>
    <m/>
    <n v="105"/>
    <n v="105"/>
    <n v="88.333333333333329"/>
    <x v="4"/>
    <x v="9"/>
    <x v="1"/>
    <x v="1"/>
    <x v="0"/>
  </r>
  <r>
    <x v="37"/>
    <x v="0"/>
    <x v="2"/>
    <x v="12"/>
    <x v="0"/>
    <x v="464"/>
    <n v="395"/>
    <n v="325"/>
    <n v="415"/>
    <n v="475"/>
    <n v="425"/>
    <n v="480"/>
    <n v="385"/>
    <n v="415"/>
    <n v="480"/>
    <n v="414.28571428571428"/>
    <x v="9"/>
    <x v="44"/>
    <x v="0"/>
    <x v="3"/>
    <x v="0"/>
  </r>
  <r>
    <x v="37"/>
    <x v="0"/>
    <x v="2"/>
    <x v="12"/>
    <x v="0"/>
    <x v="465"/>
    <n v="245"/>
    <n v="295"/>
    <n v="295"/>
    <n v="305"/>
    <n v="360"/>
    <n v="265"/>
    <n v="235"/>
    <n v="295"/>
    <n v="360"/>
    <n v="285.71428571428572"/>
    <x v="8"/>
    <x v="39"/>
    <x v="1"/>
    <x v="1"/>
    <x v="0"/>
  </r>
  <r>
    <x v="37"/>
    <x v="0"/>
    <x v="2"/>
    <x v="12"/>
    <x v="0"/>
    <x v="466"/>
    <n v="245"/>
    <n v="225"/>
    <n v="255"/>
    <n v="300"/>
    <n v="280"/>
    <m/>
    <m/>
    <n v="255"/>
    <n v="300"/>
    <n v="261"/>
    <x v="1"/>
    <x v="2"/>
    <x v="1"/>
    <x v="1"/>
    <x v="0"/>
  </r>
  <r>
    <x v="37"/>
    <x v="0"/>
    <x v="2"/>
    <x v="12"/>
    <x v="0"/>
    <x v="467"/>
    <n v="140"/>
    <n v="130"/>
    <n v="190"/>
    <n v="255"/>
    <n v="205"/>
    <m/>
    <m/>
    <n v="190"/>
    <n v="255"/>
    <n v="184"/>
    <x v="6"/>
    <x v="16"/>
    <x v="1"/>
    <x v="1"/>
    <x v="0"/>
  </r>
  <r>
    <x v="37"/>
    <x v="0"/>
    <x v="2"/>
    <x v="12"/>
    <x v="0"/>
    <x v="468"/>
    <n v="220"/>
    <n v="180"/>
    <n v="220"/>
    <n v="230"/>
    <m/>
    <m/>
    <m/>
    <n v="220"/>
    <n v="230"/>
    <n v="212.5"/>
    <x v="2"/>
    <x v="17"/>
    <x v="1"/>
    <x v="1"/>
    <x v="0"/>
  </r>
  <r>
    <x v="37"/>
    <x v="0"/>
    <x v="2"/>
    <x v="12"/>
    <x v="0"/>
    <x v="469"/>
    <n v="145"/>
    <n v="200"/>
    <n v="160"/>
    <n v="205"/>
    <m/>
    <m/>
    <m/>
    <n v="200"/>
    <n v="205"/>
    <n v="177.5"/>
    <x v="2"/>
    <x v="4"/>
    <x v="1"/>
    <x v="1"/>
    <x v="0"/>
  </r>
  <r>
    <x v="37"/>
    <x v="0"/>
    <x v="2"/>
    <x v="12"/>
    <x v="0"/>
    <x v="470"/>
    <n v="185"/>
    <n v="155"/>
    <n v="120"/>
    <n v="190"/>
    <m/>
    <m/>
    <m/>
    <n v="185"/>
    <n v="190"/>
    <n v="162.5"/>
    <x v="3"/>
    <x v="14"/>
    <x v="0"/>
    <x v="7"/>
    <x v="0"/>
  </r>
  <r>
    <x v="37"/>
    <x v="0"/>
    <x v="2"/>
    <x v="12"/>
    <x v="0"/>
    <x v="471"/>
    <n v="175"/>
    <n v="165"/>
    <n v="240"/>
    <n v="185"/>
    <m/>
    <m/>
    <m/>
    <n v="240"/>
    <n v="240"/>
    <n v="191.25"/>
    <x v="2"/>
    <x v="13"/>
    <x v="0"/>
    <x v="7"/>
    <x v="0"/>
  </r>
  <r>
    <x v="37"/>
    <x v="0"/>
    <x v="2"/>
    <x v="12"/>
    <x v="0"/>
    <x v="472"/>
    <n v="150"/>
    <n v="140"/>
    <n v="180"/>
    <m/>
    <m/>
    <m/>
    <m/>
    <n v="180"/>
    <n v="180"/>
    <n v="156.66666666666666"/>
    <x v="3"/>
    <x v="26"/>
    <x v="1"/>
    <x v="1"/>
    <x v="0"/>
  </r>
  <r>
    <x v="37"/>
    <x v="0"/>
    <x v="2"/>
    <x v="12"/>
    <x v="0"/>
    <x v="473"/>
    <n v="165"/>
    <n v="105"/>
    <n v="115"/>
    <m/>
    <m/>
    <m/>
    <m/>
    <n v="165"/>
    <n v="165"/>
    <n v="128.33333333333334"/>
    <x v="3"/>
    <x v="15"/>
    <x v="1"/>
    <x v="1"/>
    <x v="0"/>
  </r>
  <r>
    <x v="37"/>
    <x v="0"/>
    <x v="2"/>
    <x v="12"/>
    <x v="0"/>
    <x v="474"/>
    <n v="65"/>
    <n v="165"/>
    <n v="115"/>
    <m/>
    <m/>
    <m/>
    <m/>
    <n v="165"/>
    <n v="165"/>
    <n v="115"/>
    <x v="3"/>
    <x v="15"/>
    <x v="1"/>
    <x v="1"/>
    <x v="0"/>
  </r>
  <r>
    <x v="37"/>
    <x v="0"/>
    <x v="2"/>
    <x v="12"/>
    <x v="0"/>
    <x v="475"/>
    <n v="140"/>
    <n v="160"/>
    <n v="145"/>
    <m/>
    <m/>
    <m/>
    <m/>
    <n v="160"/>
    <n v="160"/>
    <n v="148.33333333333334"/>
    <x v="3"/>
    <x v="15"/>
    <x v="1"/>
    <x v="1"/>
    <x v="0"/>
  </r>
  <r>
    <x v="37"/>
    <x v="0"/>
    <x v="2"/>
    <x v="12"/>
    <x v="0"/>
    <x v="476"/>
    <n v="100"/>
    <n v="110"/>
    <n v="55"/>
    <m/>
    <m/>
    <m/>
    <m/>
    <n v="110"/>
    <n v="110"/>
    <n v="88.333333333333329"/>
    <x v="4"/>
    <x v="35"/>
    <x v="1"/>
    <x v="1"/>
    <x v="0"/>
  </r>
  <r>
    <x v="37"/>
    <x v="0"/>
    <x v="2"/>
    <x v="12"/>
    <x v="0"/>
    <x v="477"/>
    <n v="110"/>
    <n v="100"/>
    <n v="100"/>
    <m/>
    <m/>
    <m/>
    <m/>
    <n v="110"/>
    <n v="110"/>
    <n v="103.33333333333333"/>
    <x v="4"/>
    <x v="35"/>
    <x v="1"/>
    <x v="1"/>
    <x v="0"/>
  </r>
  <r>
    <x v="37"/>
    <x v="0"/>
    <x v="2"/>
    <x v="12"/>
    <x v="0"/>
    <x v="478"/>
    <n v="100"/>
    <n v="85"/>
    <n v="100"/>
    <m/>
    <m/>
    <m/>
    <m/>
    <n v="100"/>
    <n v="100"/>
    <n v="95"/>
    <x v="4"/>
    <x v="9"/>
    <x v="1"/>
    <x v="1"/>
    <x v="0"/>
  </r>
  <r>
    <x v="38"/>
    <x v="0"/>
    <x v="1"/>
    <x v="11"/>
    <x v="0"/>
    <x v="479"/>
    <n v="335"/>
    <n v="350"/>
    <n v="310"/>
    <m/>
    <n v="470"/>
    <n v="360"/>
    <n v="330"/>
    <n v="350"/>
    <n v="470"/>
    <n v="359.16666666666669"/>
    <x v="9"/>
    <x v="22"/>
    <x v="0"/>
    <x v="2"/>
    <x v="0"/>
  </r>
  <r>
    <x v="38"/>
    <x v="0"/>
    <x v="1"/>
    <x v="11"/>
    <x v="0"/>
    <x v="480"/>
    <n v="290"/>
    <n v="175"/>
    <n v="280"/>
    <m/>
    <n v="310"/>
    <n v="245"/>
    <n v="210"/>
    <n v="290"/>
    <n v="310"/>
    <n v="251.66666666666666"/>
    <x v="1"/>
    <x v="3"/>
    <x v="0"/>
    <x v="2"/>
    <x v="0"/>
  </r>
  <r>
    <x v="38"/>
    <x v="0"/>
    <x v="1"/>
    <x v="11"/>
    <x v="0"/>
    <x v="481"/>
    <n v="380"/>
    <n v="285"/>
    <n v="400"/>
    <m/>
    <n v="300"/>
    <m/>
    <m/>
    <n v="400"/>
    <n v="400"/>
    <n v="341.25"/>
    <x v="0"/>
    <x v="32"/>
    <x v="0"/>
    <x v="2"/>
    <x v="0"/>
  </r>
  <r>
    <x v="38"/>
    <x v="0"/>
    <x v="1"/>
    <x v="11"/>
    <x v="0"/>
    <x v="482"/>
    <n v="280"/>
    <n v="235"/>
    <n v="250"/>
    <m/>
    <n v="240"/>
    <m/>
    <m/>
    <n v="280"/>
    <n v="280"/>
    <n v="251.25"/>
    <x v="6"/>
    <x v="28"/>
    <x v="1"/>
    <x v="1"/>
    <x v="0"/>
  </r>
  <r>
    <x v="38"/>
    <x v="0"/>
    <x v="1"/>
    <x v="11"/>
    <x v="0"/>
    <x v="483"/>
    <n v="175"/>
    <n v="145"/>
    <n v="280"/>
    <m/>
    <m/>
    <m/>
    <m/>
    <n v="280"/>
    <n v="280"/>
    <n v="200"/>
    <x v="6"/>
    <x v="28"/>
    <x v="1"/>
    <x v="1"/>
    <x v="0"/>
  </r>
  <r>
    <x v="38"/>
    <x v="0"/>
    <x v="1"/>
    <x v="11"/>
    <x v="0"/>
    <x v="484"/>
    <n v="250"/>
    <n v="190"/>
    <n v="250"/>
    <m/>
    <m/>
    <m/>
    <m/>
    <n v="250"/>
    <n v="250"/>
    <n v="230"/>
    <x v="6"/>
    <x v="16"/>
    <x v="1"/>
    <x v="1"/>
    <x v="0"/>
  </r>
  <r>
    <x v="38"/>
    <x v="0"/>
    <x v="1"/>
    <x v="11"/>
    <x v="0"/>
    <x v="485"/>
    <n v="125"/>
    <n v="240"/>
    <n v="225"/>
    <m/>
    <m/>
    <m/>
    <m/>
    <n v="240"/>
    <n v="240"/>
    <n v="196.66666666666666"/>
    <x v="2"/>
    <x v="13"/>
    <x v="1"/>
    <x v="1"/>
    <x v="0"/>
  </r>
  <r>
    <x v="38"/>
    <x v="0"/>
    <x v="1"/>
    <x v="11"/>
    <x v="0"/>
    <x v="486"/>
    <n v="185"/>
    <n v="190"/>
    <n v="225"/>
    <m/>
    <m/>
    <m/>
    <m/>
    <n v="225"/>
    <n v="225"/>
    <n v="200"/>
    <x v="2"/>
    <x v="5"/>
    <x v="1"/>
    <x v="1"/>
    <x v="0"/>
  </r>
  <r>
    <x v="38"/>
    <x v="0"/>
    <x v="1"/>
    <x v="11"/>
    <x v="0"/>
    <x v="487"/>
    <n v="220"/>
    <n v="180"/>
    <n v="145"/>
    <m/>
    <m/>
    <m/>
    <m/>
    <n v="220"/>
    <n v="220"/>
    <n v="181.66666666666666"/>
    <x v="2"/>
    <x v="5"/>
    <x v="1"/>
    <x v="1"/>
    <x v="0"/>
  </r>
  <r>
    <x v="38"/>
    <x v="0"/>
    <x v="1"/>
    <x v="11"/>
    <x v="0"/>
    <x v="488"/>
    <n v="145"/>
    <n v="135"/>
    <n v="200"/>
    <m/>
    <m/>
    <m/>
    <m/>
    <n v="200"/>
    <n v="200"/>
    <n v="160"/>
    <x v="2"/>
    <x v="4"/>
    <x v="1"/>
    <x v="1"/>
    <x v="0"/>
  </r>
  <r>
    <x v="38"/>
    <x v="0"/>
    <x v="1"/>
    <x v="11"/>
    <x v="0"/>
    <x v="489"/>
    <n v="175"/>
    <n v="135"/>
    <n v="155"/>
    <m/>
    <m/>
    <m/>
    <m/>
    <n v="175"/>
    <n v="175"/>
    <n v="155"/>
    <x v="3"/>
    <x v="6"/>
    <x v="1"/>
    <x v="1"/>
    <x v="0"/>
  </r>
  <r>
    <x v="38"/>
    <x v="0"/>
    <x v="1"/>
    <x v="11"/>
    <x v="0"/>
    <x v="490"/>
    <n v="65"/>
    <n v="110"/>
    <n v="115"/>
    <m/>
    <m/>
    <m/>
    <m/>
    <n v="115"/>
    <n v="115"/>
    <n v="96.666666666666671"/>
    <x v="4"/>
    <x v="35"/>
    <x v="1"/>
    <x v="1"/>
    <x v="0"/>
  </r>
  <r>
    <x v="38"/>
    <x v="0"/>
    <x v="1"/>
    <x v="11"/>
    <x v="0"/>
    <x v="491"/>
    <n v="65"/>
    <n v="55"/>
    <n v="95"/>
    <m/>
    <m/>
    <m/>
    <m/>
    <n v="95"/>
    <n v="95"/>
    <n v="71.666666666666671"/>
    <x v="7"/>
    <x v="19"/>
    <x v="1"/>
    <x v="1"/>
    <x v="0"/>
  </r>
  <r>
    <x v="39"/>
    <x v="0"/>
    <x v="2"/>
    <x v="13"/>
    <x v="0"/>
    <x v="492"/>
    <n v="170"/>
    <n v="140"/>
    <n v="275"/>
    <m/>
    <n v="245"/>
    <n v="185"/>
    <n v="255"/>
    <n v="275"/>
    <n v="275"/>
    <n v="211.66666666666666"/>
    <x v="6"/>
    <x v="33"/>
    <x v="1"/>
    <x v="1"/>
    <x v="0"/>
  </r>
  <r>
    <x v="39"/>
    <x v="0"/>
    <x v="2"/>
    <x v="13"/>
    <x v="0"/>
    <x v="493"/>
    <n v="215"/>
    <n v="325"/>
    <n v="265"/>
    <m/>
    <n v="300"/>
    <n v="205"/>
    <n v="235"/>
    <n v="325"/>
    <n v="325"/>
    <n v="257.5"/>
    <x v="1"/>
    <x v="12"/>
    <x v="1"/>
    <x v="1"/>
    <x v="0"/>
  </r>
  <r>
    <x v="39"/>
    <x v="0"/>
    <x v="2"/>
    <x v="13"/>
    <x v="0"/>
    <x v="494"/>
    <n v="130"/>
    <n v="85"/>
    <n v="230"/>
    <m/>
    <n v="220"/>
    <m/>
    <m/>
    <n v="230"/>
    <n v="230"/>
    <n v="166.25"/>
    <x v="2"/>
    <x v="17"/>
    <x v="1"/>
    <x v="1"/>
    <x v="0"/>
  </r>
  <r>
    <x v="39"/>
    <x v="0"/>
    <x v="2"/>
    <x v="13"/>
    <x v="0"/>
    <x v="495"/>
    <n v="260"/>
    <n v="135"/>
    <n v="140"/>
    <m/>
    <n v="160"/>
    <m/>
    <m/>
    <n v="260"/>
    <n v="260"/>
    <n v="173.75"/>
    <x v="6"/>
    <x v="24"/>
    <x v="0"/>
    <x v="3"/>
    <x v="0"/>
  </r>
  <r>
    <x v="39"/>
    <x v="0"/>
    <x v="2"/>
    <x v="13"/>
    <x v="0"/>
    <x v="496"/>
    <n v="145"/>
    <n v="210"/>
    <n v="180"/>
    <m/>
    <m/>
    <m/>
    <m/>
    <n v="210"/>
    <n v="210"/>
    <n v="178.33333333333334"/>
    <x v="2"/>
    <x v="25"/>
    <x v="0"/>
    <x v="3"/>
    <x v="0"/>
  </r>
  <r>
    <x v="39"/>
    <x v="0"/>
    <x v="2"/>
    <x v="13"/>
    <x v="0"/>
    <x v="497"/>
    <n v="200"/>
    <n v="210"/>
    <n v="190"/>
    <m/>
    <m/>
    <m/>
    <m/>
    <n v="210"/>
    <n v="210"/>
    <n v="200"/>
    <x v="2"/>
    <x v="25"/>
    <x v="1"/>
    <x v="1"/>
    <x v="0"/>
  </r>
  <r>
    <x v="39"/>
    <x v="0"/>
    <x v="2"/>
    <x v="13"/>
    <x v="0"/>
    <x v="498"/>
    <n v="100"/>
    <n v="75"/>
    <n v="200"/>
    <m/>
    <m/>
    <m/>
    <m/>
    <n v="200"/>
    <n v="200"/>
    <n v="125"/>
    <x v="2"/>
    <x v="4"/>
    <x v="1"/>
    <x v="1"/>
    <x v="0"/>
  </r>
  <r>
    <x v="39"/>
    <x v="0"/>
    <x v="2"/>
    <x v="13"/>
    <x v="0"/>
    <x v="499"/>
    <n v="165"/>
    <n v="200"/>
    <n v="125"/>
    <m/>
    <m/>
    <m/>
    <m/>
    <n v="200"/>
    <n v="200"/>
    <n v="163.33333333333334"/>
    <x v="2"/>
    <x v="4"/>
    <x v="1"/>
    <x v="1"/>
    <x v="0"/>
  </r>
  <r>
    <x v="39"/>
    <x v="0"/>
    <x v="2"/>
    <x v="13"/>
    <x v="0"/>
    <x v="500"/>
    <n v="180"/>
    <n v="120"/>
    <n v="180"/>
    <m/>
    <m/>
    <m/>
    <m/>
    <n v="180"/>
    <n v="180"/>
    <n v="160"/>
    <x v="3"/>
    <x v="26"/>
    <x v="1"/>
    <x v="1"/>
    <x v="0"/>
  </r>
  <r>
    <x v="39"/>
    <x v="0"/>
    <x v="2"/>
    <x v="13"/>
    <x v="0"/>
    <x v="501"/>
    <n v="145"/>
    <n v="150"/>
    <n v="170"/>
    <m/>
    <m/>
    <m/>
    <m/>
    <n v="170"/>
    <n v="170"/>
    <n v="155"/>
    <x v="3"/>
    <x v="6"/>
    <x v="1"/>
    <x v="1"/>
    <x v="0"/>
  </r>
  <r>
    <x v="39"/>
    <x v="0"/>
    <x v="2"/>
    <x v="13"/>
    <x v="0"/>
    <x v="502"/>
    <n v="120"/>
    <n v="105"/>
    <n v="125"/>
    <m/>
    <m/>
    <m/>
    <m/>
    <n v="125"/>
    <n v="125"/>
    <n v="116.66666666666667"/>
    <x v="4"/>
    <x v="8"/>
    <x v="1"/>
    <x v="1"/>
    <x v="0"/>
  </r>
  <r>
    <x v="39"/>
    <x v="0"/>
    <x v="2"/>
    <x v="13"/>
    <x v="0"/>
    <x v="503"/>
    <n v="110"/>
    <n v="95"/>
    <n v="95"/>
    <m/>
    <m/>
    <m/>
    <m/>
    <n v="110"/>
    <n v="110"/>
    <n v="100"/>
    <x v="4"/>
    <x v="35"/>
    <x v="1"/>
    <x v="1"/>
    <x v="0"/>
  </r>
  <r>
    <x v="40"/>
    <x v="0"/>
    <x v="2"/>
    <x v="13"/>
    <x v="0"/>
    <x v="504"/>
    <n v="265"/>
    <n v="235"/>
    <n v="155"/>
    <m/>
    <n v="310"/>
    <n v="265"/>
    <n v="275"/>
    <n v="265"/>
    <n v="310"/>
    <n v="250.83333333333334"/>
    <x v="1"/>
    <x v="3"/>
    <x v="0"/>
    <x v="3"/>
    <x v="0"/>
  </r>
  <r>
    <x v="40"/>
    <x v="0"/>
    <x v="2"/>
    <x v="13"/>
    <x v="0"/>
    <x v="505"/>
    <n v="280"/>
    <n v="200"/>
    <n v="260"/>
    <m/>
    <n v="280"/>
    <n v="55"/>
    <n v="225"/>
    <n v="280"/>
    <n v="280"/>
    <n v="216.66666666666666"/>
    <x v="6"/>
    <x v="28"/>
    <x v="0"/>
    <x v="7"/>
    <x v="0"/>
  </r>
  <r>
    <x v="40"/>
    <x v="0"/>
    <x v="2"/>
    <x v="13"/>
    <x v="0"/>
    <x v="506"/>
    <n v="195"/>
    <n v="205"/>
    <n v="220"/>
    <m/>
    <n v="280"/>
    <m/>
    <m/>
    <n v="220"/>
    <n v="280"/>
    <n v="225"/>
    <x v="6"/>
    <x v="28"/>
    <x v="1"/>
    <x v="1"/>
    <x v="0"/>
  </r>
  <r>
    <x v="40"/>
    <x v="0"/>
    <x v="2"/>
    <x v="13"/>
    <x v="0"/>
    <x v="507"/>
    <n v="150"/>
    <n v="170"/>
    <n v="230"/>
    <m/>
    <n v="195"/>
    <m/>
    <m/>
    <n v="230"/>
    <n v="230"/>
    <n v="186.25"/>
    <x v="2"/>
    <x v="17"/>
    <x v="1"/>
    <x v="1"/>
    <x v="0"/>
  </r>
  <r>
    <x v="40"/>
    <x v="0"/>
    <x v="2"/>
    <x v="13"/>
    <x v="0"/>
    <x v="508"/>
    <n v="150"/>
    <n v="185"/>
    <n v="220"/>
    <m/>
    <m/>
    <m/>
    <m/>
    <n v="220"/>
    <n v="220"/>
    <n v="185"/>
    <x v="2"/>
    <x v="5"/>
    <x v="1"/>
    <x v="1"/>
    <x v="0"/>
  </r>
  <r>
    <x v="40"/>
    <x v="0"/>
    <x v="2"/>
    <x v="13"/>
    <x v="0"/>
    <x v="509"/>
    <n v="85"/>
    <n v="210"/>
    <n v="175"/>
    <m/>
    <m/>
    <m/>
    <m/>
    <n v="210"/>
    <n v="210"/>
    <n v="156.66666666666666"/>
    <x v="2"/>
    <x v="25"/>
    <x v="1"/>
    <x v="1"/>
    <x v="0"/>
  </r>
  <r>
    <x v="40"/>
    <x v="0"/>
    <x v="2"/>
    <x v="13"/>
    <x v="0"/>
    <x v="510"/>
    <n v="200"/>
    <n v="200"/>
    <n v="185"/>
    <m/>
    <m/>
    <m/>
    <m/>
    <n v="200"/>
    <n v="200"/>
    <n v="195"/>
    <x v="2"/>
    <x v="4"/>
    <x v="1"/>
    <x v="1"/>
    <x v="0"/>
  </r>
  <r>
    <x v="40"/>
    <x v="0"/>
    <x v="2"/>
    <x v="13"/>
    <x v="0"/>
    <x v="511"/>
    <n v="155"/>
    <n v="160"/>
    <n v="190"/>
    <m/>
    <m/>
    <m/>
    <m/>
    <n v="190"/>
    <n v="190"/>
    <n v="168.33333333333334"/>
    <x v="3"/>
    <x v="14"/>
    <x v="1"/>
    <x v="1"/>
    <x v="0"/>
  </r>
  <r>
    <x v="40"/>
    <x v="0"/>
    <x v="2"/>
    <x v="13"/>
    <x v="0"/>
    <x v="512"/>
    <n v="160"/>
    <n v="190"/>
    <n v="115"/>
    <m/>
    <m/>
    <m/>
    <m/>
    <n v="190"/>
    <n v="190"/>
    <n v="155"/>
    <x v="3"/>
    <x v="14"/>
    <x v="0"/>
    <x v="3"/>
    <x v="0"/>
  </r>
  <r>
    <x v="40"/>
    <x v="0"/>
    <x v="2"/>
    <x v="13"/>
    <x v="0"/>
    <x v="513"/>
    <n v="180"/>
    <n v="125"/>
    <n v="135"/>
    <m/>
    <m/>
    <m/>
    <m/>
    <n v="180"/>
    <n v="180"/>
    <n v="146.66666666666666"/>
    <x v="3"/>
    <x v="26"/>
    <x v="0"/>
    <x v="3"/>
    <x v="0"/>
  </r>
  <r>
    <x v="40"/>
    <x v="0"/>
    <x v="2"/>
    <x v="13"/>
    <x v="0"/>
    <x v="514"/>
    <n v="145"/>
    <n v="175"/>
    <n v="175"/>
    <m/>
    <m/>
    <m/>
    <m/>
    <n v="175"/>
    <n v="175"/>
    <n v="165"/>
    <x v="3"/>
    <x v="6"/>
    <x v="1"/>
    <x v="1"/>
    <x v="0"/>
  </r>
  <r>
    <x v="40"/>
    <x v="0"/>
    <x v="2"/>
    <x v="13"/>
    <x v="0"/>
    <x v="515"/>
    <n v="165"/>
    <n v="170"/>
    <n v="95"/>
    <m/>
    <m/>
    <m/>
    <m/>
    <n v="170"/>
    <n v="170"/>
    <n v="143.33333333333334"/>
    <x v="3"/>
    <x v="6"/>
    <x v="1"/>
    <x v="1"/>
    <x v="0"/>
  </r>
  <r>
    <x v="40"/>
    <x v="0"/>
    <x v="2"/>
    <x v="13"/>
    <x v="0"/>
    <x v="516"/>
    <n v="140"/>
    <n v="160"/>
    <n v="95"/>
    <m/>
    <m/>
    <m/>
    <m/>
    <n v="160"/>
    <n v="160"/>
    <n v="131.66666666666666"/>
    <x v="3"/>
    <x v="15"/>
    <x v="1"/>
    <x v="1"/>
    <x v="0"/>
  </r>
  <r>
    <x v="40"/>
    <x v="0"/>
    <x v="2"/>
    <x v="13"/>
    <x v="0"/>
    <x v="517"/>
    <n v="145"/>
    <n v="135"/>
    <n v="105"/>
    <m/>
    <m/>
    <m/>
    <m/>
    <n v="145"/>
    <n v="145"/>
    <n v="128.33333333333334"/>
    <x v="4"/>
    <x v="7"/>
    <x v="1"/>
    <x v="1"/>
    <x v="0"/>
  </r>
  <r>
    <x v="40"/>
    <x v="0"/>
    <x v="2"/>
    <x v="13"/>
    <x v="0"/>
    <x v="518"/>
    <n v="140"/>
    <n v="110"/>
    <n v="125"/>
    <m/>
    <m/>
    <m/>
    <m/>
    <n v="140"/>
    <n v="140"/>
    <n v="125"/>
    <x v="4"/>
    <x v="7"/>
    <x v="1"/>
    <x v="1"/>
    <x v="0"/>
  </r>
  <r>
    <x v="40"/>
    <x v="0"/>
    <x v="2"/>
    <x v="13"/>
    <x v="0"/>
    <x v="519"/>
    <n v="75"/>
    <n v="75"/>
    <n v="110"/>
    <m/>
    <m/>
    <m/>
    <m/>
    <n v="110"/>
    <n v="110"/>
    <n v="86.666666666666671"/>
    <x v="4"/>
    <x v="35"/>
    <x v="1"/>
    <x v="1"/>
    <x v="0"/>
  </r>
  <r>
    <x v="40"/>
    <x v="0"/>
    <x v="2"/>
    <x v="13"/>
    <x v="0"/>
    <x v="520"/>
    <n v="95"/>
    <n v="75"/>
    <n v="75"/>
    <m/>
    <m/>
    <m/>
    <m/>
    <n v="95"/>
    <n v="95"/>
    <n v="81.666666666666671"/>
    <x v="7"/>
    <x v="19"/>
    <x v="1"/>
    <x v="1"/>
    <x v="0"/>
  </r>
  <r>
    <x v="40"/>
    <x v="0"/>
    <x v="2"/>
    <x v="13"/>
    <x v="0"/>
    <x v="521"/>
    <n v="0"/>
    <n v="0"/>
    <n v="0"/>
    <m/>
    <m/>
    <m/>
    <m/>
    <n v="0"/>
    <n v="0"/>
    <n v="0"/>
    <x v="10"/>
    <x v="38"/>
    <x v="1"/>
    <x v="1"/>
    <x v="0"/>
  </r>
  <r>
    <x v="41"/>
    <x v="0"/>
    <x v="2"/>
    <x v="13"/>
    <x v="0"/>
    <x v="522"/>
    <n v="240"/>
    <n v="210"/>
    <n v="180"/>
    <n v="220"/>
    <n v="220"/>
    <n v="145"/>
    <n v="205"/>
    <n v="240"/>
    <n v="240"/>
    <n v="202.85714285714286"/>
    <x v="2"/>
    <x v="13"/>
    <x v="0"/>
    <x v="8"/>
    <x v="0"/>
  </r>
  <r>
    <x v="41"/>
    <x v="0"/>
    <x v="2"/>
    <x v="13"/>
    <x v="0"/>
    <x v="523"/>
    <n v="210"/>
    <n v="80"/>
    <n v="220"/>
    <n v="185"/>
    <n v="195"/>
    <n v="220"/>
    <n v="165"/>
    <n v="220"/>
    <n v="220"/>
    <n v="182.14285714285714"/>
    <x v="2"/>
    <x v="5"/>
    <x v="1"/>
    <x v="1"/>
    <x v="0"/>
  </r>
  <r>
    <x v="41"/>
    <x v="0"/>
    <x v="2"/>
    <x v="13"/>
    <x v="0"/>
    <x v="524"/>
    <n v="185"/>
    <n v="205"/>
    <n v="205"/>
    <n v="205"/>
    <n v="185"/>
    <m/>
    <m/>
    <n v="205"/>
    <n v="205"/>
    <n v="197"/>
    <x v="2"/>
    <x v="4"/>
    <x v="0"/>
    <x v="8"/>
    <x v="0"/>
  </r>
  <r>
    <x v="41"/>
    <x v="0"/>
    <x v="2"/>
    <x v="13"/>
    <x v="0"/>
    <x v="525"/>
    <n v="190"/>
    <n v="80"/>
    <n v="140"/>
    <n v="190"/>
    <n v="135"/>
    <m/>
    <m/>
    <n v="190"/>
    <n v="190"/>
    <n v="147"/>
    <x v="3"/>
    <x v="14"/>
    <x v="1"/>
    <x v="1"/>
    <x v="0"/>
  </r>
  <r>
    <x v="41"/>
    <x v="0"/>
    <x v="2"/>
    <x v="13"/>
    <x v="0"/>
    <x v="526"/>
    <n v="160"/>
    <n v="135"/>
    <n v="220"/>
    <n v="175"/>
    <m/>
    <m/>
    <m/>
    <n v="220"/>
    <n v="220"/>
    <n v="172.5"/>
    <x v="2"/>
    <x v="5"/>
    <x v="1"/>
    <x v="1"/>
    <x v="0"/>
  </r>
  <r>
    <x v="41"/>
    <x v="0"/>
    <x v="2"/>
    <x v="13"/>
    <x v="0"/>
    <x v="527"/>
    <n v="75"/>
    <n v="125"/>
    <n v="200"/>
    <n v="170"/>
    <m/>
    <m/>
    <m/>
    <n v="200"/>
    <n v="200"/>
    <n v="142.5"/>
    <x v="2"/>
    <x v="4"/>
    <x v="1"/>
    <x v="1"/>
    <x v="0"/>
  </r>
  <r>
    <x v="41"/>
    <x v="0"/>
    <x v="2"/>
    <x v="13"/>
    <x v="0"/>
    <x v="528"/>
    <n v="120"/>
    <n v="155"/>
    <n v="95"/>
    <n v="160"/>
    <m/>
    <m/>
    <m/>
    <n v="155"/>
    <n v="160"/>
    <n v="132.5"/>
    <x v="3"/>
    <x v="15"/>
    <x v="1"/>
    <x v="1"/>
    <x v="0"/>
  </r>
  <r>
    <x v="41"/>
    <x v="0"/>
    <x v="2"/>
    <x v="13"/>
    <x v="0"/>
    <x v="529"/>
    <n v="85"/>
    <n v="140"/>
    <n v="135"/>
    <n v="95"/>
    <m/>
    <m/>
    <m/>
    <n v="140"/>
    <n v="140"/>
    <n v="113.75"/>
    <x v="4"/>
    <x v="7"/>
    <x v="1"/>
    <x v="1"/>
    <x v="0"/>
  </r>
  <r>
    <x v="41"/>
    <x v="0"/>
    <x v="2"/>
    <x v="13"/>
    <x v="0"/>
    <x v="530"/>
    <n v="120"/>
    <n v="120"/>
    <n v="140"/>
    <m/>
    <m/>
    <m/>
    <m/>
    <n v="140"/>
    <n v="140"/>
    <n v="126.66666666666667"/>
    <x v="4"/>
    <x v="7"/>
    <x v="1"/>
    <x v="1"/>
    <x v="0"/>
  </r>
  <r>
    <x v="41"/>
    <x v="0"/>
    <x v="2"/>
    <x v="13"/>
    <x v="0"/>
    <x v="531"/>
    <n v="75"/>
    <n v="120"/>
    <n v="120"/>
    <m/>
    <m/>
    <m/>
    <m/>
    <n v="120"/>
    <n v="120"/>
    <n v="105"/>
    <x v="4"/>
    <x v="8"/>
    <x v="1"/>
    <x v="1"/>
    <x v="0"/>
  </r>
  <r>
    <x v="41"/>
    <x v="0"/>
    <x v="2"/>
    <x v="13"/>
    <x v="0"/>
    <x v="532"/>
    <n v="110"/>
    <n v="90"/>
    <n v="80"/>
    <m/>
    <m/>
    <m/>
    <m/>
    <n v="110"/>
    <n v="110"/>
    <n v="93.333333333333329"/>
    <x v="4"/>
    <x v="35"/>
    <x v="1"/>
    <x v="1"/>
    <x v="0"/>
  </r>
  <r>
    <x v="41"/>
    <x v="0"/>
    <x v="2"/>
    <x v="13"/>
    <x v="0"/>
    <x v="533"/>
    <n v="90"/>
    <n v="80"/>
    <n v="80"/>
    <m/>
    <m/>
    <m/>
    <m/>
    <n v="90"/>
    <n v="90"/>
    <n v="83.333333333333329"/>
    <x v="7"/>
    <x v="19"/>
    <x v="1"/>
    <x v="1"/>
    <x v="0"/>
  </r>
  <r>
    <x v="42"/>
    <x v="0"/>
    <x v="2"/>
    <x v="13"/>
    <x v="0"/>
    <x v="534"/>
    <n v="270"/>
    <n v="295"/>
    <n v="295"/>
    <n v="375"/>
    <n v="395"/>
    <n v="395"/>
    <n v="405"/>
    <n v="295"/>
    <n v="405"/>
    <n v="347.14285714285717"/>
    <x v="0"/>
    <x v="32"/>
    <x v="0"/>
    <x v="8"/>
    <x v="0"/>
  </r>
  <r>
    <x v="42"/>
    <x v="0"/>
    <x v="2"/>
    <x v="13"/>
    <x v="0"/>
    <x v="535"/>
    <n v="310"/>
    <n v="250"/>
    <n v="315"/>
    <n v="350"/>
    <n v="305"/>
    <n v="350"/>
    <n v="390"/>
    <n v="315"/>
    <n v="390"/>
    <n v="324.28571428571428"/>
    <x v="8"/>
    <x v="34"/>
    <x v="0"/>
    <x v="8"/>
    <x v="0"/>
  </r>
  <r>
    <x v="42"/>
    <x v="0"/>
    <x v="2"/>
    <x v="13"/>
    <x v="0"/>
    <x v="536"/>
    <n v="240"/>
    <n v="210"/>
    <n v="160"/>
    <n v="270"/>
    <n v="240"/>
    <m/>
    <m/>
    <n v="240"/>
    <n v="270"/>
    <n v="224"/>
    <x v="6"/>
    <x v="33"/>
    <x v="0"/>
    <x v="8"/>
    <x v="0"/>
  </r>
  <r>
    <x v="42"/>
    <x v="0"/>
    <x v="2"/>
    <x v="13"/>
    <x v="0"/>
    <x v="537"/>
    <n v="240"/>
    <n v="230"/>
    <n v="240"/>
    <n v="250"/>
    <n v="210"/>
    <m/>
    <m/>
    <n v="240"/>
    <n v="250"/>
    <n v="234"/>
    <x v="6"/>
    <x v="16"/>
    <x v="1"/>
    <x v="1"/>
    <x v="0"/>
  </r>
  <r>
    <x v="42"/>
    <x v="0"/>
    <x v="2"/>
    <x v="13"/>
    <x v="0"/>
    <x v="538"/>
    <n v="140"/>
    <n v="135"/>
    <n v="200"/>
    <n v="195"/>
    <m/>
    <m/>
    <m/>
    <n v="200"/>
    <n v="200"/>
    <n v="167.5"/>
    <x v="2"/>
    <x v="4"/>
    <x v="1"/>
    <x v="1"/>
    <x v="0"/>
  </r>
  <r>
    <x v="42"/>
    <x v="0"/>
    <x v="2"/>
    <x v="13"/>
    <x v="0"/>
    <x v="539"/>
    <n v="160"/>
    <n v="115"/>
    <n v="200"/>
    <n v="180"/>
    <m/>
    <m/>
    <m/>
    <n v="200"/>
    <n v="200"/>
    <n v="163.75"/>
    <x v="2"/>
    <x v="4"/>
    <x v="1"/>
    <x v="1"/>
    <x v="0"/>
  </r>
  <r>
    <x v="42"/>
    <x v="0"/>
    <x v="2"/>
    <x v="13"/>
    <x v="0"/>
    <x v="540"/>
    <n v="170"/>
    <n v="110"/>
    <n v="160"/>
    <n v="175"/>
    <m/>
    <m/>
    <m/>
    <n v="170"/>
    <n v="175"/>
    <n v="153.75"/>
    <x v="3"/>
    <x v="6"/>
    <x v="1"/>
    <x v="1"/>
    <x v="0"/>
  </r>
  <r>
    <x v="42"/>
    <x v="0"/>
    <x v="2"/>
    <x v="13"/>
    <x v="0"/>
    <x v="541"/>
    <n v="200"/>
    <n v="180"/>
    <n v="255"/>
    <n v="175"/>
    <m/>
    <m/>
    <m/>
    <n v="255"/>
    <n v="255"/>
    <n v="202.5"/>
    <x v="6"/>
    <x v="16"/>
    <x v="1"/>
    <x v="1"/>
    <x v="0"/>
  </r>
  <r>
    <x v="42"/>
    <x v="0"/>
    <x v="2"/>
    <x v="13"/>
    <x v="0"/>
    <x v="542"/>
    <n v="100"/>
    <n v="95"/>
    <n v="165"/>
    <m/>
    <m/>
    <m/>
    <m/>
    <n v="165"/>
    <n v="165"/>
    <n v="120"/>
    <x v="3"/>
    <x v="15"/>
    <x v="1"/>
    <x v="1"/>
    <x v="0"/>
  </r>
  <r>
    <x v="42"/>
    <x v="0"/>
    <x v="2"/>
    <x v="13"/>
    <x v="0"/>
    <x v="543"/>
    <n v="110"/>
    <n v="140"/>
    <n v="160"/>
    <m/>
    <m/>
    <m/>
    <m/>
    <n v="160"/>
    <n v="160"/>
    <n v="136.66666666666666"/>
    <x v="3"/>
    <x v="15"/>
    <x v="1"/>
    <x v="1"/>
    <x v="0"/>
  </r>
  <r>
    <x v="42"/>
    <x v="0"/>
    <x v="2"/>
    <x v="13"/>
    <x v="0"/>
    <x v="544"/>
    <n v="110"/>
    <n v="105"/>
    <n v="145"/>
    <m/>
    <m/>
    <m/>
    <m/>
    <n v="145"/>
    <n v="145"/>
    <n v="120"/>
    <x v="4"/>
    <x v="7"/>
    <x v="1"/>
    <x v="1"/>
    <x v="0"/>
  </r>
  <r>
    <x v="42"/>
    <x v="0"/>
    <x v="2"/>
    <x v="13"/>
    <x v="0"/>
    <x v="545"/>
    <n v="125"/>
    <n v="140"/>
    <n v="115"/>
    <m/>
    <m/>
    <m/>
    <m/>
    <n v="140"/>
    <n v="140"/>
    <n v="126.66666666666667"/>
    <x v="4"/>
    <x v="7"/>
    <x v="1"/>
    <x v="1"/>
    <x v="0"/>
  </r>
  <r>
    <x v="42"/>
    <x v="0"/>
    <x v="2"/>
    <x v="13"/>
    <x v="0"/>
    <x v="546"/>
    <n v="105"/>
    <n v="135"/>
    <n v="120"/>
    <m/>
    <m/>
    <m/>
    <m/>
    <n v="135"/>
    <n v="135"/>
    <n v="120"/>
    <x v="4"/>
    <x v="18"/>
    <x v="1"/>
    <x v="1"/>
    <x v="0"/>
  </r>
  <r>
    <x v="42"/>
    <x v="0"/>
    <x v="2"/>
    <x v="13"/>
    <x v="0"/>
    <x v="547"/>
    <n v="0"/>
    <n v="90"/>
    <n v="100"/>
    <m/>
    <m/>
    <m/>
    <m/>
    <n v="100"/>
    <n v="100"/>
    <n v="63.333333333333336"/>
    <x v="4"/>
    <x v="9"/>
    <x v="1"/>
    <x v="1"/>
    <x v="0"/>
  </r>
  <r>
    <x v="43"/>
    <x v="0"/>
    <x v="2"/>
    <x v="11"/>
    <x v="0"/>
    <x v="548"/>
    <n v="190"/>
    <n v="270"/>
    <n v="190"/>
    <m/>
    <m/>
    <n v="280"/>
    <n v="170"/>
    <n v="270"/>
    <n v="280"/>
    <n v="220"/>
    <x v="6"/>
    <x v="28"/>
    <x v="0"/>
    <x v="5"/>
    <x v="0"/>
  </r>
  <r>
    <x v="43"/>
    <x v="0"/>
    <x v="2"/>
    <x v="11"/>
    <x v="0"/>
    <x v="549"/>
    <n v="335"/>
    <n v="350"/>
    <n v="410"/>
    <m/>
    <m/>
    <n v="255"/>
    <n v="320"/>
    <n v="410"/>
    <n v="410"/>
    <n v="334"/>
    <x v="0"/>
    <x v="45"/>
    <x v="0"/>
    <x v="5"/>
    <x v="0"/>
  </r>
  <r>
    <x v="44"/>
    <x v="0"/>
    <x v="1"/>
    <x v="13"/>
    <x v="0"/>
    <x v="550"/>
    <n v="345"/>
    <n v="290"/>
    <n v="230"/>
    <m/>
    <n v="215"/>
    <n v="275"/>
    <n v="265"/>
    <n v="345"/>
    <n v="345"/>
    <n v="270"/>
    <x v="1"/>
    <x v="1"/>
    <x v="0"/>
    <x v="2"/>
    <x v="0"/>
  </r>
  <r>
    <x v="44"/>
    <x v="0"/>
    <x v="1"/>
    <x v="13"/>
    <x v="0"/>
    <x v="551"/>
    <n v="270"/>
    <n v="190"/>
    <n v="260"/>
    <m/>
    <n v="215"/>
    <n v="350"/>
    <n v="195"/>
    <n v="270"/>
    <n v="350"/>
    <n v="246.66666666666666"/>
    <x v="8"/>
    <x v="21"/>
    <x v="1"/>
    <x v="1"/>
    <x v="0"/>
  </r>
  <r>
    <x v="44"/>
    <x v="0"/>
    <x v="1"/>
    <x v="13"/>
    <x v="0"/>
    <x v="552"/>
    <n v="190"/>
    <n v="175"/>
    <n v="255"/>
    <m/>
    <n v="175"/>
    <m/>
    <m/>
    <n v="255"/>
    <n v="255"/>
    <n v="198.75"/>
    <x v="6"/>
    <x v="16"/>
    <x v="1"/>
    <x v="1"/>
    <x v="0"/>
  </r>
  <r>
    <x v="44"/>
    <x v="0"/>
    <x v="1"/>
    <x v="13"/>
    <x v="0"/>
    <x v="553"/>
    <n v="255"/>
    <n v="205"/>
    <n v="245"/>
    <m/>
    <n v="170"/>
    <m/>
    <m/>
    <n v="255"/>
    <n v="255"/>
    <n v="218.75"/>
    <x v="6"/>
    <x v="16"/>
    <x v="0"/>
    <x v="2"/>
    <x v="0"/>
  </r>
  <r>
    <x v="44"/>
    <x v="0"/>
    <x v="1"/>
    <x v="13"/>
    <x v="0"/>
    <x v="554"/>
    <n v="200"/>
    <n v="230"/>
    <n v="150"/>
    <m/>
    <m/>
    <m/>
    <m/>
    <n v="230"/>
    <n v="230"/>
    <n v="193.33333333333334"/>
    <x v="2"/>
    <x v="17"/>
    <x v="1"/>
    <x v="1"/>
    <x v="0"/>
  </r>
  <r>
    <x v="44"/>
    <x v="0"/>
    <x v="1"/>
    <x v="13"/>
    <x v="0"/>
    <x v="555"/>
    <n v="175"/>
    <n v="210"/>
    <n v="125"/>
    <m/>
    <m/>
    <m/>
    <m/>
    <n v="210"/>
    <n v="210"/>
    <n v="170"/>
    <x v="2"/>
    <x v="25"/>
    <x v="1"/>
    <x v="1"/>
    <x v="0"/>
  </r>
  <r>
    <x v="45"/>
    <x v="0"/>
    <x v="2"/>
    <x v="13"/>
    <x v="0"/>
    <x v="556"/>
    <n v="275"/>
    <n v="390"/>
    <n v="390"/>
    <n v="320"/>
    <n v="465"/>
    <n v="375"/>
    <n v="375"/>
    <n v="390"/>
    <n v="465"/>
    <n v="370"/>
    <x v="9"/>
    <x v="40"/>
    <x v="0"/>
    <x v="4"/>
    <x v="0"/>
  </r>
  <r>
    <x v="45"/>
    <x v="0"/>
    <x v="2"/>
    <x v="13"/>
    <x v="0"/>
    <x v="557"/>
    <n v="260"/>
    <n v="200"/>
    <n v="260"/>
    <n v="245"/>
    <n v="255"/>
    <n v="195"/>
    <n v="250"/>
    <n v="260"/>
    <n v="260"/>
    <n v="237.85714285714286"/>
    <x v="6"/>
    <x v="24"/>
    <x v="0"/>
    <x v="4"/>
    <x v="0"/>
  </r>
  <r>
    <x v="45"/>
    <x v="0"/>
    <x v="2"/>
    <x v="13"/>
    <x v="0"/>
    <x v="558"/>
    <n v="260"/>
    <n v="250"/>
    <n v="270"/>
    <n v="260"/>
    <n v="235"/>
    <m/>
    <m/>
    <n v="270"/>
    <n v="270"/>
    <n v="255"/>
    <x v="6"/>
    <x v="33"/>
    <x v="1"/>
    <x v="1"/>
    <x v="0"/>
  </r>
  <r>
    <x v="45"/>
    <x v="0"/>
    <x v="2"/>
    <x v="13"/>
    <x v="0"/>
    <x v="559"/>
    <n v="190"/>
    <n v="180"/>
    <n v="200"/>
    <n v="190"/>
    <n v="185"/>
    <m/>
    <m/>
    <n v="200"/>
    <n v="200"/>
    <n v="189"/>
    <x v="2"/>
    <x v="4"/>
    <x v="1"/>
    <x v="1"/>
    <x v="0"/>
  </r>
  <r>
    <x v="45"/>
    <x v="0"/>
    <x v="2"/>
    <x v="13"/>
    <x v="0"/>
    <x v="560"/>
    <n v="220"/>
    <n v="230"/>
    <n v="190"/>
    <n v="170"/>
    <m/>
    <m/>
    <m/>
    <n v="230"/>
    <n v="230"/>
    <n v="202.5"/>
    <x v="2"/>
    <x v="17"/>
    <x v="0"/>
    <x v="4"/>
    <x v="0"/>
  </r>
  <r>
    <x v="45"/>
    <x v="0"/>
    <x v="2"/>
    <x v="13"/>
    <x v="0"/>
    <x v="561"/>
    <n v="185"/>
    <n v="140"/>
    <n v="200"/>
    <n v="165"/>
    <m/>
    <m/>
    <m/>
    <n v="200"/>
    <n v="200"/>
    <n v="172.5"/>
    <x v="2"/>
    <x v="4"/>
    <x v="1"/>
    <x v="1"/>
    <x v="0"/>
  </r>
  <r>
    <x v="45"/>
    <x v="0"/>
    <x v="2"/>
    <x v="13"/>
    <x v="0"/>
    <x v="562"/>
    <n v="120"/>
    <n v="200"/>
    <n v="170"/>
    <n v="165"/>
    <m/>
    <m/>
    <m/>
    <n v="200"/>
    <n v="200"/>
    <n v="163.75"/>
    <x v="2"/>
    <x v="4"/>
    <x v="1"/>
    <x v="1"/>
    <x v="0"/>
  </r>
  <r>
    <x v="45"/>
    <x v="0"/>
    <x v="2"/>
    <x v="13"/>
    <x v="0"/>
    <x v="563"/>
    <n v="85"/>
    <n v="225"/>
    <n v="125"/>
    <n v="155"/>
    <m/>
    <m/>
    <m/>
    <n v="225"/>
    <n v="225"/>
    <n v="147.5"/>
    <x v="2"/>
    <x v="5"/>
    <x v="1"/>
    <x v="1"/>
    <x v="0"/>
  </r>
  <r>
    <x v="45"/>
    <x v="0"/>
    <x v="2"/>
    <x v="13"/>
    <x v="0"/>
    <x v="564"/>
    <n v="180"/>
    <n v="170"/>
    <n v="185"/>
    <m/>
    <m/>
    <m/>
    <m/>
    <n v="185"/>
    <n v="185"/>
    <n v="178.33333333333334"/>
    <x v="3"/>
    <x v="26"/>
    <x v="1"/>
    <x v="1"/>
    <x v="0"/>
  </r>
  <r>
    <x v="45"/>
    <x v="0"/>
    <x v="2"/>
    <x v="13"/>
    <x v="0"/>
    <x v="565"/>
    <n v="105"/>
    <n v="180"/>
    <n v="155"/>
    <m/>
    <m/>
    <m/>
    <m/>
    <n v="180"/>
    <n v="180"/>
    <n v="146.66666666666666"/>
    <x v="3"/>
    <x v="26"/>
    <x v="1"/>
    <x v="1"/>
    <x v="0"/>
  </r>
  <r>
    <x v="45"/>
    <x v="0"/>
    <x v="2"/>
    <x v="13"/>
    <x v="0"/>
    <x v="566"/>
    <n v="180"/>
    <n v="165"/>
    <n v="90"/>
    <m/>
    <m/>
    <m/>
    <m/>
    <n v="180"/>
    <n v="180"/>
    <n v="145"/>
    <x v="3"/>
    <x v="26"/>
    <x v="1"/>
    <x v="1"/>
    <x v="0"/>
  </r>
  <r>
    <x v="45"/>
    <x v="0"/>
    <x v="2"/>
    <x v="13"/>
    <x v="0"/>
    <x v="567"/>
    <n v="0"/>
    <n v="100"/>
    <n v="140"/>
    <m/>
    <m/>
    <m/>
    <m/>
    <n v="140"/>
    <n v="140"/>
    <n v="80"/>
    <x v="4"/>
    <x v="7"/>
    <x v="1"/>
    <x v="1"/>
    <x v="0"/>
  </r>
  <r>
    <x v="45"/>
    <x v="0"/>
    <x v="2"/>
    <x v="13"/>
    <x v="0"/>
    <x v="568"/>
    <n v="95"/>
    <n v="130"/>
    <n v="140"/>
    <m/>
    <m/>
    <m/>
    <m/>
    <n v="140"/>
    <n v="140"/>
    <n v="121.66666666666667"/>
    <x v="4"/>
    <x v="7"/>
    <x v="1"/>
    <x v="1"/>
    <x v="0"/>
  </r>
  <r>
    <x v="45"/>
    <x v="0"/>
    <x v="2"/>
    <x v="13"/>
    <x v="0"/>
    <x v="569"/>
    <n v="0"/>
    <n v="135"/>
    <n v="130"/>
    <m/>
    <m/>
    <m/>
    <m/>
    <n v="135"/>
    <n v="135"/>
    <n v="88.333333333333329"/>
    <x v="4"/>
    <x v="18"/>
    <x v="1"/>
    <x v="1"/>
    <x v="0"/>
  </r>
  <r>
    <x v="45"/>
    <x v="0"/>
    <x v="2"/>
    <x v="13"/>
    <x v="0"/>
    <x v="570"/>
    <n v="125"/>
    <n v="135"/>
    <n v="115"/>
    <m/>
    <m/>
    <m/>
    <m/>
    <n v="135"/>
    <n v="135"/>
    <n v="125"/>
    <x v="4"/>
    <x v="18"/>
    <x v="1"/>
    <x v="1"/>
    <x v="0"/>
  </r>
  <r>
    <x v="45"/>
    <x v="0"/>
    <x v="2"/>
    <x v="13"/>
    <x v="0"/>
    <x v="571"/>
    <n v="100"/>
    <n v="130"/>
    <n v="110"/>
    <m/>
    <m/>
    <m/>
    <m/>
    <n v="130"/>
    <n v="130"/>
    <n v="113.33333333333333"/>
    <x v="4"/>
    <x v="18"/>
    <x v="1"/>
    <x v="1"/>
    <x v="0"/>
  </r>
  <r>
    <x v="45"/>
    <x v="0"/>
    <x v="2"/>
    <x v="13"/>
    <x v="0"/>
    <x v="572"/>
    <n v="95"/>
    <n v="115"/>
    <n v="115"/>
    <m/>
    <m/>
    <m/>
    <m/>
    <n v="115"/>
    <n v="115"/>
    <n v="108.33333333333333"/>
    <x v="4"/>
    <x v="35"/>
    <x v="1"/>
    <x v="1"/>
    <x v="0"/>
  </r>
  <r>
    <x v="45"/>
    <x v="0"/>
    <x v="2"/>
    <x v="13"/>
    <x v="0"/>
    <x v="573"/>
    <n v="65"/>
    <n v="100"/>
    <n v="65"/>
    <m/>
    <m/>
    <m/>
    <m/>
    <n v="100"/>
    <n v="100"/>
    <n v="76.666666666666671"/>
    <x v="4"/>
    <x v="9"/>
    <x v="1"/>
    <x v="1"/>
    <x v="0"/>
  </r>
  <r>
    <x v="45"/>
    <x v="0"/>
    <x v="2"/>
    <x v="13"/>
    <x v="0"/>
    <x v="574"/>
    <n v="65"/>
    <n v="95"/>
    <n v="75"/>
    <m/>
    <m/>
    <m/>
    <m/>
    <n v="95"/>
    <n v="95"/>
    <n v="78.333333333333329"/>
    <x v="7"/>
    <x v="19"/>
    <x v="1"/>
    <x v="1"/>
    <x v="0"/>
  </r>
  <r>
    <x v="46"/>
    <x v="0"/>
    <x v="2"/>
    <x v="14"/>
    <x v="0"/>
    <x v="575"/>
    <n v="320"/>
    <n v="265"/>
    <n v="330"/>
    <m/>
    <n v="300"/>
    <n v="330"/>
    <n v="340"/>
    <n v="330"/>
    <n v="340"/>
    <n v="314.16666666666669"/>
    <x v="1"/>
    <x v="1"/>
    <x v="0"/>
    <x v="7"/>
    <x v="0"/>
  </r>
  <r>
    <x v="46"/>
    <x v="0"/>
    <x v="2"/>
    <x v="14"/>
    <x v="0"/>
    <x v="576"/>
    <n v="230"/>
    <n v="255"/>
    <n v="320"/>
    <m/>
    <n v="270"/>
    <n v="305"/>
    <n v="315"/>
    <n v="320"/>
    <n v="320"/>
    <n v="282.5"/>
    <x v="1"/>
    <x v="12"/>
    <x v="0"/>
    <x v="7"/>
    <x v="0"/>
  </r>
  <r>
    <x v="46"/>
    <x v="0"/>
    <x v="2"/>
    <x v="14"/>
    <x v="0"/>
    <x v="577"/>
    <n v="190"/>
    <n v="245"/>
    <n v="160"/>
    <m/>
    <n v="225"/>
    <m/>
    <m/>
    <n v="245"/>
    <n v="245"/>
    <n v="205"/>
    <x v="2"/>
    <x v="13"/>
    <x v="1"/>
    <x v="1"/>
    <x v="0"/>
  </r>
  <r>
    <x v="46"/>
    <x v="0"/>
    <x v="2"/>
    <x v="14"/>
    <x v="0"/>
    <x v="578"/>
    <n v="220"/>
    <n v="245"/>
    <n v="250"/>
    <m/>
    <n v="225"/>
    <m/>
    <m/>
    <n v="250"/>
    <n v="250"/>
    <n v="235"/>
    <x v="6"/>
    <x v="16"/>
    <x v="1"/>
    <x v="1"/>
    <x v="0"/>
  </r>
  <r>
    <x v="46"/>
    <x v="0"/>
    <x v="2"/>
    <x v="14"/>
    <x v="0"/>
    <x v="579"/>
    <n v="140"/>
    <n v="190"/>
    <n v="210"/>
    <m/>
    <m/>
    <m/>
    <m/>
    <n v="210"/>
    <n v="210"/>
    <n v="180"/>
    <x v="2"/>
    <x v="25"/>
    <x v="1"/>
    <x v="1"/>
    <x v="0"/>
  </r>
  <r>
    <x v="46"/>
    <x v="0"/>
    <x v="2"/>
    <x v="14"/>
    <x v="0"/>
    <x v="580"/>
    <n v="105"/>
    <n v="185"/>
    <n v="145"/>
    <m/>
    <m/>
    <m/>
    <m/>
    <n v="185"/>
    <n v="185"/>
    <n v="145"/>
    <x v="3"/>
    <x v="26"/>
    <x v="1"/>
    <x v="1"/>
    <x v="0"/>
  </r>
  <r>
    <x v="46"/>
    <x v="0"/>
    <x v="2"/>
    <x v="14"/>
    <x v="0"/>
    <x v="581"/>
    <n v="160"/>
    <n v="140"/>
    <n v="80"/>
    <m/>
    <m/>
    <m/>
    <m/>
    <n v="160"/>
    <n v="160"/>
    <n v="126.66666666666667"/>
    <x v="3"/>
    <x v="15"/>
    <x v="1"/>
    <x v="1"/>
    <x v="0"/>
  </r>
  <r>
    <x v="47"/>
    <x v="0"/>
    <x v="2"/>
    <x v="15"/>
    <x v="0"/>
    <x v="582"/>
    <n v="270"/>
    <n v="335"/>
    <n v="270"/>
    <n v="310"/>
    <n v="380"/>
    <n v="335"/>
    <n v="345"/>
    <n v="335"/>
    <n v="380"/>
    <n v="320.71428571428572"/>
    <x v="8"/>
    <x v="31"/>
    <x v="0"/>
    <x v="7"/>
    <x v="0"/>
  </r>
  <r>
    <x v="47"/>
    <x v="0"/>
    <x v="2"/>
    <x v="15"/>
    <x v="0"/>
    <x v="583"/>
    <n v="280"/>
    <n v="225"/>
    <n v="340"/>
    <n v="265"/>
    <n v="370"/>
    <n v="340"/>
    <n v="330"/>
    <n v="340"/>
    <n v="370"/>
    <n v="307.14285714285717"/>
    <x v="8"/>
    <x v="27"/>
    <x v="1"/>
    <x v="1"/>
    <x v="0"/>
  </r>
  <r>
    <x v="47"/>
    <x v="0"/>
    <x v="2"/>
    <x v="15"/>
    <x v="0"/>
    <x v="584"/>
    <n v="230"/>
    <n v="300"/>
    <n v="310"/>
    <n v="280"/>
    <n v="340"/>
    <m/>
    <m/>
    <n v="310"/>
    <n v="340"/>
    <n v="292"/>
    <x v="1"/>
    <x v="1"/>
    <x v="0"/>
    <x v="7"/>
    <x v="0"/>
  </r>
  <r>
    <x v="47"/>
    <x v="0"/>
    <x v="2"/>
    <x v="15"/>
    <x v="0"/>
    <x v="585"/>
    <n v="320"/>
    <n v="290"/>
    <n v="235"/>
    <n v="305"/>
    <n v="290"/>
    <m/>
    <m/>
    <n v="320"/>
    <n v="320"/>
    <n v="288"/>
    <x v="1"/>
    <x v="12"/>
    <x v="0"/>
    <x v="7"/>
    <x v="0"/>
  </r>
  <r>
    <x v="47"/>
    <x v="0"/>
    <x v="2"/>
    <x v="15"/>
    <x v="0"/>
    <x v="586"/>
    <n v="175"/>
    <n v="210"/>
    <n v="205"/>
    <n v="205"/>
    <m/>
    <m/>
    <m/>
    <n v="210"/>
    <n v="210"/>
    <n v="198.75"/>
    <x v="2"/>
    <x v="25"/>
    <x v="1"/>
    <x v="1"/>
    <x v="0"/>
  </r>
  <r>
    <x v="47"/>
    <x v="0"/>
    <x v="2"/>
    <x v="15"/>
    <x v="0"/>
    <x v="587"/>
    <n v="110"/>
    <n v="225"/>
    <n v="145"/>
    <n v="205"/>
    <m/>
    <m/>
    <m/>
    <n v="225"/>
    <n v="225"/>
    <n v="171.25"/>
    <x v="2"/>
    <x v="5"/>
    <x v="1"/>
    <x v="1"/>
    <x v="0"/>
  </r>
  <r>
    <x v="47"/>
    <x v="0"/>
    <x v="2"/>
    <x v="15"/>
    <x v="0"/>
    <x v="588"/>
    <n v="235"/>
    <n v="175"/>
    <n v="245"/>
    <n v="180"/>
    <m/>
    <m/>
    <m/>
    <n v="245"/>
    <n v="245"/>
    <n v="208.75"/>
    <x v="2"/>
    <x v="13"/>
    <x v="1"/>
    <x v="1"/>
    <x v="0"/>
  </r>
  <r>
    <x v="47"/>
    <x v="0"/>
    <x v="2"/>
    <x v="15"/>
    <x v="0"/>
    <x v="589"/>
    <n v="170"/>
    <n v="200"/>
    <n v="225"/>
    <n v="155"/>
    <m/>
    <m/>
    <m/>
    <n v="225"/>
    <n v="225"/>
    <n v="187.5"/>
    <x v="2"/>
    <x v="5"/>
    <x v="1"/>
    <x v="1"/>
    <x v="0"/>
  </r>
  <r>
    <x v="47"/>
    <x v="0"/>
    <x v="2"/>
    <x v="15"/>
    <x v="0"/>
    <x v="590"/>
    <n v="135"/>
    <n v="170"/>
    <n v="200"/>
    <m/>
    <m/>
    <m/>
    <m/>
    <n v="200"/>
    <n v="200"/>
    <n v="168.33333333333334"/>
    <x v="2"/>
    <x v="4"/>
    <x v="1"/>
    <x v="1"/>
    <x v="0"/>
  </r>
  <r>
    <x v="47"/>
    <x v="0"/>
    <x v="2"/>
    <x v="15"/>
    <x v="0"/>
    <x v="591"/>
    <n v="200"/>
    <n v="155"/>
    <n v="170"/>
    <m/>
    <m/>
    <m/>
    <m/>
    <n v="200"/>
    <n v="200"/>
    <n v="175"/>
    <x v="2"/>
    <x v="4"/>
    <x v="1"/>
    <x v="1"/>
    <x v="0"/>
  </r>
  <r>
    <x v="47"/>
    <x v="0"/>
    <x v="2"/>
    <x v="15"/>
    <x v="0"/>
    <x v="592"/>
    <n v="140"/>
    <n v="155"/>
    <n v="190"/>
    <m/>
    <m/>
    <m/>
    <m/>
    <n v="190"/>
    <n v="190"/>
    <n v="161.66666666666666"/>
    <x v="3"/>
    <x v="14"/>
    <x v="1"/>
    <x v="1"/>
    <x v="0"/>
  </r>
  <r>
    <x v="47"/>
    <x v="0"/>
    <x v="2"/>
    <x v="15"/>
    <x v="0"/>
    <x v="593"/>
    <n v="160"/>
    <n v="180"/>
    <n v="185"/>
    <m/>
    <m/>
    <m/>
    <m/>
    <n v="185"/>
    <n v="185"/>
    <n v="175"/>
    <x v="3"/>
    <x v="26"/>
    <x v="1"/>
    <x v="1"/>
    <x v="0"/>
  </r>
  <r>
    <x v="47"/>
    <x v="0"/>
    <x v="2"/>
    <x v="15"/>
    <x v="0"/>
    <x v="594"/>
    <n v="100"/>
    <n v="145"/>
    <n v="180"/>
    <m/>
    <m/>
    <m/>
    <m/>
    <n v="180"/>
    <n v="180"/>
    <n v="141.66666666666666"/>
    <x v="3"/>
    <x v="26"/>
    <x v="1"/>
    <x v="1"/>
    <x v="0"/>
  </r>
  <r>
    <x v="47"/>
    <x v="0"/>
    <x v="2"/>
    <x v="15"/>
    <x v="0"/>
    <x v="595"/>
    <n v="135"/>
    <n v="180"/>
    <n v="170"/>
    <m/>
    <m/>
    <m/>
    <m/>
    <n v="180"/>
    <n v="180"/>
    <n v="161.66666666666666"/>
    <x v="3"/>
    <x v="26"/>
    <x v="1"/>
    <x v="1"/>
    <x v="0"/>
  </r>
  <r>
    <x v="47"/>
    <x v="0"/>
    <x v="2"/>
    <x v="15"/>
    <x v="0"/>
    <x v="596"/>
    <n v="180"/>
    <n v="165"/>
    <n v="175"/>
    <m/>
    <m/>
    <m/>
    <m/>
    <n v="180"/>
    <n v="180"/>
    <n v="173.33333333333334"/>
    <x v="3"/>
    <x v="26"/>
    <x v="1"/>
    <x v="1"/>
    <x v="0"/>
  </r>
  <r>
    <x v="47"/>
    <x v="0"/>
    <x v="2"/>
    <x v="15"/>
    <x v="0"/>
    <x v="597"/>
    <n v="155"/>
    <n v="145"/>
    <n v="175"/>
    <m/>
    <m/>
    <m/>
    <m/>
    <n v="175"/>
    <n v="175"/>
    <n v="158.33333333333334"/>
    <x v="3"/>
    <x v="6"/>
    <x v="1"/>
    <x v="1"/>
    <x v="0"/>
  </r>
  <r>
    <x v="47"/>
    <x v="0"/>
    <x v="2"/>
    <x v="15"/>
    <x v="0"/>
    <x v="598"/>
    <n v="85"/>
    <n v="140"/>
    <n v="145"/>
    <m/>
    <m/>
    <m/>
    <m/>
    <n v="145"/>
    <n v="145"/>
    <n v="123.33333333333333"/>
    <x v="4"/>
    <x v="7"/>
    <x v="1"/>
    <x v="1"/>
    <x v="0"/>
  </r>
  <r>
    <x v="47"/>
    <x v="0"/>
    <x v="2"/>
    <x v="15"/>
    <x v="0"/>
    <x v="599"/>
    <n v="85"/>
    <n v="120"/>
    <n v="110"/>
    <m/>
    <m/>
    <m/>
    <m/>
    <n v="120"/>
    <n v="120"/>
    <n v="105"/>
    <x v="4"/>
    <x v="8"/>
    <x v="1"/>
    <x v="1"/>
    <x v="0"/>
  </r>
  <r>
    <x v="48"/>
    <x v="0"/>
    <x v="1"/>
    <x v="16"/>
    <x v="0"/>
    <x v="600"/>
    <n v="320"/>
    <n v="300"/>
    <n v="300"/>
    <n v="330"/>
    <n v="275"/>
    <n v="320"/>
    <n v="330"/>
    <n v="320"/>
    <n v="330"/>
    <n v="310.71428571428572"/>
    <x v="1"/>
    <x v="23"/>
    <x v="1"/>
    <x v="1"/>
    <x v="0"/>
  </r>
  <r>
    <x v="48"/>
    <x v="0"/>
    <x v="1"/>
    <x v="16"/>
    <x v="0"/>
    <x v="601"/>
    <n v="170"/>
    <n v="105"/>
    <n v="130"/>
    <n v="160"/>
    <n v="180"/>
    <n v="130"/>
    <n v="145"/>
    <n v="170"/>
    <n v="180"/>
    <n v="145.71428571428572"/>
    <x v="3"/>
    <x v="26"/>
    <x v="0"/>
    <x v="2"/>
    <x v="0"/>
  </r>
  <r>
    <x v="48"/>
    <x v="0"/>
    <x v="1"/>
    <x v="16"/>
    <x v="0"/>
    <x v="602"/>
    <n v="175"/>
    <n v="175"/>
    <n v="215"/>
    <n v="175"/>
    <n v="165"/>
    <m/>
    <m/>
    <n v="215"/>
    <n v="215"/>
    <n v="181"/>
    <x v="2"/>
    <x v="25"/>
    <x v="1"/>
    <x v="1"/>
    <x v="0"/>
  </r>
  <r>
    <x v="48"/>
    <x v="0"/>
    <x v="1"/>
    <x v="16"/>
    <x v="0"/>
    <x v="603"/>
    <n v="150"/>
    <n v="195"/>
    <n v="135"/>
    <n v="180"/>
    <n v="105"/>
    <m/>
    <m/>
    <n v="195"/>
    <n v="195"/>
    <n v="153"/>
    <x v="3"/>
    <x v="14"/>
    <x v="1"/>
    <x v="1"/>
    <x v="0"/>
  </r>
  <r>
    <x v="48"/>
    <x v="0"/>
    <x v="1"/>
    <x v="16"/>
    <x v="0"/>
    <x v="604"/>
    <n v="195"/>
    <n v="200"/>
    <n v="205"/>
    <n v="160"/>
    <m/>
    <m/>
    <m/>
    <n v="205"/>
    <n v="205"/>
    <n v="190"/>
    <x v="2"/>
    <x v="4"/>
    <x v="1"/>
    <x v="1"/>
    <x v="0"/>
  </r>
  <r>
    <x v="48"/>
    <x v="0"/>
    <x v="1"/>
    <x v="16"/>
    <x v="0"/>
    <x v="605"/>
    <n v="190"/>
    <n v="190"/>
    <n v="195"/>
    <n v="160"/>
    <m/>
    <m/>
    <m/>
    <n v="195"/>
    <n v="195"/>
    <n v="183.75"/>
    <x v="3"/>
    <x v="14"/>
    <x v="1"/>
    <x v="1"/>
    <x v="0"/>
  </r>
  <r>
    <x v="48"/>
    <x v="0"/>
    <x v="1"/>
    <x v="16"/>
    <x v="0"/>
    <x v="606"/>
    <n v="215"/>
    <n v="175"/>
    <n v="155"/>
    <n v="155"/>
    <m/>
    <m/>
    <m/>
    <n v="215"/>
    <n v="215"/>
    <n v="175"/>
    <x v="2"/>
    <x v="25"/>
    <x v="0"/>
    <x v="2"/>
    <x v="1"/>
  </r>
  <r>
    <x v="48"/>
    <x v="0"/>
    <x v="1"/>
    <x v="16"/>
    <x v="0"/>
    <x v="607"/>
    <n v="215"/>
    <n v="155"/>
    <n v="145"/>
    <n v="145"/>
    <m/>
    <m/>
    <m/>
    <n v="215"/>
    <n v="215"/>
    <n v="165"/>
    <x v="2"/>
    <x v="25"/>
    <x v="0"/>
    <x v="2"/>
    <x v="0"/>
  </r>
  <r>
    <x v="48"/>
    <x v="0"/>
    <x v="1"/>
    <x v="16"/>
    <x v="0"/>
    <x v="608"/>
    <n v="165"/>
    <n v="135"/>
    <n v="115"/>
    <m/>
    <m/>
    <m/>
    <m/>
    <n v="165"/>
    <n v="165"/>
    <n v="138.33333333333334"/>
    <x v="3"/>
    <x v="15"/>
    <x v="1"/>
    <x v="1"/>
    <x v="0"/>
  </r>
  <r>
    <x v="48"/>
    <x v="0"/>
    <x v="1"/>
    <x v="16"/>
    <x v="0"/>
    <x v="609"/>
    <n v="135"/>
    <n v="140"/>
    <n v="65"/>
    <m/>
    <m/>
    <m/>
    <m/>
    <n v="140"/>
    <n v="140"/>
    <n v="113.33333333333333"/>
    <x v="4"/>
    <x v="7"/>
    <x v="1"/>
    <x v="1"/>
    <x v="0"/>
  </r>
  <r>
    <x v="48"/>
    <x v="0"/>
    <x v="1"/>
    <x v="16"/>
    <x v="0"/>
    <x v="610"/>
    <n v="80"/>
    <n v="55"/>
    <n v="125"/>
    <m/>
    <m/>
    <m/>
    <m/>
    <n v="125"/>
    <n v="125"/>
    <n v="86.666666666666671"/>
    <x v="4"/>
    <x v="8"/>
    <x v="1"/>
    <x v="1"/>
    <x v="0"/>
  </r>
  <r>
    <x v="49"/>
    <x v="0"/>
    <x v="1"/>
    <x v="15"/>
    <x v="0"/>
    <x v="611"/>
    <n v="265"/>
    <n v="260"/>
    <n v="330"/>
    <m/>
    <n v="255"/>
    <m/>
    <m/>
    <n v="330"/>
    <n v="330"/>
    <n v="277.5"/>
    <x v="1"/>
    <x v="23"/>
    <x v="0"/>
    <x v="2"/>
    <x v="0"/>
  </r>
  <r>
    <x v="49"/>
    <x v="0"/>
    <x v="1"/>
    <x v="15"/>
    <x v="0"/>
    <x v="612"/>
    <n v="225"/>
    <n v="220"/>
    <n v="265"/>
    <m/>
    <n v="215"/>
    <m/>
    <m/>
    <n v="265"/>
    <n v="265"/>
    <n v="231.25"/>
    <x v="6"/>
    <x v="24"/>
    <x v="1"/>
    <x v="1"/>
    <x v="0"/>
  </r>
  <r>
    <x v="49"/>
    <x v="0"/>
    <x v="1"/>
    <x v="15"/>
    <x v="0"/>
    <x v="613"/>
    <n v="200"/>
    <n v="195"/>
    <n v="240"/>
    <m/>
    <m/>
    <m/>
    <m/>
    <n v="240"/>
    <n v="240"/>
    <n v="211.66666666666666"/>
    <x v="2"/>
    <x v="13"/>
    <x v="1"/>
    <x v="1"/>
    <x v="0"/>
  </r>
  <r>
    <x v="49"/>
    <x v="0"/>
    <x v="1"/>
    <x v="15"/>
    <x v="0"/>
    <x v="614"/>
    <n v="195"/>
    <n v="145"/>
    <n v="155"/>
    <m/>
    <m/>
    <m/>
    <m/>
    <n v="195"/>
    <n v="195"/>
    <n v="165"/>
    <x v="3"/>
    <x v="14"/>
    <x v="1"/>
    <x v="1"/>
    <x v="0"/>
  </r>
  <r>
    <x v="49"/>
    <x v="0"/>
    <x v="1"/>
    <x v="15"/>
    <x v="0"/>
    <x v="615"/>
    <n v="95"/>
    <n v="90"/>
    <n v="135"/>
    <m/>
    <m/>
    <m/>
    <m/>
    <n v="135"/>
    <n v="135"/>
    <n v="106.66666666666667"/>
    <x v="4"/>
    <x v="18"/>
    <x v="1"/>
    <x v="1"/>
    <x v="0"/>
  </r>
  <r>
    <x v="49"/>
    <x v="0"/>
    <x v="1"/>
    <x v="15"/>
    <x v="0"/>
    <x v="616"/>
    <n v="270"/>
    <n v="290"/>
    <n v="270"/>
    <m/>
    <n v="260"/>
    <n v="300"/>
    <n v="270"/>
    <n v="290"/>
    <n v="300"/>
    <n v="276.66666666666669"/>
    <x v="1"/>
    <x v="2"/>
    <x v="1"/>
    <x v="1"/>
    <x v="0"/>
  </r>
  <r>
    <x v="49"/>
    <x v="0"/>
    <x v="1"/>
    <x v="15"/>
    <x v="0"/>
    <x v="617"/>
    <n v="290"/>
    <n v="300"/>
    <n v="280"/>
    <m/>
    <n v="280"/>
    <n v="300"/>
    <n v="290"/>
    <n v="300"/>
    <n v="300"/>
    <n v="290"/>
    <x v="1"/>
    <x v="2"/>
    <x v="0"/>
    <x v="2"/>
    <x v="0"/>
  </r>
  <r>
    <x v="50"/>
    <x v="0"/>
    <x v="2"/>
    <x v="17"/>
    <x v="1"/>
    <x v="338"/>
    <n v="495"/>
    <n v="385"/>
    <n v="405"/>
    <n v="460"/>
    <n v="505"/>
    <n v="490"/>
    <n v="455"/>
    <n v="495"/>
    <n v="505"/>
    <n v="456.42857142857144"/>
    <x v="5"/>
    <x v="41"/>
    <x v="0"/>
    <x v="9"/>
    <x v="0"/>
  </r>
  <r>
    <x v="50"/>
    <x v="0"/>
    <x v="2"/>
    <x v="17"/>
    <x v="1"/>
    <x v="413"/>
    <n v="435"/>
    <n v="480"/>
    <n v="505"/>
    <n v="500"/>
    <n v="430"/>
    <n v="535"/>
    <n v="410"/>
    <n v="505"/>
    <n v="535"/>
    <n v="470.71428571428572"/>
    <x v="5"/>
    <x v="46"/>
    <x v="0"/>
    <x v="9"/>
    <x v="0"/>
  </r>
  <r>
    <x v="50"/>
    <x v="0"/>
    <x v="2"/>
    <x v="17"/>
    <x v="1"/>
    <x v="377"/>
    <n v="405"/>
    <n v="360"/>
    <n v="425"/>
    <n v="445"/>
    <n v="415"/>
    <m/>
    <m/>
    <n v="425"/>
    <n v="445"/>
    <n v="410"/>
    <x v="0"/>
    <x v="11"/>
    <x v="1"/>
    <x v="1"/>
    <x v="0"/>
  </r>
  <r>
    <x v="50"/>
    <x v="0"/>
    <x v="2"/>
    <x v="17"/>
    <x v="1"/>
    <x v="582"/>
    <n v="375"/>
    <n v="310"/>
    <n v="405"/>
    <n v="505"/>
    <n v="385"/>
    <m/>
    <m/>
    <n v="405"/>
    <n v="505"/>
    <n v="396"/>
    <x v="5"/>
    <x v="41"/>
    <x v="1"/>
    <x v="1"/>
    <x v="0"/>
  </r>
  <r>
    <x v="50"/>
    <x v="0"/>
    <x v="2"/>
    <x v="17"/>
    <x v="1"/>
    <x v="584"/>
    <n v="320"/>
    <n v="330"/>
    <n v="220"/>
    <n v="350"/>
    <m/>
    <m/>
    <m/>
    <n v="330"/>
    <n v="350"/>
    <n v="305"/>
    <x v="8"/>
    <x v="21"/>
    <x v="1"/>
    <x v="1"/>
    <x v="0"/>
  </r>
  <r>
    <x v="50"/>
    <x v="0"/>
    <x v="2"/>
    <x v="17"/>
    <x v="1"/>
    <x v="585"/>
    <n v="325"/>
    <n v="315"/>
    <n v="305"/>
    <n v="265"/>
    <m/>
    <m/>
    <m/>
    <n v="325"/>
    <n v="325"/>
    <n v="302.5"/>
    <x v="1"/>
    <x v="12"/>
    <x v="1"/>
    <x v="1"/>
    <x v="0"/>
  </r>
  <r>
    <x v="50"/>
    <x v="0"/>
    <x v="2"/>
    <x v="17"/>
    <x v="1"/>
    <x v="471"/>
    <n v="270"/>
    <n v="300"/>
    <n v="300"/>
    <n v="255"/>
    <m/>
    <m/>
    <m/>
    <n v="300"/>
    <n v="300"/>
    <n v="281.25"/>
    <x v="1"/>
    <x v="2"/>
    <x v="1"/>
    <x v="1"/>
    <x v="0"/>
  </r>
  <r>
    <x v="50"/>
    <x v="0"/>
    <x v="2"/>
    <x v="17"/>
    <x v="1"/>
    <x v="173"/>
    <n v="290"/>
    <n v="265"/>
    <n v="325"/>
    <n v="165"/>
    <m/>
    <m/>
    <m/>
    <n v="325"/>
    <n v="325"/>
    <n v="261.25"/>
    <x v="1"/>
    <x v="12"/>
    <x v="1"/>
    <x v="1"/>
    <x v="0"/>
  </r>
  <r>
    <x v="50"/>
    <x v="0"/>
    <x v="2"/>
    <x v="17"/>
    <x v="1"/>
    <x v="470"/>
    <n v="105"/>
    <n v="245"/>
    <n v="295"/>
    <m/>
    <m/>
    <m/>
    <m/>
    <n v="295"/>
    <n v="295"/>
    <n v="215"/>
    <x v="6"/>
    <x v="36"/>
    <x v="1"/>
    <x v="1"/>
    <x v="0"/>
  </r>
  <r>
    <x v="50"/>
    <x v="0"/>
    <x v="2"/>
    <x v="17"/>
    <x v="1"/>
    <x v="339"/>
    <n v="265"/>
    <n v="295"/>
    <n v="285"/>
    <m/>
    <m/>
    <m/>
    <m/>
    <n v="295"/>
    <n v="295"/>
    <n v="281.66666666666669"/>
    <x v="6"/>
    <x v="36"/>
    <x v="0"/>
    <x v="9"/>
    <x v="0"/>
  </r>
  <r>
    <x v="50"/>
    <x v="0"/>
    <x v="2"/>
    <x v="17"/>
    <x v="1"/>
    <x v="576"/>
    <n v="275"/>
    <n v="270"/>
    <n v="240"/>
    <m/>
    <m/>
    <m/>
    <m/>
    <n v="275"/>
    <n v="275"/>
    <n v="261.66666666666669"/>
    <x v="6"/>
    <x v="33"/>
    <x v="1"/>
    <x v="1"/>
    <x v="0"/>
  </r>
  <r>
    <x v="50"/>
    <x v="0"/>
    <x v="2"/>
    <x v="17"/>
    <x v="1"/>
    <x v="505"/>
    <n v="205"/>
    <n v="195"/>
    <n v="270"/>
    <m/>
    <m/>
    <m/>
    <m/>
    <n v="270"/>
    <n v="270"/>
    <n v="223.33333333333334"/>
    <x v="6"/>
    <x v="33"/>
    <x v="1"/>
    <x v="1"/>
    <x v="0"/>
  </r>
  <r>
    <x v="50"/>
    <x v="0"/>
    <x v="2"/>
    <x v="17"/>
    <x v="1"/>
    <x v="379"/>
    <n v="245"/>
    <n v="260"/>
    <n v="245"/>
    <m/>
    <m/>
    <m/>
    <m/>
    <n v="260"/>
    <n v="260"/>
    <n v="250"/>
    <x v="6"/>
    <x v="24"/>
    <x v="1"/>
    <x v="1"/>
    <x v="0"/>
  </r>
  <r>
    <x v="50"/>
    <x v="0"/>
    <x v="2"/>
    <x v="17"/>
    <x v="1"/>
    <x v="575"/>
    <n v="250"/>
    <n v="250"/>
    <n v="175"/>
    <m/>
    <m/>
    <m/>
    <m/>
    <n v="250"/>
    <n v="250"/>
    <n v="225"/>
    <x v="6"/>
    <x v="16"/>
    <x v="1"/>
    <x v="1"/>
    <x v="0"/>
  </r>
  <r>
    <x v="50"/>
    <x v="0"/>
    <x v="2"/>
    <x v="17"/>
    <x v="1"/>
    <x v="416"/>
    <n v="200"/>
    <n v="200"/>
    <n v="180"/>
    <m/>
    <m/>
    <m/>
    <m/>
    <n v="200"/>
    <n v="200"/>
    <n v="193.33333333333334"/>
    <x v="2"/>
    <x v="4"/>
    <x v="1"/>
    <x v="1"/>
    <x v="0"/>
  </r>
  <r>
    <x v="51"/>
    <x v="0"/>
    <x v="0"/>
    <x v="15"/>
    <x v="1"/>
    <x v="3"/>
    <n v="355"/>
    <n v="440"/>
    <n v="405"/>
    <m/>
    <n v="505"/>
    <n v="375"/>
    <n v="475"/>
    <n v="440"/>
    <n v="505"/>
    <n v="425.83333333333331"/>
    <x v="5"/>
    <x v="41"/>
    <x v="0"/>
    <x v="9"/>
    <x v="0"/>
  </r>
  <r>
    <x v="51"/>
    <x v="0"/>
    <x v="0"/>
    <x v="15"/>
    <x v="1"/>
    <x v="40"/>
    <n v="450"/>
    <n v="355"/>
    <n v="340"/>
    <m/>
    <n v="390"/>
    <n v="420"/>
    <n v="470"/>
    <n v="450"/>
    <n v="470"/>
    <n v="404.16666666666669"/>
    <x v="9"/>
    <x v="22"/>
    <x v="0"/>
    <x v="9"/>
    <x v="0"/>
  </r>
  <r>
    <x v="51"/>
    <x v="0"/>
    <x v="0"/>
    <x v="15"/>
    <x v="1"/>
    <x v="12"/>
    <n v="435"/>
    <n v="460"/>
    <n v="455"/>
    <m/>
    <n v="375"/>
    <m/>
    <m/>
    <n v="460"/>
    <n v="460"/>
    <n v="431.25"/>
    <x v="9"/>
    <x v="40"/>
    <x v="0"/>
    <x v="9"/>
    <x v="0"/>
  </r>
  <r>
    <x v="51"/>
    <x v="0"/>
    <x v="0"/>
    <x v="15"/>
    <x v="1"/>
    <x v="0"/>
    <n v="425"/>
    <n v="400"/>
    <n v="355"/>
    <m/>
    <n v="350"/>
    <m/>
    <m/>
    <n v="425"/>
    <n v="425"/>
    <n v="382.5"/>
    <x v="0"/>
    <x v="37"/>
    <x v="1"/>
    <x v="1"/>
    <x v="0"/>
  </r>
  <r>
    <x v="51"/>
    <x v="0"/>
    <x v="0"/>
    <x v="15"/>
    <x v="1"/>
    <x v="181"/>
    <n v="390"/>
    <n v="390"/>
    <n v="220"/>
    <m/>
    <m/>
    <m/>
    <m/>
    <n v="390"/>
    <n v="390"/>
    <n v="333.33333333333331"/>
    <x v="8"/>
    <x v="34"/>
    <x v="1"/>
    <x v="1"/>
    <x v="0"/>
  </r>
  <r>
    <x v="51"/>
    <x v="0"/>
    <x v="0"/>
    <x v="15"/>
    <x v="1"/>
    <x v="19"/>
    <n v="240"/>
    <n v="280"/>
    <n v="370"/>
    <m/>
    <m/>
    <m/>
    <m/>
    <n v="370"/>
    <n v="370"/>
    <n v="296.66666666666669"/>
    <x v="8"/>
    <x v="27"/>
    <x v="1"/>
    <x v="1"/>
    <x v="0"/>
  </r>
  <r>
    <x v="51"/>
    <x v="0"/>
    <x v="0"/>
    <x v="15"/>
    <x v="1"/>
    <x v="41"/>
    <n v="310"/>
    <n v="315"/>
    <n v="360"/>
    <m/>
    <m/>
    <m/>
    <m/>
    <n v="360"/>
    <n v="360"/>
    <n v="328.33333333333331"/>
    <x v="8"/>
    <x v="39"/>
    <x v="1"/>
    <x v="1"/>
    <x v="0"/>
  </r>
  <r>
    <x v="51"/>
    <x v="0"/>
    <x v="0"/>
    <x v="15"/>
    <x v="1"/>
    <x v="38"/>
    <n v="320"/>
    <n v="245"/>
    <n v="350"/>
    <m/>
    <m/>
    <m/>
    <m/>
    <n v="350"/>
    <n v="350"/>
    <n v="305"/>
    <x v="8"/>
    <x v="21"/>
    <x v="1"/>
    <x v="1"/>
    <x v="0"/>
  </r>
  <r>
    <x v="51"/>
    <x v="0"/>
    <x v="0"/>
    <x v="15"/>
    <x v="1"/>
    <x v="1"/>
    <n v="300"/>
    <n v="330"/>
    <n v="280"/>
    <m/>
    <m/>
    <m/>
    <m/>
    <n v="330"/>
    <n v="330"/>
    <n v="303.33333333333331"/>
    <x v="1"/>
    <x v="23"/>
    <x v="1"/>
    <x v="1"/>
    <x v="0"/>
  </r>
  <r>
    <x v="51"/>
    <x v="0"/>
    <x v="0"/>
    <x v="15"/>
    <x v="1"/>
    <x v="180"/>
    <n v="305"/>
    <n v="245"/>
    <n v="290"/>
    <m/>
    <m/>
    <m/>
    <m/>
    <n v="305"/>
    <n v="305"/>
    <n v="280"/>
    <x v="1"/>
    <x v="2"/>
    <x v="1"/>
    <x v="1"/>
    <x v="0"/>
  </r>
  <r>
    <x v="51"/>
    <x v="0"/>
    <x v="0"/>
    <x v="15"/>
    <x v="1"/>
    <x v="26"/>
    <n v="245"/>
    <n v="195"/>
    <n v="290"/>
    <m/>
    <m/>
    <m/>
    <m/>
    <n v="290"/>
    <n v="290"/>
    <n v="243.33333333333334"/>
    <x v="6"/>
    <x v="36"/>
    <x v="1"/>
    <x v="1"/>
    <x v="0"/>
  </r>
  <r>
    <x v="51"/>
    <x v="0"/>
    <x v="0"/>
    <x v="15"/>
    <x v="1"/>
    <x v="28"/>
    <n v="220"/>
    <n v="280"/>
    <n v="200"/>
    <m/>
    <m/>
    <m/>
    <m/>
    <n v="280"/>
    <n v="280"/>
    <n v="233.33333333333334"/>
    <x v="6"/>
    <x v="28"/>
    <x v="1"/>
    <x v="1"/>
    <x v="0"/>
  </r>
  <r>
    <x v="51"/>
    <x v="0"/>
    <x v="0"/>
    <x v="15"/>
    <x v="1"/>
    <x v="22"/>
    <n v="145"/>
    <n v="220"/>
    <n v="185"/>
    <m/>
    <m/>
    <m/>
    <m/>
    <n v="220"/>
    <n v="220"/>
    <n v="183.33333333333334"/>
    <x v="2"/>
    <x v="5"/>
    <x v="1"/>
    <x v="1"/>
    <x v="0"/>
  </r>
  <r>
    <x v="51"/>
    <x v="0"/>
    <x v="0"/>
    <x v="15"/>
    <x v="1"/>
    <x v="29"/>
    <n v="135"/>
    <n v="215"/>
    <n v="205"/>
    <m/>
    <m/>
    <m/>
    <m/>
    <n v="215"/>
    <n v="215"/>
    <n v="185"/>
    <x v="2"/>
    <x v="25"/>
    <x v="1"/>
    <x v="1"/>
    <x v="0"/>
  </r>
  <r>
    <x v="51"/>
    <x v="0"/>
    <x v="0"/>
    <x v="15"/>
    <x v="1"/>
    <x v="46"/>
    <n v="125"/>
    <n v="185"/>
    <n v="165"/>
    <m/>
    <m/>
    <m/>
    <m/>
    <n v="185"/>
    <n v="185"/>
    <n v="158.33333333333334"/>
    <x v="3"/>
    <x v="26"/>
    <x v="1"/>
    <x v="1"/>
    <x v="0"/>
  </r>
  <r>
    <x v="51"/>
    <x v="0"/>
    <x v="0"/>
    <x v="15"/>
    <x v="1"/>
    <x v="18"/>
    <n v="175"/>
    <n v="165"/>
    <n v="160"/>
    <m/>
    <m/>
    <m/>
    <m/>
    <n v="175"/>
    <n v="175"/>
    <n v="166.66666666666666"/>
    <x v="3"/>
    <x v="6"/>
    <x v="1"/>
    <x v="1"/>
    <x v="0"/>
  </r>
  <r>
    <x v="52"/>
    <x v="0"/>
    <x v="1"/>
    <x v="18"/>
    <x v="1"/>
    <x v="52"/>
    <n v="380"/>
    <n v="385"/>
    <n v="465"/>
    <n v="395"/>
    <n v="500"/>
    <n v="410"/>
    <n v="450"/>
    <n v="465"/>
    <n v="500"/>
    <n v="426.42857142857144"/>
    <x v="5"/>
    <x v="41"/>
    <x v="1"/>
    <x v="1"/>
    <x v="0"/>
  </r>
  <r>
    <x v="52"/>
    <x v="0"/>
    <x v="1"/>
    <x v="18"/>
    <x v="1"/>
    <x v="617"/>
    <n v="410"/>
    <n v="310"/>
    <n v="310"/>
    <n v="445"/>
    <n v="385"/>
    <n v="390"/>
    <n v="405"/>
    <n v="410"/>
    <n v="445"/>
    <n v="379.28571428571428"/>
    <x v="0"/>
    <x v="11"/>
    <x v="0"/>
    <x v="9"/>
    <x v="0"/>
  </r>
  <r>
    <x v="52"/>
    <x v="0"/>
    <x v="1"/>
    <x v="18"/>
    <x v="1"/>
    <x v="481"/>
    <n v="265"/>
    <n v="390"/>
    <n v="390"/>
    <n v="390"/>
    <n v="345"/>
    <m/>
    <m/>
    <n v="390"/>
    <n v="390"/>
    <n v="356"/>
    <x v="8"/>
    <x v="34"/>
    <x v="1"/>
    <x v="1"/>
    <x v="0"/>
  </r>
  <r>
    <x v="52"/>
    <x v="0"/>
    <x v="1"/>
    <x v="18"/>
    <x v="1"/>
    <x v="480"/>
    <n v="185"/>
    <n v="445"/>
    <n v="405"/>
    <n v="425"/>
    <n v="255"/>
    <m/>
    <m/>
    <n v="445"/>
    <n v="445"/>
    <n v="343"/>
    <x v="0"/>
    <x v="11"/>
    <x v="1"/>
    <x v="1"/>
    <x v="0"/>
  </r>
  <r>
    <x v="52"/>
    <x v="0"/>
    <x v="1"/>
    <x v="18"/>
    <x v="1"/>
    <x v="352"/>
    <n v="365"/>
    <n v="335"/>
    <n v="430"/>
    <n v="385"/>
    <m/>
    <m/>
    <m/>
    <n v="430"/>
    <n v="430"/>
    <n v="378.75"/>
    <x v="0"/>
    <x v="0"/>
    <x v="1"/>
    <x v="1"/>
    <x v="0"/>
  </r>
  <r>
    <x v="52"/>
    <x v="0"/>
    <x v="1"/>
    <x v="18"/>
    <x v="1"/>
    <x v="479"/>
    <n v="415"/>
    <n v="490"/>
    <n v="370"/>
    <n v="385"/>
    <m/>
    <m/>
    <m/>
    <n v="490"/>
    <n v="490"/>
    <n v="415"/>
    <x v="9"/>
    <x v="43"/>
    <x v="0"/>
    <x v="9"/>
    <x v="0"/>
  </r>
  <r>
    <x v="52"/>
    <x v="0"/>
    <x v="1"/>
    <x v="18"/>
    <x v="1"/>
    <x v="351"/>
    <n v="400"/>
    <n v="505"/>
    <n v="395"/>
    <n v="365"/>
    <m/>
    <m/>
    <m/>
    <n v="505"/>
    <n v="505"/>
    <n v="416.25"/>
    <x v="5"/>
    <x v="41"/>
    <x v="1"/>
    <x v="1"/>
    <x v="0"/>
  </r>
  <r>
    <x v="52"/>
    <x v="0"/>
    <x v="1"/>
    <x v="18"/>
    <x v="1"/>
    <x v="56"/>
    <n v="340"/>
    <n v="355"/>
    <n v="390"/>
    <n v="325"/>
    <m/>
    <m/>
    <m/>
    <n v="390"/>
    <n v="390"/>
    <n v="352.5"/>
    <x v="8"/>
    <x v="34"/>
    <x v="1"/>
    <x v="1"/>
    <x v="0"/>
  </r>
  <r>
    <x v="52"/>
    <x v="0"/>
    <x v="1"/>
    <x v="18"/>
    <x v="1"/>
    <x v="51"/>
    <n v="305"/>
    <n v="280"/>
    <n v="390"/>
    <m/>
    <m/>
    <m/>
    <m/>
    <n v="390"/>
    <n v="390"/>
    <n v="325"/>
    <x v="8"/>
    <x v="34"/>
    <x v="1"/>
    <x v="1"/>
    <x v="0"/>
  </r>
  <r>
    <x v="52"/>
    <x v="0"/>
    <x v="1"/>
    <x v="18"/>
    <x v="1"/>
    <x v="553"/>
    <n v="330"/>
    <n v="360"/>
    <n v="340"/>
    <m/>
    <m/>
    <m/>
    <m/>
    <n v="360"/>
    <n v="360"/>
    <n v="343.33333333333331"/>
    <x v="8"/>
    <x v="39"/>
    <x v="0"/>
    <x v="9"/>
    <x v="0"/>
  </r>
  <r>
    <x v="52"/>
    <x v="0"/>
    <x v="1"/>
    <x v="18"/>
    <x v="1"/>
    <x v="353"/>
    <n v="315"/>
    <n v="340"/>
    <n v="285"/>
    <m/>
    <m/>
    <m/>
    <m/>
    <n v="340"/>
    <n v="340"/>
    <n v="313.33333333333331"/>
    <x v="1"/>
    <x v="1"/>
    <x v="1"/>
    <x v="1"/>
    <x v="0"/>
  </r>
  <r>
    <x v="52"/>
    <x v="0"/>
    <x v="1"/>
    <x v="18"/>
    <x v="1"/>
    <x v="355"/>
    <n v="170"/>
    <n v="320"/>
    <n v="275"/>
    <m/>
    <m/>
    <m/>
    <m/>
    <n v="320"/>
    <n v="320"/>
    <n v="255"/>
    <x v="1"/>
    <x v="12"/>
    <x v="1"/>
    <x v="1"/>
    <x v="0"/>
  </r>
  <r>
    <x v="52"/>
    <x v="0"/>
    <x v="1"/>
    <x v="18"/>
    <x v="1"/>
    <x v="550"/>
    <n v="265"/>
    <n v="295"/>
    <n v="300"/>
    <m/>
    <m/>
    <m/>
    <m/>
    <n v="300"/>
    <n v="300"/>
    <n v="286.66666666666669"/>
    <x v="1"/>
    <x v="2"/>
    <x v="1"/>
    <x v="1"/>
    <x v="0"/>
  </r>
  <r>
    <x v="52"/>
    <x v="0"/>
    <x v="1"/>
    <x v="18"/>
    <x v="1"/>
    <x v="611"/>
    <n v="235"/>
    <n v="230"/>
    <n v="275"/>
    <m/>
    <m/>
    <m/>
    <m/>
    <n v="275"/>
    <n v="275"/>
    <n v="246.66666666666666"/>
    <x v="6"/>
    <x v="33"/>
    <x v="1"/>
    <x v="1"/>
    <x v="0"/>
  </r>
  <r>
    <x v="52"/>
    <x v="0"/>
    <x v="1"/>
    <x v="18"/>
    <x v="1"/>
    <x v="53"/>
    <n v="265"/>
    <n v="250"/>
    <n v="150"/>
    <m/>
    <m/>
    <m/>
    <m/>
    <n v="265"/>
    <n v="265"/>
    <n v="221.66666666666666"/>
    <x v="6"/>
    <x v="24"/>
    <x v="1"/>
    <x v="1"/>
    <x v="0"/>
  </r>
  <r>
    <x v="52"/>
    <x v="0"/>
    <x v="1"/>
    <x v="18"/>
    <x v="1"/>
    <x v="607"/>
    <n v="200"/>
    <n v="240"/>
    <n v="240"/>
    <m/>
    <m/>
    <m/>
    <m/>
    <n v="240"/>
    <n v="240"/>
    <n v="226.66666666666666"/>
    <x v="2"/>
    <x v="13"/>
    <x v="1"/>
    <x v="1"/>
    <x v="0"/>
  </r>
  <r>
    <x v="52"/>
    <x v="0"/>
    <x v="1"/>
    <x v="18"/>
    <x v="1"/>
    <x v="601"/>
    <n v="175"/>
    <n v="210"/>
    <n v="210"/>
    <m/>
    <m/>
    <m/>
    <m/>
    <n v="210"/>
    <n v="210"/>
    <n v="198.33333333333334"/>
    <x v="2"/>
    <x v="25"/>
    <x v="1"/>
    <x v="1"/>
    <x v="0"/>
  </r>
  <r>
    <x v="52"/>
    <x v="0"/>
    <x v="1"/>
    <x v="18"/>
    <x v="1"/>
    <x v="606"/>
    <n v="125"/>
    <n v="195"/>
    <n v="190"/>
    <m/>
    <m/>
    <m/>
    <m/>
    <n v="195"/>
    <n v="195"/>
    <n v="170"/>
    <x v="3"/>
    <x v="14"/>
    <x v="1"/>
    <x v="1"/>
    <x v="1"/>
  </r>
  <r>
    <x v="53"/>
    <x v="0"/>
    <x v="2"/>
    <x v="18"/>
    <x v="1"/>
    <x v="242"/>
    <n v="410"/>
    <n v="360"/>
    <n v="420"/>
    <n v="440"/>
    <n v="420"/>
    <n v="480"/>
    <n v="435"/>
    <n v="420"/>
    <n v="480"/>
    <n v="423.57142857142856"/>
    <x v="9"/>
    <x v="44"/>
    <x v="0"/>
    <x v="9"/>
    <x v="0"/>
  </r>
  <r>
    <x v="53"/>
    <x v="0"/>
    <x v="2"/>
    <x v="18"/>
    <x v="1"/>
    <x v="139"/>
    <n v="395"/>
    <n v="450"/>
    <n v="345"/>
    <n v="480"/>
    <n v="455"/>
    <n v="465"/>
    <n v="435"/>
    <n v="450"/>
    <n v="480"/>
    <n v="432.14285714285717"/>
    <x v="9"/>
    <x v="44"/>
    <x v="0"/>
    <x v="9"/>
    <x v="1"/>
  </r>
  <r>
    <x v="53"/>
    <x v="0"/>
    <x v="2"/>
    <x v="18"/>
    <x v="1"/>
    <x v="140"/>
    <n v="330"/>
    <n v="385"/>
    <n v="360"/>
    <n v="480"/>
    <n v="410"/>
    <m/>
    <m/>
    <n v="385"/>
    <n v="480"/>
    <n v="393"/>
    <x v="9"/>
    <x v="44"/>
    <x v="1"/>
    <x v="1"/>
    <x v="0"/>
  </r>
  <r>
    <x v="53"/>
    <x v="0"/>
    <x v="2"/>
    <x v="18"/>
    <x v="1"/>
    <x v="217"/>
    <n v="265"/>
    <n v="360"/>
    <n v="170"/>
    <n v="410"/>
    <n v="305"/>
    <m/>
    <m/>
    <n v="360"/>
    <n v="410"/>
    <n v="302"/>
    <x v="0"/>
    <x v="45"/>
    <x v="1"/>
    <x v="1"/>
    <x v="0"/>
  </r>
  <r>
    <x v="53"/>
    <x v="0"/>
    <x v="2"/>
    <x v="18"/>
    <x v="1"/>
    <x v="320"/>
    <n v="375"/>
    <n v="380"/>
    <n v="380"/>
    <n v="395"/>
    <m/>
    <m/>
    <m/>
    <n v="380"/>
    <n v="395"/>
    <n v="382.5"/>
    <x v="8"/>
    <x v="34"/>
    <x v="1"/>
    <x v="1"/>
    <x v="0"/>
  </r>
  <r>
    <x v="53"/>
    <x v="0"/>
    <x v="2"/>
    <x v="18"/>
    <x v="1"/>
    <x v="117"/>
    <n v="280"/>
    <n v="230"/>
    <n v="290"/>
    <n v="290"/>
    <m/>
    <m/>
    <m/>
    <n v="290"/>
    <n v="290"/>
    <n v="272.5"/>
    <x v="6"/>
    <x v="36"/>
    <x v="1"/>
    <x v="1"/>
    <x v="0"/>
  </r>
  <r>
    <x v="53"/>
    <x v="0"/>
    <x v="2"/>
    <x v="18"/>
    <x v="1"/>
    <x v="549"/>
    <n v="420"/>
    <n v="325"/>
    <n v="420"/>
    <n v="250"/>
    <m/>
    <m/>
    <m/>
    <n v="420"/>
    <n v="420"/>
    <n v="353.75"/>
    <x v="0"/>
    <x v="37"/>
    <x v="0"/>
    <x v="9"/>
    <x v="0"/>
  </r>
  <r>
    <x v="53"/>
    <x v="0"/>
    <x v="2"/>
    <x v="18"/>
    <x v="1"/>
    <x v="220"/>
    <n v="320"/>
    <n v="270"/>
    <n v="290"/>
    <n v="185"/>
    <m/>
    <m/>
    <m/>
    <n v="320"/>
    <n v="320"/>
    <n v="266.25"/>
    <x v="1"/>
    <x v="12"/>
    <x v="1"/>
    <x v="1"/>
    <x v="0"/>
  </r>
  <r>
    <x v="53"/>
    <x v="0"/>
    <x v="2"/>
    <x v="18"/>
    <x v="1"/>
    <x v="245"/>
    <n v="175"/>
    <n v="265"/>
    <n v="280"/>
    <m/>
    <m/>
    <m/>
    <m/>
    <n v="280"/>
    <n v="280"/>
    <n v="240"/>
    <x v="6"/>
    <x v="28"/>
    <x v="1"/>
    <x v="1"/>
    <x v="0"/>
  </r>
  <r>
    <x v="53"/>
    <x v="0"/>
    <x v="2"/>
    <x v="18"/>
    <x v="1"/>
    <x v="548"/>
    <n v="255"/>
    <n v="270"/>
    <n v="280"/>
    <m/>
    <m/>
    <m/>
    <m/>
    <n v="280"/>
    <n v="280"/>
    <n v="268.33333333333331"/>
    <x v="6"/>
    <x v="28"/>
    <x v="1"/>
    <x v="1"/>
    <x v="0"/>
  </r>
  <r>
    <x v="53"/>
    <x v="0"/>
    <x v="2"/>
    <x v="18"/>
    <x v="1"/>
    <x v="392"/>
    <n v="205"/>
    <n v="265"/>
    <n v="280"/>
    <m/>
    <m/>
    <m/>
    <m/>
    <n v="280"/>
    <n v="280"/>
    <n v="250"/>
    <x v="6"/>
    <x v="28"/>
    <x v="1"/>
    <x v="1"/>
    <x v="0"/>
  </r>
  <r>
    <x v="53"/>
    <x v="0"/>
    <x v="2"/>
    <x v="18"/>
    <x v="1"/>
    <x v="94"/>
    <n v="235"/>
    <n v="260"/>
    <n v="240"/>
    <m/>
    <m/>
    <m/>
    <m/>
    <n v="260"/>
    <n v="260"/>
    <n v="245"/>
    <x v="6"/>
    <x v="24"/>
    <x v="1"/>
    <x v="1"/>
    <x v="0"/>
  </r>
  <r>
    <x v="53"/>
    <x v="0"/>
    <x v="2"/>
    <x v="18"/>
    <x v="1"/>
    <x v="96"/>
    <n v="190"/>
    <n v="260"/>
    <n v="230"/>
    <m/>
    <m/>
    <m/>
    <m/>
    <n v="260"/>
    <n v="260"/>
    <n v="226.66666666666666"/>
    <x v="6"/>
    <x v="24"/>
    <x v="1"/>
    <x v="1"/>
    <x v="0"/>
  </r>
  <r>
    <x v="53"/>
    <x v="0"/>
    <x v="2"/>
    <x v="18"/>
    <x v="1"/>
    <x v="120"/>
    <n v="180"/>
    <n v="250"/>
    <n v="210"/>
    <m/>
    <m/>
    <m/>
    <m/>
    <n v="250"/>
    <n v="250"/>
    <n v="213.33333333333334"/>
    <x v="6"/>
    <x v="16"/>
    <x v="1"/>
    <x v="1"/>
    <x v="0"/>
  </r>
  <r>
    <x v="53"/>
    <x v="0"/>
    <x v="2"/>
    <x v="18"/>
    <x v="1"/>
    <x v="325"/>
    <n v="245"/>
    <n v="180"/>
    <n v="235"/>
    <m/>
    <m/>
    <m/>
    <m/>
    <n v="245"/>
    <n v="245"/>
    <n v="220"/>
    <x v="2"/>
    <x v="13"/>
    <x v="1"/>
    <x v="1"/>
    <x v="0"/>
  </r>
  <r>
    <x v="54"/>
    <x v="0"/>
    <x v="2"/>
    <x v="18"/>
    <x v="1"/>
    <x v="288"/>
    <n v="520"/>
    <n v="480"/>
    <n v="535"/>
    <n v="545"/>
    <n v="515"/>
    <n v="545"/>
    <n v="490"/>
    <n v="535"/>
    <n v="545"/>
    <n v="518.57142857142856"/>
    <x v="5"/>
    <x v="10"/>
    <x v="0"/>
    <x v="9"/>
    <x v="0"/>
  </r>
  <r>
    <x v="54"/>
    <x v="0"/>
    <x v="2"/>
    <x v="18"/>
    <x v="1"/>
    <x v="556"/>
    <n v="390"/>
    <n v="410"/>
    <n v="460"/>
    <n v="480"/>
    <n v="490"/>
    <n v="485"/>
    <n v="415"/>
    <n v="460"/>
    <n v="490"/>
    <n v="447.14285714285717"/>
    <x v="9"/>
    <x v="43"/>
    <x v="1"/>
    <x v="1"/>
    <x v="0"/>
  </r>
  <r>
    <x v="54"/>
    <x v="0"/>
    <x v="2"/>
    <x v="18"/>
    <x v="1"/>
    <x v="289"/>
    <n v="455"/>
    <n v="425"/>
    <n v="490"/>
    <n v="450"/>
    <n v="460"/>
    <m/>
    <m/>
    <n v="490"/>
    <n v="490"/>
    <n v="456"/>
    <x v="9"/>
    <x v="43"/>
    <x v="1"/>
    <x v="1"/>
    <x v="0"/>
  </r>
  <r>
    <x v="54"/>
    <x v="0"/>
    <x v="2"/>
    <x v="18"/>
    <x v="1"/>
    <x v="398"/>
    <n v="430"/>
    <n v="250"/>
    <n v="410"/>
    <n v="455"/>
    <n v="425"/>
    <m/>
    <m/>
    <n v="430"/>
    <n v="455"/>
    <n v="394"/>
    <x v="9"/>
    <x v="30"/>
    <x v="1"/>
    <x v="1"/>
    <x v="0"/>
  </r>
  <r>
    <x v="54"/>
    <x v="0"/>
    <x v="2"/>
    <x v="18"/>
    <x v="1"/>
    <x v="206"/>
    <n v="385"/>
    <n v="430"/>
    <n v="435"/>
    <n v="440"/>
    <m/>
    <m/>
    <m/>
    <n v="435"/>
    <n v="440"/>
    <n v="422.5"/>
    <x v="0"/>
    <x v="11"/>
    <x v="1"/>
    <x v="1"/>
    <x v="0"/>
  </r>
  <r>
    <x v="54"/>
    <x v="0"/>
    <x v="2"/>
    <x v="18"/>
    <x v="1"/>
    <x v="290"/>
    <n v="495"/>
    <n v="450"/>
    <n v="530"/>
    <n v="400"/>
    <m/>
    <m/>
    <m/>
    <n v="530"/>
    <n v="530"/>
    <n v="468.75"/>
    <x v="5"/>
    <x v="46"/>
    <x v="0"/>
    <x v="9"/>
    <x v="0"/>
  </r>
  <r>
    <x v="54"/>
    <x v="0"/>
    <x v="2"/>
    <x v="18"/>
    <x v="1"/>
    <x v="79"/>
    <n v="345"/>
    <n v="470"/>
    <n v="395"/>
    <n v="385"/>
    <m/>
    <m/>
    <m/>
    <n v="470"/>
    <n v="470"/>
    <n v="398.75"/>
    <x v="9"/>
    <x v="22"/>
    <x v="1"/>
    <x v="1"/>
    <x v="0"/>
  </r>
  <r>
    <x v="54"/>
    <x v="0"/>
    <x v="2"/>
    <x v="18"/>
    <x v="1"/>
    <x v="205"/>
    <n v="450"/>
    <n v="465"/>
    <n v="505"/>
    <n v="335"/>
    <m/>
    <m/>
    <m/>
    <n v="505"/>
    <n v="505"/>
    <n v="438.75"/>
    <x v="5"/>
    <x v="41"/>
    <x v="0"/>
    <x v="9"/>
    <x v="0"/>
  </r>
  <r>
    <x v="54"/>
    <x v="0"/>
    <x v="2"/>
    <x v="18"/>
    <x v="1"/>
    <x v="328"/>
    <n v="395"/>
    <n v="350"/>
    <n v="370"/>
    <m/>
    <m/>
    <m/>
    <m/>
    <n v="395"/>
    <n v="395"/>
    <n v="371.66666666666669"/>
    <x v="8"/>
    <x v="34"/>
    <x v="1"/>
    <x v="1"/>
    <x v="0"/>
  </r>
  <r>
    <x v="54"/>
    <x v="0"/>
    <x v="2"/>
    <x v="18"/>
    <x v="1"/>
    <x v="82"/>
    <n v="240"/>
    <n v="310"/>
    <n v="260"/>
    <m/>
    <m/>
    <m/>
    <m/>
    <n v="310"/>
    <n v="310"/>
    <n v="270"/>
    <x v="1"/>
    <x v="3"/>
    <x v="1"/>
    <x v="1"/>
    <x v="0"/>
  </r>
  <r>
    <x v="54"/>
    <x v="0"/>
    <x v="2"/>
    <x v="18"/>
    <x v="1"/>
    <x v="335"/>
    <n v="205"/>
    <n v="185"/>
    <n v="285"/>
    <m/>
    <m/>
    <m/>
    <m/>
    <n v="285"/>
    <n v="285"/>
    <n v="225"/>
    <x v="6"/>
    <x v="28"/>
    <x v="1"/>
    <x v="1"/>
    <x v="0"/>
  </r>
  <r>
    <x v="54"/>
    <x v="0"/>
    <x v="2"/>
    <x v="18"/>
    <x v="1"/>
    <x v="294"/>
    <n v="265"/>
    <n v="165"/>
    <n v="225"/>
    <m/>
    <m/>
    <m/>
    <m/>
    <n v="265"/>
    <n v="265"/>
    <n v="218.33333333333334"/>
    <x v="6"/>
    <x v="24"/>
    <x v="1"/>
    <x v="1"/>
    <x v="0"/>
  </r>
  <r>
    <x v="54"/>
    <x v="0"/>
    <x v="2"/>
    <x v="18"/>
    <x v="1"/>
    <x v="402"/>
    <n v="250"/>
    <n v="185"/>
    <n v="265"/>
    <m/>
    <m/>
    <m/>
    <m/>
    <n v="265"/>
    <n v="265"/>
    <n v="233.33333333333334"/>
    <x v="6"/>
    <x v="24"/>
    <x v="1"/>
    <x v="1"/>
    <x v="0"/>
  </r>
  <r>
    <x v="54"/>
    <x v="0"/>
    <x v="2"/>
    <x v="18"/>
    <x v="1"/>
    <x v="560"/>
    <n v="230"/>
    <n v="240"/>
    <n v="180"/>
    <m/>
    <m/>
    <m/>
    <m/>
    <n v="240"/>
    <n v="240"/>
    <n v="216.66666666666666"/>
    <x v="2"/>
    <x v="13"/>
    <x v="1"/>
    <x v="1"/>
    <x v="0"/>
  </r>
  <r>
    <x v="54"/>
    <x v="0"/>
    <x v="2"/>
    <x v="18"/>
    <x v="1"/>
    <x v="557"/>
    <n v="190"/>
    <n v="85"/>
    <n v="130"/>
    <m/>
    <m/>
    <m/>
    <m/>
    <n v="190"/>
    <n v="190"/>
    <n v="135"/>
    <x v="3"/>
    <x v="14"/>
    <x v="1"/>
    <x v="1"/>
    <x v="0"/>
  </r>
  <r>
    <x v="54"/>
    <x v="0"/>
    <x v="2"/>
    <x v="18"/>
    <x v="1"/>
    <x v="407"/>
    <n v="95"/>
    <n v="135"/>
    <n v="115"/>
    <m/>
    <m/>
    <m/>
    <m/>
    <n v="135"/>
    <n v="135"/>
    <n v="115"/>
    <x v="4"/>
    <x v="18"/>
    <x v="1"/>
    <x v="1"/>
    <x v="0"/>
  </r>
  <r>
    <x v="55"/>
    <x v="0"/>
    <x v="2"/>
    <x v="18"/>
    <x v="0"/>
    <x v="618"/>
    <n v="475"/>
    <n v="265"/>
    <n v="490"/>
    <n v="400"/>
    <n v="400"/>
    <n v="425"/>
    <n v="505"/>
    <n v="490"/>
    <n v="505"/>
    <n v="422.85714285714283"/>
    <x v="5"/>
    <x v="41"/>
    <x v="0"/>
    <x v="8"/>
    <x v="0"/>
  </r>
  <r>
    <x v="55"/>
    <x v="0"/>
    <x v="2"/>
    <x v="18"/>
    <x v="0"/>
    <x v="619"/>
    <n v="290"/>
    <n v="260"/>
    <n v="280"/>
    <n v="320"/>
    <n v="320"/>
    <n v="250"/>
    <n v="280"/>
    <n v="290"/>
    <n v="320"/>
    <n v="285.71428571428572"/>
    <x v="1"/>
    <x v="12"/>
    <x v="1"/>
    <x v="1"/>
    <x v="0"/>
  </r>
  <r>
    <x v="55"/>
    <x v="0"/>
    <x v="2"/>
    <x v="18"/>
    <x v="0"/>
    <x v="620"/>
    <n v="275"/>
    <n v="285"/>
    <n v="195"/>
    <n v="290"/>
    <n v="225"/>
    <m/>
    <m/>
    <n v="285"/>
    <n v="290"/>
    <n v="254"/>
    <x v="6"/>
    <x v="36"/>
    <x v="1"/>
    <x v="1"/>
    <x v="0"/>
  </r>
  <r>
    <x v="55"/>
    <x v="0"/>
    <x v="2"/>
    <x v="18"/>
    <x v="0"/>
    <x v="621"/>
    <n v="280"/>
    <n v="275"/>
    <n v="310"/>
    <n v="315"/>
    <n v="225"/>
    <m/>
    <m/>
    <n v="310"/>
    <n v="315"/>
    <n v="281"/>
    <x v="1"/>
    <x v="3"/>
    <x v="0"/>
    <x v="8"/>
    <x v="0"/>
  </r>
  <r>
    <x v="55"/>
    <x v="0"/>
    <x v="2"/>
    <x v="18"/>
    <x v="0"/>
    <x v="622"/>
    <n v="110"/>
    <n v="185"/>
    <n v="195"/>
    <n v="210"/>
    <m/>
    <m/>
    <m/>
    <n v="195"/>
    <n v="210"/>
    <n v="175"/>
    <x v="2"/>
    <x v="25"/>
    <x v="1"/>
    <x v="1"/>
    <x v="0"/>
  </r>
  <r>
    <x v="55"/>
    <x v="0"/>
    <x v="2"/>
    <x v="18"/>
    <x v="0"/>
    <x v="623"/>
    <n v="190"/>
    <n v="160"/>
    <n v="150"/>
    <n v="170"/>
    <m/>
    <m/>
    <m/>
    <n v="190"/>
    <n v="190"/>
    <n v="167.5"/>
    <x v="3"/>
    <x v="14"/>
    <x v="1"/>
    <x v="1"/>
    <x v="0"/>
  </r>
  <r>
    <x v="55"/>
    <x v="0"/>
    <x v="2"/>
    <x v="18"/>
    <x v="0"/>
    <x v="624"/>
    <n v="190"/>
    <n v="125"/>
    <n v="205"/>
    <n v="170"/>
    <m/>
    <m/>
    <m/>
    <n v="205"/>
    <n v="205"/>
    <n v="172.5"/>
    <x v="2"/>
    <x v="4"/>
    <x v="1"/>
    <x v="1"/>
    <x v="0"/>
  </r>
  <r>
    <x v="55"/>
    <x v="0"/>
    <x v="2"/>
    <x v="18"/>
    <x v="0"/>
    <x v="625"/>
    <n v="225"/>
    <n v="150"/>
    <n v="185"/>
    <n v="140"/>
    <m/>
    <m/>
    <m/>
    <n v="225"/>
    <n v="225"/>
    <n v="175"/>
    <x v="2"/>
    <x v="5"/>
    <x v="1"/>
    <x v="1"/>
    <x v="0"/>
  </r>
  <r>
    <x v="55"/>
    <x v="0"/>
    <x v="2"/>
    <x v="18"/>
    <x v="0"/>
    <x v="626"/>
    <n v="125"/>
    <n v="165"/>
    <n v="60"/>
    <m/>
    <m/>
    <m/>
    <m/>
    <n v="165"/>
    <n v="165"/>
    <n v="116.66666666666667"/>
    <x v="3"/>
    <x v="15"/>
    <x v="1"/>
    <x v="1"/>
    <x v="0"/>
  </r>
  <r>
    <x v="56"/>
    <x v="0"/>
    <x v="2"/>
    <x v="18"/>
    <x v="0"/>
    <x v="627"/>
    <n v="230"/>
    <n v="240"/>
    <n v="165"/>
    <n v="220"/>
    <n v="240"/>
    <n v="240"/>
    <n v="270"/>
    <n v="240"/>
    <n v="270"/>
    <n v="229.28571428571428"/>
    <x v="6"/>
    <x v="33"/>
    <x v="0"/>
    <x v="3"/>
    <x v="0"/>
  </r>
  <r>
    <x v="56"/>
    <x v="0"/>
    <x v="2"/>
    <x v="18"/>
    <x v="0"/>
    <x v="628"/>
    <n v="260"/>
    <n v="235"/>
    <n v="310"/>
    <n v="250"/>
    <n v="285"/>
    <n v="275"/>
    <n v="245"/>
    <n v="310"/>
    <n v="310"/>
    <n v="265.71428571428572"/>
    <x v="1"/>
    <x v="3"/>
    <x v="0"/>
    <x v="3"/>
    <x v="0"/>
  </r>
  <r>
    <x v="56"/>
    <x v="0"/>
    <x v="2"/>
    <x v="18"/>
    <x v="0"/>
    <x v="629"/>
    <n v="210"/>
    <n v="210"/>
    <n v="215"/>
    <n v="260"/>
    <n v="220"/>
    <m/>
    <m/>
    <n v="215"/>
    <n v="260"/>
    <n v="223"/>
    <x v="6"/>
    <x v="24"/>
    <x v="1"/>
    <x v="1"/>
    <x v="0"/>
  </r>
  <r>
    <x v="56"/>
    <x v="0"/>
    <x v="2"/>
    <x v="18"/>
    <x v="0"/>
    <x v="630"/>
    <n v="225"/>
    <n v="220"/>
    <n v="250"/>
    <n v="270"/>
    <n v="210"/>
    <m/>
    <m/>
    <n v="250"/>
    <n v="270"/>
    <n v="235"/>
    <x v="6"/>
    <x v="33"/>
    <x v="1"/>
    <x v="1"/>
    <x v="0"/>
  </r>
  <r>
    <x v="56"/>
    <x v="0"/>
    <x v="2"/>
    <x v="18"/>
    <x v="0"/>
    <x v="631"/>
    <n v="270"/>
    <n v="200"/>
    <n v="170"/>
    <n v="210"/>
    <m/>
    <m/>
    <m/>
    <n v="270"/>
    <n v="270"/>
    <n v="212.5"/>
    <x v="6"/>
    <x v="33"/>
    <x v="1"/>
    <x v="1"/>
    <x v="0"/>
  </r>
  <r>
    <x v="56"/>
    <x v="0"/>
    <x v="2"/>
    <x v="18"/>
    <x v="0"/>
    <x v="632"/>
    <n v="215"/>
    <n v="240"/>
    <n v="305"/>
    <n v="205"/>
    <m/>
    <m/>
    <m/>
    <n v="305"/>
    <n v="305"/>
    <n v="241.25"/>
    <x v="1"/>
    <x v="2"/>
    <x v="1"/>
    <x v="1"/>
    <x v="0"/>
  </r>
  <r>
    <x v="56"/>
    <x v="0"/>
    <x v="2"/>
    <x v="18"/>
    <x v="0"/>
    <x v="633"/>
    <n v="145"/>
    <n v="205"/>
    <n v="195"/>
    <n v="170"/>
    <m/>
    <m/>
    <m/>
    <n v="205"/>
    <n v="205"/>
    <n v="178.75"/>
    <x v="2"/>
    <x v="4"/>
    <x v="1"/>
    <x v="1"/>
    <x v="0"/>
  </r>
  <r>
    <x v="56"/>
    <x v="0"/>
    <x v="2"/>
    <x v="18"/>
    <x v="0"/>
    <x v="634"/>
    <n v="140"/>
    <n v="210"/>
    <n v="185"/>
    <n v="145"/>
    <m/>
    <m/>
    <m/>
    <n v="210"/>
    <n v="210"/>
    <n v="170"/>
    <x v="2"/>
    <x v="25"/>
    <x v="1"/>
    <x v="1"/>
    <x v="0"/>
  </r>
  <r>
    <x v="56"/>
    <x v="0"/>
    <x v="2"/>
    <x v="18"/>
    <x v="0"/>
    <x v="635"/>
    <n v="195"/>
    <n v="135"/>
    <n v="180"/>
    <m/>
    <m/>
    <m/>
    <m/>
    <n v="195"/>
    <n v="195"/>
    <n v="170"/>
    <x v="3"/>
    <x v="14"/>
    <x v="1"/>
    <x v="1"/>
    <x v="0"/>
  </r>
  <r>
    <x v="56"/>
    <x v="0"/>
    <x v="2"/>
    <x v="18"/>
    <x v="0"/>
    <x v="636"/>
    <n v="190"/>
    <n v="175"/>
    <n v="175"/>
    <m/>
    <m/>
    <m/>
    <m/>
    <n v="190"/>
    <n v="190"/>
    <n v="180"/>
    <x v="3"/>
    <x v="14"/>
    <x v="1"/>
    <x v="1"/>
    <x v="0"/>
  </r>
  <r>
    <x v="56"/>
    <x v="0"/>
    <x v="2"/>
    <x v="18"/>
    <x v="0"/>
    <x v="637"/>
    <n v="135"/>
    <n v="145"/>
    <n v="145"/>
    <m/>
    <m/>
    <m/>
    <m/>
    <n v="145"/>
    <n v="145"/>
    <n v="141.66666666666666"/>
    <x v="4"/>
    <x v="7"/>
    <x v="1"/>
    <x v="1"/>
    <x v="0"/>
  </r>
  <r>
    <x v="57"/>
    <x v="0"/>
    <x v="2"/>
    <x v="19"/>
    <x v="1"/>
    <x v="194"/>
    <n v="510"/>
    <n v="535"/>
    <n v="455"/>
    <n v="465"/>
    <n v="535"/>
    <n v="525"/>
    <n v="525"/>
    <n v="535"/>
    <n v="535"/>
    <n v="507.14285714285717"/>
    <x v="5"/>
    <x v="46"/>
    <x v="0"/>
    <x v="9"/>
    <x v="0"/>
  </r>
  <r>
    <x v="57"/>
    <x v="0"/>
    <x v="2"/>
    <x v="19"/>
    <x v="1"/>
    <x v="464"/>
    <n v="345"/>
    <n v="400"/>
    <n v="395"/>
    <n v="460"/>
    <n v="415"/>
    <n v="405"/>
    <n v="460"/>
    <n v="400"/>
    <n v="460"/>
    <n v="411.42857142857144"/>
    <x v="9"/>
    <x v="40"/>
    <x v="0"/>
    <x v="9"/>
    <x v="0"/>
  </r>
  <r>
    <x v="57"/>
    <x v="0"/>
    <x v="2"/>
    <x v="19"/>
    <x v="1"/>
    <x v="137"/>
    <n v="465"/>
    <n v="425"/>
    <n v="435"/>
    <n v="450"/>
    <n v="410"/>
    <m/>
    <m/>
    <n v="465"/>
    <n v="465"/>
    <n v="437"/>
    <x v="9"/>
    <x v="40"/>
    <x v="1"/>
    <x v="1"/>
    <x v="0"/>
  </r>
  <r>
    <x v="57"/>
    <x v="0"/>
    <x v="2"/>
    <x v="19"/>
    <x v="1"/>
    <x v="104"/>
    <n v="285"/>
    <n v="345"/>
    <n v="330"/>
    <n v="480"/>
    <n v="280"/>
    <m/>
    <m/>
    <n v="345"/>
    <n v="480"/>
    <n v="344"/>
    <x v="9"/>
    <x v="44"/>
    <x v="0"/>
    <x v="9"/>
    <x v="0"/>
  </r>
  <r>
    <x v="57"/>
    <x v="0"/>
    <x v="2"/>
    <x v="19"/>
    <x v="1"/>
    <x v="105"/>
    <n v="205"/>
    <n v="320"/>
    <n v="350"/>
    <n v="350"/>
    <m/>
    <m/>
    <m/>
    <n v="350"/>
    <n v="350"/>
    <n v="306.25"/>
    <x v="8"/>
    <x v="21"/>
    <x v="1"/>
    <x v="1"/>
    <x v="0"/>
  </r>
  <r>
    <x v="57"/>
    <x v="0"/>
    <x v="2"/>
    <x v="19"/>
    <x v="1"/>
    <x v="67"/>
    <n v="65"/>
    <n v="360"/>
    <n v="375"/>
    <n v="345"/>
    <m/>
    <m/>
    <m/>
    <n v="375"/>
    <n v="375"/>
    <n v="286.25"/>
    <x v="8"/>
    <x v="27"/>
    <x v="1"/>
    <x v="1"/>
    <x v="0"/>
  </r>
  <r>
    <x v="57"/>
    <x v="0"/>
    <x v="2"/>
    <x v="19"/>
    <x v="1"/>
    <x v="65"/>
    <n v="400"/>
    <n v="370"/>
    <n v="465"/>
    <n v="305"/>
    <m/>
    <m/>
    <m/>
    <n v="465"/>
    <n v="465"/>
    <n v="385"/>
    <x v="9"/>
    <x v="40"/>
    <x v="0"/>
    <x v="9"/>
    <x v="0"/>
  </r>
  <r>
    <x v="57"/>
    <x v="0"/>
    <x v="2"/>
    <x v="19"/>
    <x v="1"/>
    <x v="628"/>
    <n v="145"/>
    <n v="310"/>
    <n v="325"/>
    <n v="265"/>
    <m/>
    <m/>
    <m/>
    <n v="325"/>
    <n v="325"/>
    <n v="261.25"/>
    <x v="1"/>
    <x v="12"/>
    <x v="1"/>
    <x v="1"/>
    <x v="0"/>
  </r>
  <r>
    <x v="57"/>
    <x v="0"/>
    <x v="2"/>
    <x v="19"/>
    <x v="1"/>
    <x v="127"/>
    <n v="310"/>
    <n v="70"/>
    <n v="175"/>
    <m/>
    <m/>
    <m/>
    <m/>
    <n v="310"/>
    <n v="310"/>
    <n v="185"/>
    <x v="1"/>
    <x v="3"/>
    <x v="1"/>
    <x v="1"/>
    <x v="0"/>
  </r>
  <r>
    <x v="57"/>
    <x v="0"/>
    <x v="2"/>
    <x v="19"/>
    <x v="1"/>
    <x v="627"/>
    <n v="260"/>
    <n v="260"/>
    <n v="300"/>
    <m/>
    <m/>
    <m/>
    <m/>
    <n v="300"/>
    <n v="300"/>
    <n v="273.33333333333331"/>
    <x v="1"/>
    <x v="2"/>
    <x v="1"/>
    <x v="1"/>
    <x v="0"/>
  </r>
  <r>
    <x v="57"/>
    <x v="0"/>
    <x v="2"/>
    <x v="19"/>
    <x v="1"/>
    <x v="496"/>
    <n v="295"/>
    <n v="215"/>
    <n v="215"/>
    <m/>
    <m/>
    <m/>
    <m/>
    <n v="295"/>
    <n v="295"/>
    <n v="241.66666666666666"/>
    <x v="6"/>
    <x v="36"/>
    <x v="1"/>
    <x v="1"/>
    <x v="0"/>
  </r>
  <r>
    <x v="57"/>
    <x v="0"/>
    <x v="2"/>
    <x v="19"/>
    <x v="1"/>
    <x v="195"/>
    <n v="240"/>
    <n v="280"/>
    <n v="235"/>
    <m/>
    <m/>
    <m/>
    <m/>
    <n v="280"/>
    <n v="280"/>
    <n v="251.66666666666666"/>
    <x v="6"/>
    <x v="28"/>
    <x v="1"/>
    <x v="1"/>
    <x v="0"/>
  </r>
  <r>
    <x v="57"/>
    <x v="0"/>
    <x v="2"/>
    <x v="19"/>
    <x v="1"/>
    <x v="495"/>
    <n v="265"/>
    <n v="255"/>
    <n v="235"/>
    <m/>
    <m/>
    <m/>
    <m/>
    <n v="265"/>
    <n v="265"/>
    <n v="251.66666666666666"/>
    <x v="6"/>
    <x v="24"/>
    <x v="1"/>
    <x v="1"/>
    <x v="0"/>
  </r>
  <r>
    <x v="57"/>
    <x v="0"/>
    <x v="2"/>
    <x v="19"/>
    <x v="1"/>
    <x v="512"/>
    <n v="230"/>
    <n v="145"/>
    <n v="205"/>
    <m/>
    <m/>
    <m/>
    <m/>
    <n v="230"/>
    <n v="230"/>
    <n v="193.33333333333334"/>
    <x v="2"/>
    <x v="17"/>
    <x v="1"/>
    <x v="1"/>
    <x v="0"/>
  </r>
  <r>
    <x v="57"/>
    <x v="0"/>
    <x v="2"/>
    <x v="19"/>
    <x v="1"/>
    <x v="504"/>
    <n v="145"/>
    <n v="185"/>
    <n v="190"/>
    <m/>
    <m/>
    <m/>
    <m/>
    <n v="190"/>
    <n v="190"/>
    <n v="173.33333333333334"/>
    <x v="3"/>
    <x v="14"/>
    <x v="1"/>
    <x v="1"/>
    <x v="0"/>
  </r>
  <r>
    <x v="57"/>
    <x v="0"/>
    <x v="2"/>
    <x v="19"/>
    <x v="1"/>
    <x v="513"/>
    <n v="95"/>
    <n v="75"/>
    <n v="165"/>
    <m/>
    <m/>
    <m/>
    <m/>
    <n v="165"/>
    <n v="165"/>
    <n v="111.66666666666667"/>
    <x v="3"/>
    <x v="15"/>
    <x v="1"/>
    <x v="1"/>
    <x v="0"/>
  </r>
  <r>
    <x v="58"/>
    <x v="0"/>
    <x v="2"/>
    <x v="19"/>
    <x v="1"/>
    <x v="534"/>
    <n v="420"/>
    <n v="385"/>
    <n v="455"/>
    <n v="435"/>
    <n v="465"/>
    <n v="390"/>
    <n v="450"/>
    <n v="455"/>
    <n v="465"/>
    <n v="428.57142857142856"/>
    <x v="9"/>
    <x v="40"/>
    <x v="0"/>
    <x v="9"/>
    <x v="0"/>
  </r>
  <r>
    <x v="58"/>
    <x v="0"/>
    <x v="2"/>
    <x v="19"/>
    <x v="1"/>
    <x v="311"/>
    <n v="480"/>
    <n v="525"/>
    <n v="410"/>
    <n v="430"/>
    <n v="535"/>
    <n v="370"/>
    <n v="355"/>
    <n v="525"/>
    <n v="535"/>
    <n v="443.57142857142856"/>
    <x v="5"/>
    <x v="46"/>
    <x v="0"/>
    <x v="9"/>
    <x v="0"/>
  </r>
  <r>
    <x v="58"/>
    <x v="0"/>
    <x v="2"/>
    <x v="19"/>
    <x v="1"/>
    <x v="618"/>
    <n v="450"/>
    <n v="355"/>
    <n v="390"/>
    <n v="385"/>
    <n v="315"/>
    <m/>
    <m/>
    <n v="450"/>
    <n v="450"/>
    <n v="379"/>
    <x v="9"/>
    <x v="30"/>
    <x v="0"/>
    <x v="9"/>
    <x v="0"/>
  </r>
  <r>
    <x v="58"/>
    <x v="0"/>
    <x v="2"/>
    <x v="19"/>
    <x v="1"/>
    <x v="535"/>
    <n v="400"/>
    <n v="400"/>
    <n v="370"/>
    <n v="335"/>
    <n v="300"/>
    <m/>
    <m/>
    <n v="400"/>
    <n v="400"/>
    <n v="361"/>
    <x v="0"/>
    <x v="32"/>
    <x v="1"/>
    <x v="1"/>
    <x v="0"/>
  </r>
  <r>
    <x v="58"/>
    <x v="0"/>
    <x v="2"/>
    <x v="19"/>
    <x v="1"/>
    <x v="451"/>
    <n v="300"/>
    <n v="335"/>
    <n v="190"/>
    <n v="290"/>
    <m/>
    <m/>
    <m/>
    <n v="335"/>
    <n v="335"/>
    <n v="278.75"/>
    <x v="1"/>
    <x v="23"/>
    <x v="1"/>
    <x v="1"/>
    <x v="0"/>
  </r>
  <r>
    <x v="58"/>
    <x v="0"/>
    <x v="2"/>
    <x v="19"/>
    <x v="1"/>
    <x v="371"/>
    <n v="275"/>
    <n v="320"/>
    <n v="385"/>
    <n v="280"/>
    <m/>
    <m/>
    <m/>
    <n v="385"/>
    <n v="385"/>
    <n v="315"/>
    <x v="8"/>
    <x v="31"/>
    <x v="1"/>
    <x v="1"/>
    <x v="0"/>
  </r>
  <r>
    <x v="58"/>
    <x v="0"/>
    <x v="2"/>
    <x v="19"/>
    <x v="1"/>
    <x v="188"/>
    <n v="355"/>
    <n v="380"/>
    <n v="430"/>
    <n v="255"/>
    <m/>
    <m/>
    <m/>
    <n v="430"/>
    <n v="430"/>
    <n v="355"/>
    <x v="0"/>
    <x v="0"/>
    <x v="1"/>
    <x v="1"/>
    <x v="0"/>
  </r>
  <r>
    <x v="58"/>
    <x v="0"/>
    <x v="2"/>
    <x v="19"/>
    <x v="1"/>
    <x v="621"/>
    <n v="225"/>
    <n v="270"/>
    <n v="335"/>
    <n v="245"/>
    <m/>
    <m/>
    <m/>
    <n v="335"/>
    <n v="335"/>
    <n v="268.75"/>
    <x v="1"/>
    <x v="23"/>
    <x v="1"/>
    <x v="1"/>
    <x v="0"/>
  </r>
  <r>
    <x v="58"/>
    <x v="0"/>
    <x v="2"/>
    <x v="19"/>
    <x v="1"/>
    <x v="277"/>
    <n v="315"/>
    <n v="160"/>
    <n v="235"/>
    <m/>
    <m/>
    <m/>
    <m/>
    <n v="315"/>
    <n v="315"/>
    <n v="236.66666666666666"/>
    <x v="1"/>
    <x v="3"/>
    <x v="1"/>
    <x v="1"/>
    <x v="0"/>
  </r>
  <r>
    <x v="58"/>
    <x v="0"/>
    <x v="2"/>
    <x v="19"/>
    <x v="1"/>
    <x v="536"/>
    <n v="225"/>
    <n v="185"/>
    <n v="290"/>
    <m/>
    <m/>
    <m/>
    <m/>
    <n v="290"/>
    <n v="290"/>
    <n v="233.33333333333334"/>
    <x v="6"/>
    <x v="36"/>
    <x v="1"/>
    <x v="1"/>
    <x v="0"/>
  </r>
  <r>
    <x v="58"/>
    <x v="0"/>
    <x v="2"/>
    <x v="19"/>
    <x v="1"/>
    <x v="522"/>
    <n v="215"/>
    <n v="105"/>
    <n v="285"/>
    <m/>
    <m/>
    <m/>
    <m/>
    <n v="285"/>
    <n v="285"/>
    <n v="201.66666666666666"/>
    <x v="6"/>
    <x v="28"/>
    <x v="1"/>
    <x v="1"/>
    <x v="0"/>
  </r>
  <r>
    <x v="58"/>
    <x v="0"/>
    <x v="2"/>
    <x v="19"/>
    <x v="1"/>
    <x v="524"/>
    <n v="240"/>
    <n v="230"/>
    <n v="260"/>
    <m/>
    <m/>
    <m/>
    <m/>
    <n v="260"/>
    <n v="260"/>
    <n v="243.33333333333334"/>
    <x v="6"/>
    <x v="24"/>
    <x v="1"/>
    <x v="1"/>
    <x v="0"/>
  </r>
  <r>
    <x v="58"/>
    <x v="0"/>
    <x v="2"/>
    <x v="19"/>
    <x v="1"/>
    <x v="458"/>
    <n v="235"/>
    <n v="195"/>
    <n v="260"/>
    <m/>
    <m/>
    <m/>
    <m/>
    <n v="260"/>
    <n v="260"/>
    <n v="230"/>
    <x v="6"/>
    <x v="24"/>
    <x v="1"/>
    <x v="1"/>
    <x v="0"/>
  </r>
  <r>
    <x v="58"/>
    <x v="0"/>
    <x v="2"/>
    <x v="19"/>
    <x v="1"/>
    <x v="278"/>
    <n v="205"/>
    <n v="230"/>
    <n v="250"/>
    <m/>
    <m/>
    <m/>
    <m/>
    <n v="250"/>
    <n v="250"/>
    <n v="228.33333333333334"/>
    <x v="6"/>
    <x v="16"/>
    <x v="1"/>
    <x v="1"/>
    <x v="0"/>
  </r>
  <r>
    <x v="58"/>
    <x v="0"/>
    <x v="2"/>
    <x v="19"/>
    <x v="1"/>
    <x v="275"/>
    <n v="205"/>
    <n v="185"/>
    <n v="225"/>
    <m/>
    <m/>
    <m/>
    <m/>
    <n v="225"/>
    <n v="225"/>
    <n v="205"/>
    <x v="2"/>
    <x v="5"/>
    <x v="1"/>
    <x v="1"/>
    <x v="0"/>
  </r>
  <r>
    <x v="58"/>
    <x v="0"/>
    <x v="2"/>
    <x v="19"/>
    <x v="1"/>
    <x v="313"/>
    <n v="165"/>
    <n v="145"/>
    <n v="190"/>
    <m/>
    <m/>
    <m/>
    <m/>
    <n v="190"/>
    <n v="190"/>
    <n v="166.66666666666666"/>
    <x v="3"/>
    <x v="14"/>
    <x v="1"/>
    <x v="1"/>
    <x v="0"/>
  </r>
  <r>
    <x v="59"/>
    <x v="0"/>
    <x v="2"/>
    <x v="20"/>
    <x v="0"/>
    <x v="638"/>
    <n v="295"/>
    <n v="350"/>
    <n v="345"/>
    <m/>
    <n v="295"/>
    <n v="290"/>
    <n v="360"/>
    <n v="350"/>
    <n v="360"/>
    <n v="322.5"/>
    <x v="8"/>
    <x v="39"/>
    <x v="1"/>
    <x v="1"/>
    <x v="0"/>
  </r>
  <r>
    <x v="59"/>
    <x v="0"/>
    <x v="2"/>
    <x v="20"/>
    <x v="0"/>
    <x v="639"/>
    <n v="230"/>
    <n v="180"/>
    <n v="240"/>
    <m/>
    <n v="245"/>
    <n v="260"/>
    <n v="230"/>
    <n v="240"/>
    <n v="260"/>
    <n v="230.83333333333334"/>
    <x v="6"/>
    <x v="24"/>
    <x v="1"/>
    <x v="1"/>
    <x v="0"/>
  </r>
  <r>
    <x v="59"/>
    <x v="0"/>
    <x v="2"/>
    <x v="20"/>
    <x v="0"/>
    <x v="640"/>
    <n v="180"/>
    <n v="200"/>
    <n v="260"/>
    <m/>
    <n v="200"/>
    <m/>
    <m/>
    <n v="260"/>
    <n v="260"/>
    <n v="210"/>
    <x v="6"/>
    <x v="24"/>
    <x v="0"/>
    <x v="6"/>
    <x v="0"/>
  </r>
  <r>
    <x v="59"/>
    <x v="0"/>
    <x v="2"/>
    <x v="20"/>
    <x v="0"/>
    <x v="641"/>
    <n v="165"/>
    <n v="145"/>
    <n v="260"/>
    <m/>
    <n v="165"/>
    <m/>
    <m/>
    <n v="260"/>
    <n v="260"/>
    <n v="183.75"/>
    <x v="6"/>
    <x v="24"/>
    <x v="0"/>
    <x v="6"/>
    <x v="0"/>
  </r>
  <r>
    <x v="59"/>
    <x v="0"/>
    <x v="2"/>
    <x v="20"/>
    <x v="0"/>
    <x v="642"/>
    <n v="155"/>
    <n v="140"/>
    <n v="240"/>
    <m/>
    <m/>
    <m/>
    <m/>
    <n v="240"/>
    <n v="240"/>
    <n v="178.33333333333334"/>
    <x v="2"/>
    <x v="13"/>
    <x v="1"/>
    <x v="1"/>
    <x v="0"/>
  </r>
  <r>
    <x v="59"/>
    <x v="0"/>
    <x v="2"/>
    <x v="20"/>
    <x v="0"/>
    <x v="643"/>
    <n v="105"/>
    <n v="225"/>
    <n v="135"/>
    <m/>
    <m/>
    <m/>
    <m/>
    <n v="225"/>
    <n v="225"/>
    <n v="155"/>
    <x v="2"/>
    <x v="5"/>
    <x v="1"/>
    <x v="1"/>
    <x v="0"/>
  </r>
  <r>
    <x v="59"/>
    <x v="0"/>
    <x v="2"/>
    <x v="20"/>
    <x v="0"/>
    <x v="644"/>
    <n v="195"/>
    <n v="215"/>
    <n v="110"/>
    <m/>
    <m/>
    <m/>
    <m/>
    <n v="215"/>
    <n v="215"/>
    <n v="173.33333333333334"/>
    <x v="2"/>
    <x v="25"/>
    <x v="1"/>
    <x v="1"/>
    <x v="0"/>
  </r>
  <r>
    <x v="59"/>
    <x v="0"/>
    <x v="2"/>
    <x v="20"/>
    <x v="0"/>
    <x v="645"/>
    <n v="155"/>
    <n v="160"/>
    <n v="180"/>
    <m/>
    <m/>
    <m/>
    <m/>
    <n v="180"/>
    <n v="180"/>
    <n v="165"/>
    <x v="3"/>
    <x v="26"/>
    <x v="1"/>
    <x v="1"/>
    <x v="0"/>
  </r>
  <r>
    <x v="59"/>
    <x v="0"/>
    <x v="2"/>
    <x v="20"/>
    <x v="0"/>
    <x v="646"/>
    <n v="85"/>
    <n v="165"/>
    <n v="55"/>
    <m/>
    <m/>
    <m/>
    <m/>
    <n v="165"/>
    <n v="165"/>
    <n v="101.66666666666667"/>
    <x v="3"/>
    <x v="15"/>
    <x v="1"/>
    <x v="1"/>
    <x v="0"/>
  </r>
  <r>
    <x v="59"/>
    <x v="0"/>
    <x v="2"/>
    <x v="20"/>
    <x v="0"/>
    <x v="647"/>
    <n v="65"/>
    <n v="140"/>
    <n v="85"/>
    <m/>
    <m/>
    <m/>
    <m/>
    <n v="140"/>
    <n v="140"/>
    <n v="96.666666666666671"/>
    <x v="4"/>
    <x v="7"/>
    <x v="1"/>
    <x v="1"/>
    <x v="0"/>
  </r>
  <r>
    <x v="59"/>
    <x v="0"/>
    <x v="2"/>
    <x v="20"/>
    <x v="0"/>
    <x v="648"/>
    <m/>
    <m/>
    <m/>
    <m/>
    <m/>
    <m/>
    <m/>
    <s v=""/>
    <s v=""/>
    <s v=""/>
    <x v="11"/>
    <x v="47"/>
    <x v="1"/>
    <x v="1"/>
    <x v="0"/>
  </r>
  <r>
    <x v="60"/>
    <x v="0"/>
    <x v="2"/>
    <x v="21"/>
    <x v="1"/>
    <x v="152"/>
    <n v="475"/>
    <n v="495"/>
    <n v="540"/>
    <n v="530"/>
    <n v="510"/>
    <n v="530"/>
    <n v="530"/>
    <n v="540"/>
    <n v="540"/>
    <n v="515.71428571428567"/>
    <x v="5"/>
    <x v="10"/>
    <x v="0"/>
    <x v="9"/>
    <x v="0"/>
  </r>
  <r>
    <x v="60"/>
    <x v="0"/>
    <x v="2"/>
    <x v="21"/>
    <x v="1"/>
    <x v="438"/>
    <n v="475"/>
    <n v="470"/>
    <n v="500"/>
    <n v="505"/>
    <n v="495"/>
    <n v="440"/>
    <n v="460"/>
    <n v="500"/>
    <n v="505"/>
    <n v="477.85714285714283"/>
    <x v="5"/>
    <x v="41"/>
    <x v="1"/>
    <x v="1"/>
    <x v="0"/>
  </r>
  <r>
    <x v="60"/>
    <x v="0"/>
    <x v="2"/>
    <x v="21"/>
    <x v="1"/>
    <x v="253"/>
    <n v="355"/>
    <n v="505"/>
    <n v="535"/>
    <n v="520"/>
    <n v="490"/>
    <m/>
    <m/>
    <n v="535"/>
    <n v="535"/>
    <n v="481"/>
    <x v="5"/>
    <x v="46"/>
    <x v="1"/>
    <x v="1"/>
    <x v="0"/>
  </r>
  <r>
    <x v="60"/>
    <x v="0"/>
    <x v="2"/>
    <x v="21"/>
    <x v="1"/>
    <x v="227"/>
    <n v="360"/>
    <n v="440"/>
    <n v="470"/>
    <n v="510"/>
    <n v="480"/>
    <m/>
    <m/>
    <n v="470"/>
    <n v="510"/>
    <n v="452"/>
    <x v="5"/>
    <x v="48"/>
    <x v="1"/>
    <x v="1"/>
    <x v="0"/>
  </r>
  <r>
    <x v="60"/>
    <x v="0"/>
    <x v="2"/>
    <x v="21"/>
    <x v="1"/>
    <x v="252"/>
    <n v="455"/>
    <n v="400"/>
    <n v="430"/>
    <n v="475"/>
    <m/>
    <m/>
    <m/>
    <n v="455"/>
    <n v="475"/>
    <n v="440"/>
    <x v="9"/>
    <x v="22"/>
    <x v="1"/>
    <x v="1"/>
    <x v="0"/>
  </r>
  <r>
    <x v="60"/>
    <x v="0"/>
    <x v="2"/>
    <x v="21"/>
    <x v="1"/>
    <x v="437"/>
    <n v="420"/>
    <n v="480"/>
    <n v="465"/>
    <n v="470"/>
    <m/>
    <m/>
    <m/>
    <n v="480"/>
    <n v="480"/>
    <n v="458.75"/>
    <x v="9"/>
    <x v="44"/>
    <x v="1"/>
    <x v="1"/>
    <x v="0"/>
  </r>
  <r>
    <x v="60"/>
    <x v="0"/>
    <x v="2"/>
    <x v="21"/>
    <x v="1"/>
    <x v="424"/>
    <n v="430"/>
    <n v="510"/>
    <n v="525"/>
    <n v="360"/>
    <m/>
    <m/>
    <m/>
    <n v="525"/>
    <n v="525"/>
    <n v="456.25"/>
    <x v="5"/>
    <x v="42"/>
    <x v="0"/>
    <x v="9"/>
    <x v="0"/>
  </r>
  <r>
    <x v="60"/>
    <x v="0"/>
    <x v="2"/>
    <x v="21"/>
    <x v="1"/>
    <x v="158"/>
    <n v="375"/>
    <n v="295"/>
    <n v="400"/>
    <n v="270"/>
    <m/>
    <m/>
    <m/>
    <n v="400"/>
    <n v="400"/>
    <n v="335"/>
    <x v="0"/>
    <x v="32"/>
    <x v="0"/>
    <x v="9"/>
    <x v="0"/>
  </r>
  <r>
    <x v="60"/>
    <x v="0"/>
    <x v="2"/>
    <x v="21"/>
    <x v="1"/>
    <x v="255"/>
    <n v="305"/>
    <n v="310"/>
    <n v="350"/>
    <m/>
    <m/>
    <m/>
    <m/>
    <n v="350"/>
    <n v="350"/>
    <n v="321.66666666666669"/>
    <x v="8"/>
    <x v="21"/>
    <x v="1"/>
    <x v="1"/>
    <x v="0"/>
  </r>
  <r>
    <x v="60"/>
    <x v="0"/>
    <x v="2"/>
    <x v="21"/>
    <x v="1"/>
    <x v="254"/>
    <n v="345"/>
    <n v="310"/>
    <n v="335"/>
    <m/>
    <m/>
    <m/>
    <m/>
    <n v="345"/>
    <n v="345"/>
    <n v="330"/>
    <x v="1"/>
    <x v="1"/>
    <x v="1"/>
    <x v="1"/>
    <x v="0"/>
  </r>
  <r>
    <x v="60"/>
    <x v="0"/>
    <x v="2"/>
    <x v="21"/>
    <x v="1"/>
    <x v="230"/>
    <n v="340"/>
    <n v="275"/>
    <n v="325"/>
    <m/>
    <m/>
    <m/>
    <m/>
    <n v="340"/>
    <n v="340"/>
    <n v="313.33333333333331"/>
    <x v="1"/>
    <x v="1"/>
    <x v="1"/>
    <x v="1"/>
    <x v="0"/>
  </r>
  <r>
    <x v="60"/>
    <x v="0"/>
    <x v="2"/>
    <x v="21"/>
    <x v="1"/>
    <x v="641"/>
    <n v="215"/>
    <n v="330"/>
    <n v="270"/>
    <m/>
    <m/>
    <m/>
    <m/>
    <n v="330"/>
    <n v="330"/>
    <n v="271.66666666666669"/>
    <x v="1"/>
    <x v="23"/>
    <x v="1"/>
    <x v="1"/>
    <x v="0"/>
  </r>
  <r>
    <x v="60"/>
    <x v="0"/>
    <x v="2"/>
    <x v="21"/>
    <x v="1"/>
    <x v="157"/>
    <n v="300"/>
    <n v="255"/>
    <n v="255"/>
    <m/>
    <m/>
    <m/>
    <m/>
    <n v="300"/>
    <n v="300"/>
    <n v="270"/>
    <x v="1"/>
    <x v="2"/>
    <x v="1"/>
    <x v="1"/>
    <x v="0"/>
  </r>
  <r>
    <x v="60"/>
    <x v="0"/>
    <x v="2"/>
    <x v="21"/>
    <x v="1"/>
    <x v="231"/>
    <n v="300"/>
    <n v="280"/>
    <n v="300"/>
    <m/>
    <m/>
    <m/>
    <m/>
    <n v="300"/>
    <n v="300"/>
    <n v="293.33333333333331"/>
    <x v="1"/>
    <x v="2"/>
    <x v="1"/>
    <x v="1"/>
    <x v="0"/>
  </r>
  <r>
    <x v="60"/>
    <x v="0"/>
    <x v="2"/>
    <x v="21"/>
    <x v="1"/>
    <x v="640"/>
    <n v="135"/>
    <n v="105"/>
    <n v="290"/>
    <m/>
    <m/>
    <m/>
    <m/>
    <n v="290"/>
    <n v="290"/>
    <n v="176.66666666666666"/>
    <x v="6"/>
    <x v="36"/>
    <x v="1"/>
    <x v="1"/>
    <x v="0"/>
  </r>
  <r>
    <x v="60"/>
    <x v="0"/>
    <x v="2"/>
    <x v="21"/>
    <x v="1"/>
    <x v="155"/>
    <n v="260"/>
    <n v="240"/>
    <n v="155"/>
    <m/>
    <m/>
    <m/>
    <m/>
    <n v="260"/>
    <n v="260"/>
    <n v="218.33333333333334"/>
    <x v="6"/>
    <x v="24"/>
    <x v="1"/>
    <x v="1"/>
    <x v="0"/>
  </r>
  <r>
    <x v="60"/>
    <x v="0"/>
    <x v="2"/>
    <x v="21"/>
    <x v="1"/>
    <x v="431"/>
    <n v="210"/>
    <n v="210"/>
    <n v="215"/>
    <m/>
    <m/>
    <m/>
    <m/>
    <n v="215"/>
    <n v="215"/>
    <n v="211.66666666666666"/>
    <x v="2"/>
    <x v="25"/>
    <x v="1"/>
    <x v="1"/>
    <x v="0"/>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r>
    <x v="61"/>
    <x v="0"/>
    <x v="3"/>
    <x v="22"/>
    <x v="2"/>
    <x v="649"/>
    <m/>
    <m/>
    <m/>
    <m/>
    <m/>
    <m/>
    <m/>
    <s v=""/>
    <s v=""/>
    <s v=""/>
    <x v="12"/>
    <x v="49"/>
    <x v="1"/>
    <x v="1"/>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200-000000000000}" name="PivotTable1" cacheId="156" applyNumberFormats="0" applyBorderFormats="0" applyFontFormats="0" applyPatternFormats="0" applyAlignmentFormats="0" applyWidthHeightFormats="1" dataCaption="Values" updatedVersion="8" minRefreshableVersion="3" useAutoFormatting="1" itemPrintTitles="1" createdVersion="4" indent="0" compact="0" compactData="0" multipleFieldFilters="0" chartFormat="30">
  <location ref="B2:Q65" firstHeaderRow="1" firstDataRow="2" firstDataCol="3"/>
  <pivotFields count="23">
    <pivotField axis="axisRow" compact="0" outline="0" showAll="0" includeNewItemsInFilter="1" sortType="ascending">
      <items count="63">
        <item x="47"/>
        <item x="9"/>
        <item x="55"/>
        <item x="3"/>
        <item x="10"/>
        <item x="11"/>
        <item x="21"/>
        <item x="39"/>
        <item x="5"/>
        <item x="40"/>
        <item x="41"/>
        <item x="44"/>
        <item x="24"/>
        <item x="26"/>
        <item x="15"/>
        <item x="14"/>
        <item x="34"/>
        <item x="29"/>
        <item x="16"/>
        <item x="2"/>
        <item x="25"/>
        <item x="7"/>
        <item x="30"/>
        <item x="22"/>
        <item x="35"/>
        <item x="43"/>
        <item x="18"/>
        <item x="19"/>
        <item x="23"/>
        <item x="46"/>
        <item x="36"/>
        <item x="32"/>
        <item x="12"/>
        <item x="13"/>
        <item x="20"/>
        <item x="27"/>
        <item x="50"/>
        <item x="58"/>
        <item x="54"/>
        <item x="60"/>
        <item x="57"/>
        <item x="53"/>
        <item x="52"/>
        <item x="51"/>
        <item x="17"/>
        <item x="59"/>
        <item x="45"/>
        <item x="56"/>
        <item x="48"/>
        <item x="49"/>
        <item x="42"/>
        <item x="6"/>
        <item x="28"/>
        <item x="33"/>
        <item x="38"/>
        <item x="4"/>
        <item x="37"/>
        <item x="1"/>
        <item x="8"/>
        <item x="0"/>
        <item x="31"/>
        <item x="61"/>
        <item t="default"/>
      </items>
    </pivotField>
    <pivotField axis="axisRow" compact="0" outline="0" showAll="0" defaultSubtotal="0">
      <items count="1">
        <item x="0"/>
      </items>
    </pivotField>
    <pivotField compact="0" outline="0" showAll="0" defaultSubtotal="0"/>
    <pivotField compact="0" numFmtId="14" outline="0" showAll="0"/>
    <pivotField axis="axisRow" compact="0" outline="0" showAll="0" sortType="descending" defaultSubtotal="0">
      <items count="3">
        <item x="0"/>
        <item x="1"/>
        <item h="1" x="2"/>
      </items>
    </pivotField>
    <pivotField dataField="1"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pivotField compact="0" outline="0" showAll="0" defaultSubtotal="0"/>
    <pivotField axis="axisCol" compact="0" numFmtId="1" outline="0" showAll="0" sortType="ascending" defaultSubtotal="0">
      <items count="13">
        <item x="12"/>
        <item x="10"/>
        <item x="7"/>
        <item x="4"/>
        <item x="3"/>
        <item x="2"/>
        <item x="6"/>
        <item x="1"/>
        <item x="8"/>
        <item x="0"/>
        <item x="9"/>
        <item x="5"/>
        <item x="11"/>
      </items>
    </pivotField>
    <pivotField compact="0" outline="0" showAll="0" defaultSubtotal="0"/>
    <pivotField compact="0" outline="0" showAll="0" defaultSubtotal="0"/>
    <pivotField compact="0" outline="0" showAll="0" defaultSubtotal="0"/>
    <pivotField compact="0" outline="0" showAll="0"/>
    <pivotField compact="0" outline="0" dragToRow="0" dragToCol="0" dragToPage="0" showAll="0" defaultSubtotal="0"/>
    <pivotField compact="0" outline="0" dragToRow="0" dragToCol="0" dragToPage="0" showAll="0" defaultSubtotal="0"/>
  </pivotFields>
  <rowFields count="3">
    <field x="1"/>
    <field x="4"/>
    <field x="0"/>
  </rowFields>
  <rowItems count="62">
    <i>
      <x/>
      <x/>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44"/>
    </i>
    <i r="2">
      <x v="45"/>
    </i>
    <i r="2">
      <x v="46"/>
    </i>
    <i r="2">
      <x v="47"/>
    </i>
    <i r="2">
      <x v="48"/>
    </i>
    <i r="2">
      <x v="49"/>
    </i>
    <i r="2">
      <x v="50"/>
    </i>
    <i r="2">
      <x v="51"/>
    </i>
    <i r="2">
      <x v="52"/>
    </i>
    <i r="2">
      <x v="53"/>
    </i>
    <i r="2">
      <x v="54"/>
    </i>
    <i r="2">
      <x v="55"/>
    </i>
    <i r="2">
      <x v="56"/>
    </i>
    <i r="2">
      <x v="57"/>
    </i>
    <i r="2">
      <x v="58"/>
    </i>
    <i r="2">
      <x v="59"/>
    </i>
    <i r="2">
      <x v="60"/>
    </i>
    <i r="1">
      <x v="1"/>
      <x v="36"/>
    </i>
    <i r="2">
      <x v="37"/>
    </i>
    <i r="2">
      <x v="38"/>
    </i>
    <i r="2">
      <x v="39"/>
    </i>
    <i r="2">
      <x v="40"/>
    </i>
    <i r="2">
      <x v="41"/>
    </i>
    <i r="2">
      <x v="42"/>
    </i>
    <i r="2">
      <x v="43"/>
    </i>
    <i t="grand">
      <x/>
    </i>
  </rowItems>
  <colFields count="1">
    <field x="16"/>
  </colFields>
  <colItems count="13">
    <i>
      <x v="1"/>
    </i>
    <i>
      <x v="2"/>
    </i>
    <i>
      <x v="3"/>
    </i>
    <i>
      <x v="4"/>
    </i>
    <i>
      <x v="5"/>
    </i>
    <i>
      <x v="6"/>
    </i>
    <i>
      <x v="7"/>
    </i>
    <i>
      <x v="8"/>
    </i>
    <i>
      <x v="9"/>
    </i>
    <i>
      <x v="10"/>
    </i>
    <i>
      <x v="11"/>
    </i>
    <i>
      <x v="12"/>
    </i>
    <i t="grand">
      <x/>
    </i>
  </colItems>
  <dataFields count="1">
    <dataField name="Number of Teams" fld="5" subtotal="count" baseField="0" baseItem="0"/>
  </dataFields>
  <formats count="12">
    <format dxfId="471">
      <pivotArea type="origin" dataOnly="0" labelOnly="1" outline="0" fieldPosition="0"/>
    </format>
    <format dxfId="470">
      <pivotArea field="0" type="button" dataOnly="0" labelOnly="1" outline="0" axis="axisRow" fieldPosition="2"/>
    </format>
    <format dxfId="469">
      <pivotArea type="origin" dataOnly="0" labelOnly="1" outline="0" fieldPosition="0"/>
    </format>
    <format dxfId="468">
      <pivotArea field="0" type="button" dataOnly="0" labelOnly="1" outline="0" axis="axisRow" fieldPosition="2"/>
    </format>
    <format dxfId="467">
      <pivotArea type="topRight" dataOnly="0" labelOnly="1" outline="0" offset="F1" fieldPosition="0"/>
    </format>
    <format dxfId="466">
      <pivotArea dataOnly="0" labelOnly="1" grandCol="1" outline="0" fieldPosition="0"/>
    </format>
    <format dxfId="465">
      <pivotArea dataOnly="0" labelOnly="1" grandCol="1" outline="0" fieldPosition="0"/>
    </format>
    <format dxfId="464">
      <pivotArea field="16" type="button" dataOnly="0" labelOnly="1" outline="0" axis="axisCol" fieldPosition="0"/>
    </format>
    <format dxfId="463">
      <pivotArea type="topRight" dataOnly="0" labelOnly="1" outline="0" fieldPosition="0"/>
    </format>
    <format dxfId="462">
      <pivotArea type="topRight" dataOnly="0" labelOnly="1" outline="0" offset="F1" fieldPosition="0"/>
    </format>
    <format dxfId="461">
      <pivotArea dataOnly="0" labelOnly="1" grandCol="1" outline="0" fieldPosition="0"/>
    </format>
    <format dxfId="460">
      <pivotArea dataOnly="0" labelOnly="1" grandCol="1" outline="0" fieldPosition="0"/>
    </format>
  </formats>
  <chartFormats count="14">
    <chartFormat chart="1" format="300" series="1">
      <pivotArea type="data" outline="0" fieldPosition="0">
        <references count="1">
          <reference field="4294967294" count="1" selected="0">
            <x v="0"/>
          </reference>
        </references>
      </pivotArea>
    </chartFormat>
    <chartFormat chart="1" format="448" series="1">
      <pivotArea type="data" outline="0" fieldPosition="0">
        <references count="2">
          <reference field="4294967294" count="1" selected="0">
            <x v="0"/>
          </reference>
          <reference field="16" count="1" selected="0">
            <x v="0"/>
          </reference>
        </references>
      </pivotArea>
    </chartFormat>
    <chartFormat chart="1" format="449" series="1">
      <pivotArea type="data" outline="0" fieldPosition="0">
        <references count="2">
          <reference field="4294967294" count="1" selected="0">
            <x v="0"/>
          </reference>
          <reference field="16" count="1" selected="0">
            <x v="9"/>
          </reference>
        </references>
      </pivotArea>
    </chartFormat>
    <chartFormat chart="1" format="450" series="1">
      <pivotArea type="data" outline="0" fieldPosition="0">
        <references count="2">
          <reference field="4294967294" count="1" selected="0">
            <x v="0"/>
          </reference>
          <reference field="16" count="1" selected="0">
            <x v="7"/>
          </reference>
        </references>
      </pivotArea>
    </chartFormat>
    <chartFormat chart="1" format="451" series="1">
      <pivotArea type="data" outline="0" fieldPosition="0">
        <references count="2">
          <reference field="4294967294" count="1" selected="0">
            <x v="0"/>
          </reference>
          <reference field="16" count="1" selected="0">
            <x v="5"/>
          </reference>
        </references>
      </pivotArea>
    </chartFormat>
    <chartFormat chart="1" format="452" series="1">
      <pivotArea type="data" outline="0" fieldPosition="0">
        <references count="2">
          <reference field="4294967294" count="1" selected="0">
            <x v="0"/>
          </reference>
          <reference field="16" count="1" selected="0">
            <x v="4"/>
          </reference>
        </references>
      </pivotArea>
    </chartFormat>
    <chartFormat chart="1" format="453" series="1">
      <pivotArea type="data" outline="0" fieldPosition="0">
        <references count="2">
          <reference field="4294967294" count="1" selected="0">
            <x v="0"/>
          </reference>
          <reference field="16" count="1" selected="0">
            <x v="3"/>
          </reference>
        </references>
      </pivotArea>
    </chartFormat>
    <chartFormat chart="1" format="454" series="1">
      <pivotArea type="data" outline="0" fieldPosition="0">
        <references count="2">
          <reference field="4294967294" count="1" selected="0">
            <x v="0"/>
          </reference>
          <reference field="16" count="1" selected="0">
            <x v="11"/>
          </reference>
        </references>
      </pivotArea>
    </chartFormat>
    <chartFormat chart="1" format="455" series="1">
      <pivotArea type="data" outline="0" fieldPosition="0">
        <references count="2">
          <reference field="4294967294" count="1" selected="0">
            <x v="0"/>
          </reference>
          <reference field="16" count="1" selected="0">
            <x v="8"/>
          </reference>
        </references>
      </pivotArea>
    </chartFormat>
    <chartFormat chart="1" format="456" series="1">
      <pivotArea type="data" outline="0" fieldPosition="0">
        <references count="2">
          <reference field="4294967294" count="1" selected="0">
            <x v="0"/>
          </reference>
          <reference field="16" count="1" selected="0">
            <x v="2"/>
          </reference>
        </references>
      </pivotArea>
    </chartFormat>
    <chartFormat chart="1" format="457" series="1">
      <pivotArea type="data" outline="0" fieldPosition="0">
        <references count="2">
          <reference field="4294967294" count="1" selected="0">
            <x v="0"/>
          </reference>
          <reference field="16" count="1" selected="0">
            <x v="6"/>
          </reference>
        </references>
      </pivotArea>
    </chartFormat>
    <chartFormat chart="1" format="458" series="1">
      <pivotArea type="data" outline="0" fieldPosition="0">
        <references count="2">
          <reference field="4294967294" count="1" selected="0">
            <x v="0"/>
          </reference>
          <reference field="16" count="1" selected="0">
            <x v="10"/>
          </reference>
        </references>
      </pivotArea>
    </chartFormat>
    <chartFormat chart="1" format="459" series="1">
      <pivotArea type="data" outline="0" fieldPosition="0">
        <references count="2">
          <reference field="4294967294" count="1" selected="0">
            <x v="0"/>
          </reference>
          <reference field="16" count="1" selected="0">
            <x v="1"/>
          </reference>
        </references>
      </pivotArea>
    </chartFormat>
    <chartFormat chart="1" format="460" series="1">
      <pivotArea type="data" outline="0" fieldPosition="0">
        <references count="2">
          <reference field="4294967294" count="1" selected="0">
            <x v="0"/>
          </reference>
          <reference field="16" count="1" selected="0">
            <x v="12"/>
          </reference>
        </references>
      </pivotArea>
    </chartFormat>
  </chartFormats>
  <pivotTableStyleInfo name="PivotStyleMedium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le1" cacheId="156" applyNumberFormats="0" applyBorderFormats="0" applyFontFormats="0" applyPatternFormats="0" applyAlignmentFormats="0" applyWidthHeightFormats="1" dataCaption="Values" updatedVersion="8" minRefreshableVersion="3" showDrill="0" itemPrintTitles="1" createdVersion="4" indent="0" compact="0" compactData="0" multipleFieldFilters="0" chartFormat="1">
  <location ref="C3:J782" firstHeaderRow="0" firstDataRow="1" firstDataCol="5"/>
  <pivotFields count="23">
    <pivotField axis="axisRow" compact="0" outline="0" showAll="0" sortType="ascending" defaultSubtotal="0">
      <items count="62">
        <item x="47"/>
        <item x="9"/>
        <item x="55"/>
        <item x="3"/>
        <item x="10"/>
        <item x="11"/>
        <item x="21"/>
        <item x="39"/>
        <item x="5"/>
        <item x="40"/>
        <item x="41"/>
        <item x="44"/>
        <item x="24"/>
        <item x="26"/>
        <item x="15"/>
        <item x="14"/>
        <item x="34"/>
        <item x="29"/>
        <item x="16"/>
        <item x="2"/>
        <item x="25"/>
        <item x="7"/>
        <item x="30"/>
        <item x="22"/>
        <item x="35"/>
        <item x="43"/>
        <item x="18"/>
        <item x="19"/>
        <item x="23"/>
        <item x="46"/>
        <item x="36"/>
        <item x="32"/>
        <item x="12"/>
        <item x="13"/>
        <item x="20"/>
        <item x="27"/>
        <item x="50"/>
        <item x="58"/>
        <item x="54"/>
        <item x="60"/>
        <item x="57"/>
        <item x="53"/>
        <item x="52"/>
        <item x="51"/>
        <item x="17"/>
        <item x="59"/>
        <item x="45"/>
        <item x="56"/>
        <item x="48"/>
        <item x="49"/>
        <item x="42"/>
        <item x="6"/>
        <item x="28"/>
        <item x="33"/>
        <item x="38"/>
        <item x="4"/>
        <item x="37"/>
        <item x="1"/>
        <item x="8"/>
        <item x="0"/>
        <item x="31"/>
        <item x="61"/>
      </items>
    </pivotField>
    <pivotField axis="axisRow" compact="0" outline="0" showAll="0" defaultSubtotal="0">
      <items count="1">
        <item x="0"/>
      </items>
    </pivotField>
    <pivotField compact="0" outline="0" showAll="0" defaultSubtotal="0"/>
    <pivotField compact="0" numFmtId="14" outline="0" showAll="0"/>
    <pivotField axis="axisRow" compact="0" outline="0" showAll="0" sortType="ascending" defaultSubtotal="0">
      <items count="3">
        <item x="2"/>
        <item x="1"/>
        <item x="0"/>
      </items>
    </pivotField>
    <pivotField axis="axisRow" compact="0" outline="0" showAll="0" includeNewItemsInFilter="1" sortType="descending" defaultSubtotal="0">
      <items count="650">
        <item h="1" x="64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8"/>
        <item x="119"/>
        <item x="120"/>
        <item x="122"/>
        <item x="123"/>
        <item x="124"/>
        <item x="125"/>
        <item x="126"/>
        <item x="127"/>
        <item x="128"/>
        <item x="129"/>
        <item x="130"/>
        <item x="131"/>
        <item x="132"/>
        <item x="133"/>
        <item x="134"/>
        <item x="135"/>
        <item x="136"/>
        <item x="137"/>
        <item x="138"/>
        <item x="139"/>
        <item x="140"/>
        <item x="141"/>
        <item x="142"/>
        <item x="143"/>
        <item x="144"/>
        <item x="145"/>
        <item x="147"/>
        <item x="148"/>
        <item x="149"/>
        <item x="150"/>
        <item x="151"/>
        <item x="152"/>
        <item x="153"/>
        <item x="154"/>
        <item x="155"/>
        <item x="156"/>
        <item x="157"/>
        <item x="158"/>
        <item x="159"/>
        <item x="160"/>
        <item x="161"/>
        <item x="162"/>
        <item x="163"/>
        <item x="164"/>
        <item x="165"/>
        <item x="167"/>
        <item x="168"/>
        <item x="169"/>
        <item x="170"/>
        <item x="171"/>
        <item x="172"/>
        <item x="173"/>
        <item x="174"/>
        <item x="175"/>
        <item x="176"/>
        <item x="177"/>
        <item x="178"/>
        <item x="179"/>
        <item x="180"/>
        <item x="181"/>
        <item x="182"/>
        <item x="183"/>
        <item x="184"/>
        <item x="185"/>
        <item x="186"/>
        <item x="187"/>
        <item x="188"/>
        <item x="189"/>
        <item x="190"/>
        <item x="191"/>
        <item x="192"/>
        <item x="193"/>
        <item x="195"/>
        <item x="196"/>
        <item x="197"/>
        <item x="198"/>
        <item x="199"/>
        <item x="200"/>
        <item x="201"/>
        <item x="202"/>
        <item x="203"/>
        <item x="204"/>
        <item x="166"/>
        <item x="194"/>
        <item x="205"/>
        <item x="206"/>
        <item x="207"/>
        <item x="208"/>
        <item x="209"/>
        <item x="210"/>
        <item x="211"/>
        <item x="212"/>
        <item x="213"/>
        <item x="214"/>
        <item x="215"/>
        <item x="216"/>
        <item x="217"/>
        <item x="218"/>
        <item x="219"/>
        <item x="220"/>
        <item x="221"/>
        <item x="222"/>
        <item x="223"/>
        <item x="224"/>
        <item x="225"/>
        <item x="227"/>
        <item x="228"/>
        <item x="229"/>
        <item x="230"/>
        <item x="231"/>
        <item x="232"/>
        <item x="233"/>
        <item x="234"/>
        <item x="235"/>
        <item x="236"/>
        <item x="237"/>
        <item x="238"/>
        <item x="239"/>
        <item x="240"/>
        <item x="241"/>
        <item x="242"/>
        <item x="243"/>
        <item x="244"/>
        <item x="245"/>
        <item x="246"/>
        <item x="247"/>
        <item x="248"/>
        <item x="249"/>
        <item x="250"/>
        <item x="253"/>
        <item x="254"/>
        <item x="255"/>
        <item x="256"/>
        <item x="257"/>
        <item x="258"/>
        <item x="259"/>
        <item x="260"/>
        <item x="261"/>
        <item x="262"/>
        <item x="263"/>
        <item x="264"/>
        <item x="265"/>
        <item x="266"/>
        <item x="267"/>
        <item x="268"/>
        <item x="269"/>
        <item x="270"/>
        <item x="271"/>
        <item x="272"/>
        <item x="273"/>
        <item x="274"/>
        <item x="275"/>
        <item x="276"/>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7"/>
        <item x="318"/>
        <item x="121"/>
        <item x="146"/>
        <item x="316"/>
        <item x="117"/>
        <item x="226"/>
        <item x="251"/>
        <item x="277"/>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4"/>
        <item x="475"/>
        <item x="476"/>
        <item x="477"/>
        <item x="478"/>
        <item x="479"/>
        <item x="480"/>
        <item x="481"/>
        <item x="482"/>
        <item x="483"/>
        <item x="484"/>
        <item x="485"/>
        <item x="486"/>
        <item x="488"/>
        <item x="489"/>
        <item x="490"/>
        <item x="491"/>
        <item x="414"/>
        <item x="487"/>
        <item x="492"/>
        <item x="493"/>
        <item x="494"/>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1"/>
        <item x="552"/>
        <item x="553"/>
        <item x="554"/>
        <item x="555"/>
        <item x="473"/>
        <item x="49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550"/>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252"/>
      </items>
      <autoSortScope>
        <pivotArea dataOnly="0" outline="0" fieldPosition="0">
          <references count="1">
            <reference field="4294967294" count="1" selected="0">
              <x v="0"/>
            </reference>
          </references>
        </pivotArea>
      </autoSortScope>
    </pivotField>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dataField="1" compact="0" outline="0" showAll="0"/>
    <pivotField dataField="1" compact="0" outline="0" showAll="0" defaultSubtotal="0"/>
    <pivotField compact="0" numFmtId="1" outline="0" showAll="0" defaultSubtotal="0"/>
    <pivotField compact="0" outline="0" showAll="0" defaultSubtotal="0"/>
    <pivotField compact="0" outline="0" showAll="0" defaultSubtotal="0"/>
    <pivotField axis="axisRow" compact="0" outline="0" showAll="0" defaultSubtotal="0">
      <items count="10">
        <item x="1"/>
        <item x="0"/>
        <item x="2"/>
        <item x="3"/>
        <item x="4"/>
        <item x="5"/>
        <item x="6"/>
        <item x="7"/>
        <item x="8"/>
        <item x="9"/>
      </items>
    </pivotField>
    <pivotField compact="0" outline="0" showAll="0"/>
    <pivotField dataField="1" compact="0" outline="0" dragToRow="0" dragToCol="0" dragToPage="0" showAll="0" defaultSubtotal="0"/>
    <pivotField compact="0" outline="0" dragToRow="0" dragToCol="0" dragToPage="0" showAll="0" defaultSubtotal="0"/>
  </pivotFields>
  <rowFields count="5">
    <field x="5"/>
    <field x="1"/>
    <field x="4"/>
    <field x="0"/>
    <field x="19"/>
  </rowFields>
  <rowItems count="779">
    <i>
      <x v="282"/>
      <x/>
      <x v="1"/>
      <x v="38"/>
      <x v="9"/>
    </i>
    <i r="2">
      <x v="2"/>
      <x v="28"/>
      <x v="4"/>
    </i>
    <i>
      <x v="150"/>
      <x/>
      <x v="1"/>
      <x v="39"/>
      <x v="9"/>
    </i>
    <i r="2">
      <x v="2"/>
      <x v="32"/>
      <x v="6"/>
    </i>
    <i>
      <x v="13"/>
      <x/>
      <x v="1"/>
      <x v="43"/>
      <x v="9"/>
    </i>
    <i r="2">
      <x v="2"/>
      <x v="57"/>
      <x v="1"/>
    </i>
    <i>
      <x v="413"/>
      <x/>
      <x v="1"/>
      <x v="36"/>
      <x v="9"/>
    </i>
    <i r="2">
      <x v="2"/>
      <x v="53"/>
      <x v="7"/>
    </i>
    <i>
      <x v="248"/>
      <x/>
      <x v="1"/>
      <x v="39"/>
      <x/>
    </i>
    <i r="2">
      <x v="2"/>
      <x v="6"/>
      <x v="6"/>
    </i>
    <i>
      <x v="202"/>
      <x/>
      <x v="1"/>
      <x v="40"/>
      <x v="9"/>
    </i>
    <i r="2">
      <x v="2"/>
      <x v="18"/>
      <x v="3"/>
    </i>
    <i>
      <x v="305"/>
      <x/>
      <x v="1"/>
      <x v="37"/>
      <x v="9"/>
    </i>
    <i r="2">
      <x v="2"/>
      <x v="12"/>
      <x v="8"/>
    </i>
    <i>
      <x v="284"/>
      <x/>
      <x v="1"/>
      <x v="38"/>
      <x v="9"/>
    </i>
    <i r="2">
      <x v="2"/>
      <x v="28"/>
      <x v="4"/>
    </i>
    <i>
      <x v="423"/>
      <x/>
      <x v="1"/>
      <x v="39"/>
      <x v="9"/>
    </i>
    <i r="2">
      <x v="2"/>
      <x v="16"/>
      <x v="6"/>
    </i>
    <i>
      <x v="368"/>
      <x/>
      <x v="2"/>
      <x v="17"/>
      <x/>
    </i>
    <i>
      <x v="436"/>
      <x/>
      <x v="1"/>
      <x v="39"/>
      <x/>
    </i>
    <i r="2">
      <x v="2"/>
      <x v="24"/>
      <x v="6"/>
    </i>
    <i>
      <x v="224"/>
      <x/>
      <x v="1"/>
      <x v="39"/>
      <x/>
    </i>
    <i r="2">
      <x v="2"/>
      <x v="27"/>
      <x v="6"/>
    </i>
    <i>
      <x v="338"/>
      <x/>
      <x v="1"/>
      <x v="36"/>
      <x v="9"/>
    </i>
    <i r="2">
      <x v="2"/>
      <x v="35"/>
      <x v="7"/>
    </i>
    <i>
      <x v="351"/>
      <x/>
      <x v="1"/>
      <x v="42"/>
      <x/>
    </i>
    <i r="2">
      <x v="2"/>
      <x v="52"/>
      <x v="2"/>
    </i>
    <i>
      <x v="581"/>
      <x/>
      <x v="1"/>
      <x v="36"/>
      <x/>
    </i>
    <i r="2">
      <x v="2"/>
      <x/>
      <x v="7"/>
    </i>
    <i>
      <x v="618"/>
      <x/>
      <x v="1"/>
      <x v="37"/>
      <x v="9"/>
    </i>
    <i r="2">
      <x v="2"/>
      <x v="2"/>
      <x v="8"/>
    </i>
    <i>
      <x v="437"/>
      <x/>
      <x v="1"/>
      <x v="39"/>
      <x/>
    </i>
    <i r="2">
      <x v="2"/>
      <x v="24"/>
      <x v="6"/>
    </i>
    <i>
      <x v="283"/>
      <x/>
      <x v="1"/>
      <x v="38"/>
      <x/>
    </i>
    <i r="2">
      <x v="2"/>
      <x v="28"/>
      <x v="4"/>
    </i>
    <i>
      <x v="203"/>
      <x/>
      <x v="1"/>
      <x v="38"/>
      <x v="9"/>
    </i>
    <i r="2">
      <x v="2"/>
      <x v="44"/>
      <x v="4"/>
    </i>
    <i>
      <x v="4"/>
      <x/>
      <x v="1"/>
      <x v="43"/>
      <x v="9"/>
    </i>
    <i r="2">
      <x v="2"/>
      <x v="59"/>
      <x v="1"/>
    </i>
    <i>
      <x v="53"/>
      <x/>
      <x v="1"/>
      <x v="42"/>
      <x/>
    </i>
    <i r="2">
      <x v="2"/>
      <x v="55"/>
      <x v="2"/>
    </i>
    <i>
      <x v="477"/>
      <x/>
      <x v="1"/>
      <x v="42"/>
      <x v="9"/>
    </i>
    <i r="2">
      <x v="2"/>
      <x v="54"/>
      <x v="2"/>
    </i>
    <i>
      <x v="555"/>
      <x/>
      <x v="1"/>
      <x v="38"/>
      <x/>
    </i>
    <i r="2">
      <x v="2"/>
      <x v="46"/>
      <x v="4"/>
    </i>
    <i>
      <x v="463"/>
      <x/>
      <x v="1"/>
      <x v="40"/>
      <x v="9"/>
    </i>
    <i r="2">
      <x v="2"/>
      <x v="56"/>
      <x v="3"/>
    </i>
    <i>
      <x v="138"/>
      <x/>
      <x v="1"/>
      <x v="41"/>
      <x v="9"/>
    </i>
    <i r="2">
      <x v="2"/>
      <x v="5"/>
      <x v="5"/>
    </i>
    <i>
      <x v="239"/>
      <x/>
      <x v="1"/>
      <x v="41"/>
      <x v="9"/>
    </i>
    <i r="2">
      <x v="2"/>
      <x v="34"/>
      <x v="5"/>
    </i>
    <i>
      <x v="105"/>
      <x/>
      <x v="1"/>
      <x v="40"/>
      <x v="9"/>
    </i>
    <i r="2">
      <x v="2"/>
      <x v="58"/>
      <x v="3"/>
    </i>
    <i>
      <x v="139"/>
      <x/>
      <x v="1"/>
      <x v="41"/>
      <x/>
    </i>
    <i r="2">
      <x v="2"/>
      <x v="5"/>
      <x v="5"/>
    </i>
    <i>
      <x v="649"/>
      <x/>
      <x v="1"/>
      <x v="39"/>
      <x/>
    </i>
    <i r="2">
      <x v="2"/>
      <x v="6"/>
      <x v="6"/>
    </i>
    <i>
      <x v="40"/>
      <x/>
      <x v="2"/>
      <x v="3"/>
      <x/>
    </i>
    <i>
      <x v="41"/>
      <x/>
      <x v="1"/>
      <x v="43"/>
      <x v="9"/>
    </i>
    <i r="2">
      <x v="2"/>
      <x v="3"/>
      <x v="1"/>
    </i>
    <i>
      <x v="80"/>
      <x/>
      <x v="1"/>
      <x v="38"/>
      <x/>
    </i>
    <i r="2">
      <x v="2"/>
      <x v="51"/>
      <x v="4"/>
    </i>
    <i>
      <x v="532"/>
      <x/>
      <x v="1"/>
      <x v="37"/>
      <x v="9"/>
    </i>
    <i r="2">
      <x v="2"/>
      <x v="50"/>
      <x v="8"/>
    </i>
    <i>
      <x v="66"/>
      <x/>
      <x v="1"/>
      <x v="40"/>
      <x v="9"/>
    </i>
    <i r="2">
      <x v="2"/>
      <x v="8"/>
      <x v="3"/>
    </i>
    <i>
      <x v="136"/>
      <x/>
      <x v="1"/>
      <x v="40"/>
      <x/>
    </i>
    <i r="2">
      <x v="2"/>
      <x v="4"/>
      <x v="3"/>
    </i>
    <i>
      <x v="398"/>
      <x/>
      <x v="1"/>
      <x v="38"/>
      <x/>
    </i>
    <i r="2">
      <x v="2"/>
      <x v="31"/>
      <x v="4"/>
    </i>
    <i>
      <x v="340"/>
      <x/>
      <x v="2"/>
      <x v="35"/>
      <x/>
    </i>
    <i>
      <x v="616"/>
      <x/>
      <x v="1"/>
      <x v="42"/>
      <x v="9"/>
    </i>
    <i r="2">
      <x v="2"/>
      <x v="49"/>
      <x v="2"/>
    </i>
    <i>
      <x v="377"/>
      <x/>
      <x v="1"/>
      <x v="36"/>
      <x/>
    </i>
    <i r="2">
      <x v="2"/>
      <x v="22"/>
      <x v="7"/>
    </i>
    <i>
      <x v="478"/>
      <x/>
      <x v="1"/>
      <x v="42"/>
      <x/>
    </i>
    <i r="2">
      <x v="2"/>
      <x v="54"/>
      <x v="2"/>
    </i>
    <i>
      <x v="14"/>
      <x/>
      <x v="2"/>
      <x v="57"/>
      <x/>
    </i>
    <i>
      <x v="151"/>
      <x/>
      <x v="2"/>
      <x v="32"/>
      <x/>
    </i>
    <i>
      <x v="204"/>
      <x/>
      <x v="1"/>
      <x v="38"/>
      <x/>
    </i>
    <i r="2">
      <x v="2"/>
      <x v="44"/>
      <x v="4"/>
    </i>
    <i>
      <x v="352"/>
      <x/>
      <x v="1"/>
      <x v="42"/>
      <x/>
    </i>
    <i r="2">
      <x v="2"/>
      <x v="52"/>
      <x v="2"/>
    </i>
    <i>
      <x v="1"/>
      <x/>
      <x v="1"/>
      <x v="43"/>
      <x/>
    </i>
    <i r="2">
      <x v="2"/>
      <x v="59"/>
      <x v="1"/>
    </i>
    <i>
      <x v="185"/>
      <x/>
      <x v="1"/>
      <x v="37"/>
      <x/>
    </i>
    <i r="2">
      <x v="2"/>
      <x v="14"/>
      <x v="8"/>
    </i>
    <i>
      <x v="103"/>
      <x/>
      <x v="2"/>
      <x v="58"/>
      <x/>
    </i>
    <i>
      <x v="339"/>
      <x/>
      <x v="1"/>
      <x v="36"/>
      <x v="9"/>
    </i>
    <i r="2">
      <x v="2"/>
      <x v="35"/>
      <x v="7"/>
    </i>
    <i>
      <x v="369"/>
      <x/>
      <x v="2"/>
      <x v="17"/>
      <x/>
    </i>
    <i>
      <x v="328"/>
      <x/>
      <x v="1"/>
      <x v="38"/>
      <x/>
    </i>
    <i r="2">
      <x v="2"/>
      <x v="13"/>
      <x v="4"/>
    </i>
    <i>
      <x v="370"/>
      <x/>
      <x v="2"/>
      <x v="17"/>
      <x/>
    </i>
    <i>
      <x v="547"/>
      <x/>
      <x v="1"/>
      <x v="41"/>
      <x v="9"/>
    </i>
    <i r="2">
      <x v="2"/>
      <x v="25"/>
      <x v="5"/>
    </i>
    <i>
      <x v="215"/>
      <x/>
      <x v="1"/>
      <x v="41"/>
      <x/>
    </i>
    <i r="2">
      <x v="2"/>
      <x v="26"/>
      <x v="5"/>
    </i>
    <i>
      <x v="371"/>
      <x/>
      <x v="1"/>
      <x v="37"/>
      <x/>
    </i>
    <i r="2">
      <x v="2"/>
      <x v="17"/>
      <x v="8"/>
    </i>
    <i>
      <x v="438"/>
      <x/>
      <x v="2"/>
      <x v="24"/>
      <x/>
    </i>
    <i>
      <x v="479"/>
      <x/>
      <x v="1"/>
      <x v="42"/>
      <x/>
    </i>
    <i r="2">
      <x v="2"/>
      <x v="54"/>
      <x v="2"/>
    </i>
    <i>
      <x v="533"/>
      <x/>
      <x v="1"/>
      <x v="37"/>
      <x/>
    </i>
    <i r="2">
      <x v="2"/>
      <x v="50"/>
      <x v="8"/>
    </i>
    <i>
      <x v="117"/>
      <x/>
      <x v="2"/>
      <x v="1"/>
      <x/>
    </i>
    <i>
      <x v="69"/>
      <x/>
      <x v="2"/>
      <x v="8"/>
      <x/>
    </i>
    <i>
      <x v="225"/>
      <x/>
      <x v="2"/>
      <x v="27"/>
      <x/>
    </i>
    <i>
      <x v="156"/>
      <x/>
      <x v="1"/>
      <x v="39"/>
      <x v="9"/>
    </i>
    <i r="2">
      <x v="2"/>
      <x v="32"/>
      <x v="6"/>
    </i>
    <i>
      <x v="206"/>
      <x/>
      <x v="2"/>
      <x v="44"/>
      <x/>
    </i>
    <i>
      <x v="320"/>
      <x/>
      <x v="1"/>
      <x v="41"/>
      <x/>
    </i>
    <i r="2">
      <x v="2"/>
      <x v="20"/>
      <x v="5"/>
    </i>
    <i>
      <x v="104"/>
      <x/>
      <x v="2"/>
      <x v="58"/>
      <x/>
    </i>
    <i>
      <x v="52"/>
      <x/>
      <x v="1"/>
      <x v="42"/>
      <x/>
    </i>
    <i r="2">
      <x v="2"/>
      <x v="55"/>
      <x v="2"/>
    </i>
    <i>
      <x v="57"/>
      <x/>
      <x v="1"/>
      <x v="42"/>
      <x/>
    </i>
    <i r="2">
      <x v="2"/>
      <x v="55"/>
      <x v="2"/>
    </i>
    <i>
      <x v="178"/>
      <x/>
      <x v="1"/>
      <x v="43"/>
      <x/>
    </i>
    <i r="2">
      <x v="2"/>
      <x v="15"/>
      <x v="1"/>
    </i>
    <i>
      <x v="68"/>
      <x/>
      <x v="1"/>
      <x v="40"/>
      <x/>
    </i>
    <i r="2">
      <x v="2"/>
      <x v="8"/>
      <x v="3"/>
    </i>
    <i>
      <x v="67"/>
      <x/>
      <x v="2"/>
      <x v="8"/>
      <x/>
    </i>
    <i>
      <x v="184"/>
      <x/>
      <x v="2"/>
      <x v="14"/>
      <x/>
    </i>
    <i>
      <x v="285"/>
      <x/>
      <x v="2"/>
      <x v="28"/>
      <x/>
    </i>
    <i>
      <x v="106"/>
      <x/>
      <x v="1"/>
      <x v="40"/>
      <x/>
    </i>
    <i r="2">
      <x v="2"/>
      <x v="58"/>
      <x v="3"/>
    </i>
    <i>
      <x v="286"/>
      <x/>
      <x v="2"/>
      <x v="28"/>
      <x/>
    </i>
    <i>
      <x v="137"/>
      <x/>
      <x v="2"/>
      <x v="5"/>
      <x/>
    </i>
    <i>
      <x v="582"/>
      <x/>
      <x v="2"/>
      <x/>
      <x/>
    </i>
    <i>
      <x v="20"/>
      <x/>
      <x v="1"/>
      <x v="43"/>
      <x/>
    </i>
    <i r="2">
      <x v="2"/>
      <x v="57"/>
      <x v="1"/>
    </i>
    <i>
      <x v="186"/>
      <x/>
      <x v="2"/>
      <x v="14"/>
      <x/>
    </i>
    <i>
      <x v="249"/>
      <x/>
      <x v="1"/>
      <x v="39"/>
      <x/>
    </i>
    <i r="2">
      <x v="2"/>
      <x v="6"/>
      <x v="6"/>
    </i>
    <i>
      <x v="170"/>
      <x/>
      <x v="1"/>
      <x v="36"/>
      <x/>
    </i>
    <i r="2">
      <x v="2"/>
      <x v="33"/>
      <x v="7"/>
    </i>
    <i>
      <x v="638"/>
      <x/>
      <x v="2"/>
      <x v="45"/>
      <x/>
    </i>
    <i>
      <x v="464"/>
      <x/>
      <x v="2"/>
      <x v="56"/>
      <x/>
    </i>
    <i>
      <x v="390"/>
      <x/>
      <x v="2"/>
      <x v="60"/>
      <x/>
    </i>
    <i>
      <x v="550"/>
      <x/>
      <x v="1"/>
      <x v="42"/>
      <x v="9"/>
    </i>
    <i r="2">
      <x v="2"/>
      <x v="11"/>
      <x v="2"/>
    </i>
    <i>
      <x v="177"/>
      <x/>
      <x v="1"/>
      <x v="43"/>
      <x/>
    </i>
    <i r="2">
      <x v="2"/>
      <x v="15"/>
      <x v="1"/>
    </i>
    <i>
      <x v="42"/>
      <x/>
      <x v="1"/>
      <x v="43"/>
      <x/>
    </i>
    <i r="2">
      <x v="2"/>
      <x v="3"/>
      <x v="1"/>
    </i>
    <i>
      <x v="424"/>
      <x/>
      <x v="2"/>
      <x v="16"/>
      <x/>
    </i>
    <i>
      <x v="583"/>
      <x/>
      <x v="1"/>
      <x v="36"/>
      <x/>
    </i>
    <i r="2">
      <x v="2"/>
      <x/>
      <x v="7"/>
    </i>
    <i>
      <x v="341"/>
      <x/>
      <x v="2"/>
      <x v="35"/>
      <x/>
    </i>
    <i>
      <x v="443"/>
      <x/>
      <x v="2"/>
      <x v="24"/>
      <x/>
    </i>
    <i>
      <x v="548"/>
      <x/>
      <x v="2"/>
      <x v="11"/>
      <x/>
    </i>
    <i>
      <x v="191"/>
      <x/>
      <x v="1"/>
      <x v="40"/>
      <x/>
    </i>
    <i r="2">
      <x v="2"/>
      <x v="18"/>
      <x v="3"/>
    </i>
    <i>
      <x v="250"/>
      <x/>
      <x v="1"/>
      <x v="39"/>
      <x/>
    </i>
    <i r="2">
      <x v="2"/>
      <x v="6"/>
      <x v="6"/>
    </i>
    <i>
      <x v="39"/>
      <x/>
      <x v="1"/>
      <x v="43"/>
      <x/>
    </i>
    <i r="2">
      <x v="2"/>
      <x v="19"/>
      <x v="1"/>
    </i>
    <i>
      <x v="140"/>
      <x/>
      <x v="2"/>
      <x v="5"/>
      <x/>
    </i>
    <i>
      <x v="617"/>
      <x/>
      <x v="1"/>
      <x v="42"/>
      <x/>
    </i>
    <i r="2">
      <x v="2"/>
      <x v="11"/>
      <x v="2"/>
    </i>
    <i>
      <x v="2"/>
      <x/>
      <x v="1"/>
      <x v="43"/>
      <x/>
    </i>
    <i r="2">
      <x v="2"/>
      <x v="59"/>
      <x v="1"/>
    </i>
    <i>
      <x v="242"/>
      <x/>
      <x v="1"/>
      <x v="41"/>
      <x/>
    </i>
    <i r="2">
      <x v="2"/>
      <x v="34"/>
      <x v="5"/>
    </i>
    <i>
      <x v="353"/>
      <x/>
      <x v="1"/>
      <x v="42"/>
      <x/>
    </i>
    <i r="2">
      <x v="2"/>
      <x v="52"/>
      <x v="2"/>
    </i>
    <i>
      <x v="574"/>
      <x/>
      <x v="1"/>
      <x v="36"/>
      <x/>
    </i>
    <i r="2">
      <x v="2"/>
      <x v="29"/>
      <x v="7"/>
    </i>
    <i>
      <x v="399"/>
      <x/>
      <x v="2"/>
      <x v="31"/>
      <x/>
    </i>
    <i>
      <x v="227"/>
      <x/>
      <x v="1"/>
      <x v="39"/>
      <x/>
    </i>
    <i r="2">
      <x v="2"/>
      <x v="27"/>
      <x v="6"/>
    </i>
    <i>
      <x v="226"/>
      <x/>
      <x v="2"/>
      <x v="27"/>
      <x/>
    </i>
    <i>
      <x v="450"/>
      <x/>
      <x v="1"/>
      <x v="37"/>
      <x/>
    </i>
    <i r="2">
      <x v="2"/>
      <x v="30"/>
      <x v="8"/>
    </i>
    <i>
      <x v="621"/>
      <x/>
      <x v="1"/>
      <x v="37"/>
      <x/>
    </i>
    <i r="2">
      <x v="2"/>
      <x v="2"/>
      <x v="8"/>
    </i>
    <i>
      <x v="610"/>
      <x/>
      <x v="1"/>
      <x v="42"/>
      <x/>
    </i>
    <i r="2">
      <x v="2"/>
      <x v="49"/>
      <x v="2"/>
    </i>
    <i>
      <x v="599"/>
      <x/>
      <x v="2"/>
      <x v="48"/>
      <x/>
    </i>
    <i>
      <x v="641"/>
      <x/>
      <x v="1"/>
      <x v="39"/>
      <x/>
    </i>
    <i r="2">
      <x v="2"/>
      <x v="45"/>
      <x v="6"/>
    </i>
    <i>
      <x v="135"/>
      <x/>
      <x v="2"/>
      <x v="4"/>
      <x/>
    </i>
    <i>
      <x v="270"/>
      <x/>
      <x v="1"/>
      <x v="37"/>
      <x/>
    </i>
    <i r="2">
      <x v="2"/>
      <x v="23"/>
      <x v="8"/>
    </i>
    <i>
      <x v="107"/>
      <x/>
      <x v="2"/>
      <x v="58"/>
      <x/>
    </i>
    <i>
      <x v="342"/>
      <x/>
      <x v="2"/>
      <x v="35"/>
      <x/>
    </i>
    <i>
      <x v="628"/>
      <x/>
      <x v="1"/>
      <x v="40"/>
      <x/>
    </i>
    <i r="2">
      <x v="2"/>
      <x v="47"/>
      <x v="3"/>
    </i>
    <i>
      <x v="584"/>
      <x/>
      <x v="1"/>
      <x v="36"/>
      <x/>
    </i>
    <i r="2">
      <x v="2"/>
      <x/>
      <x v="7"/>
    </i>
    <i>
      <x v="492"/>
      <x/>
      <x v="2"/>
      <x v="7"/>
      <x/>
    </i>
    <i>
      <x v="15"/>
      <x/>
      <x v="2"/>
      <x v="57"/>
      <x/>
    </i>
    <i>
      <x v="142"/>
      <x/>
      <x v="2"/>
      <x v="5"/>
      <x/>
    </i>
    <i>
      <x v="254"/>
      <x/>
      <x v="2"/>
      <x v="6"/>
      <x/>
    </i>
    <i>
      <x v="192"/>
      <x/>
      <x v="2"/>
      <x v="18"/>
      <x/>
    </i>
    <i>
      <x v="575"/>
      <x/>
      <x v="1"/>
      <x v="36"/>
      <x/>
    </i>
    <i r="2">
      <x v="2"/>
      <x v="29"/>
      <x v="7"/>
    </i>
    <i>
      <x v="619"/>
      <x/>
      <x v="2"/>
      <x v="2"/>
      <x/>
    </i>
    <i>
      <x v="355"/>
      <x/>
      <x v="1"/>
      <x v="42"/>
      <x/>
    </i>
    <i r="2">
      <x v="2"/>
      <x v="52"/>
      <x v="2"/>
    </i>
    <i>
      <x v="289"/>
      <x/>
      <x v="2"/>
      <x v="28"/>
      <x/>
    </i>
    <i>
      <x v="218"/>
      <x/>
      <x v="1"/>
      <x v="41"/>
      <x/>
    </i>
    <i r="2">
      <x v="2"/>
      <x v="26"/>
      <x v="5"/>
    </i>
    <i>
      <x v="331"/>
      <x/>
      <x v="2"/>
      <x v="13"/>
      <x/>
    </i>
    <i>
      <x v="73"/>
      <x/>
      <x v="2"/>
      <x v="8"/>
      <x/>
    </i>
    <i>
      <x v="72"/>
      <x/>
      <x v="2"/>
      <x v="8"/>
      <x/>
    </i>
    <i>
      <x v="169"/>
      <x/>
      <x v="2"/>
      <x v="33"/>
      <x/>
    </i>
    <i>
      <x v="318"/>
      <x/>
      <x v="1"/>
      <x v="37"/>
      <x/>
    </i>
    <i r="2">
      <x v="2"/>
      <x v="23"/>
      <x v="8"/>
    </i>
    <i>
      <x v="354"/>
      <x/>
      <x v="2"/>
      <x v="52"/>
      <x/>
    </i>
    <i>
      <x v="502"/>
      <x/>
      <x v="1"/>
      <x v="40"/>
      <x/>
    </i>
    <i r="2">
      <x v="2"/>
      <x v="9"/>
      <x v="3"/>
    </i>
    <i>
      <x v="71"/>
      <x/>
      <x v="2"/>
      <x v="8"/>
      <x/>
    </i>
    <i>
      <x v="287"/>
      <x/>
      <x v="2"/>
      <x v="28"/>
      <x/>
    </i>
    <i>
      <x v="109"/>
      <x/>
      <x v="2"/>
      <x v="58"/>
      <x/>
    </i>
    <i>
      <x v="126"/>
      <x/>
      <x v="1"/>
      <x v="40"/>
      <x/>
    </i>
    <i r="2">
      <x v="2"/>
      <x v="4"/>
      <x v="3"/>
    </i>
    <i>
      <x v="288"/>
      <x/>
      <x v="1"/>
      <x v="38"/>
      <x/>
    </i>
    <i r="2">
      <x v="2"/>
      <x v="28"/>
      <x v="4"/>
    </i>
    <i>
      <x v="228"/>
      <x/>
      <x v="1"/>
      <x v="39"/>
      <x/>
    </i>
    <i r="2">
      <x v="2"/>
      <x v="27"/>
      <x v="6"/>
    </i>
    <i>
      <x v="155"/>
      <x/>
      <x v="1"/>
      <x v="39"/>
      <x/>
    </i>
    <i r="2">
      <x v="2"/>
      <x v="32"/>
      <x v="6"/>
    </i>
    <i>
      <x v="83"/>
      <x/>
      <x v="1"/>
      <x v="38"/>
      <x/>
    </i>
    <i r="2">
      <x v="2"/>
      <x v="51"/>
      <x v="4"/>
    </i>
    <i>
      <x v="632"/>
      <x/>
      <x v="2"/>
      <x v="47"/>
      <x/>
    </i>
    <i>
      <x v="38"/>
      <x/>
      <x v="2"/>
      <x v="19"/>
      <x/>
    </i>
    <i>
      <x v="157"/>
      <x/>
      <x v="2"/>
      <x v="32"/>
      <x/>
    </i>
    <i>
      <x v="378"/>
      <x/>
      <x v="2"/>
      <x v="22"/>
      <x/>
    </i>
    <i>
      <x v="615"/>
      <x/>
      <x v="2"/>
      <x v="49"/>
      <x/>
    </i>
    <i>
      <x v="627"/>
      <x/>
      <x v="1"/>
      <x v="40"/>
      <x/>
    </i>
    <i r="2">
      <x v="2"/>
      <x v="47"/>
      <x v="3"/>
    </i>
    <i>
      <x v="465"/>
      <x/>
      <x v="2"/>
      <x v="56"/>
      <x/>
    </i>
    <i>
      <x v="470"/>
      <x/>
      <x v="1"/>
      <x v="36"/>
      <x/>
    </i>
    <i r="2">
      <x v="2"/>
      <x v="56"/>
      <x v="7"/>
    </i>
    <i>
      <x v="440"/>
      <x/>
      <x v="2"/>
      <x v="24"/>
      <x/>
    </i>
    <i>
      <x v="253"/>
      <x/>
      <x v="2"/>
      <x v="6"/>
      <x/>
    </i>
    <i>
      <x v="315"/>
      <x/>
      <x v="1"/>
      <x v="41"/>
      <x/>
    </i>
    <i r="2">
      <x v="2"/>
      <x v="1"/>
      <x v="5"/>
    </i>
    <i>
      <x v="3"/>
      <x/>
      <x v="2"/>
      <x v="59"/>
      <x/>
    </i>
    <i>
      <x v="205"/>
      <x/>
      <x v="2"/>
      <x v="44"/>
      <x/>
    </i>
    <i>
      <x v="152"/>
      <x/>
      <x v="2"/>
      <x v="32"/>
      <x/>
    </i>
    <i>
      <x v="143"/>
      <x/>
      <x v="2"/>
      <x v="5"/>
      <x/>
    </i>
    <i>
      <x v="469"/>
      <x/>
      <x v="1"/>
      <x v="36"/>
      <x/>
    </i>
    <i r="2">
      <x v="2"/>
      <x v="56"/>
      <x v="7"/>
    </i>
    <i>
      <x v="494"/>
      <x/>
      <x v="1"/>
      <x v="40"/>
      <x/>
    </i>
    <i r="2">
      <x v="2"/>
      <x v="7"/>
      <x v="3"/>
    </i>
    <i>
      <x v="319"/>
      <x/>
      <x v="2"/>
      <x v="20"/>
      <x/>
    </i>
    <i>
      <x v="141"/>
      <x/>
      <x v="2"/>
      <x v="5"/>
      <x/>
    </i>
    <i>
      <x v="208"/>
      <x/>
      <x v="2"/>
      <x v="44"/>
      <x/>
    </i>
    <i>
      <x v="344"/>
      <x/>
      <x v="2"/>
      <x v="35"/>
      <x/>
    </i>
    <i>
      <x v="439"/>
      <x/>
      <x v="2"/>
      <x v="24"/>
      <x/>
    </i>
    <i>
      <x v="534"/>
      <x/>
      <x v="1"/>
      <x v="37"/>
      <x/>
    </i>
    <i r="2">
      <x v="2"/>
      <x v="50"/>
      <x v="8"/>
    </i>
    <i>
      <x v="620"/>
      <x/>
      <x v="2"/>
      <x v="2"/>
      <x/>
    </i>
    <i>
      <x v="640"/>
      <x/>
      <x v="1"/>
      <x v="39"/>
      <x/>
    </i>
    <i r="2">
      <x v="2"/>
      <x v="45"/>
      <x v="6"/>
    </i>
    <i>
      <x v="127"/>
      <x/>
      <x v="2"/>
      <x v="4"/>
      <x/>
    </i>
    <i>
      <x v="271"/>
      <x/>
      <x v="2"/>
      <x v="23"/>
      <x/>
    </i>
    <i>
      <x v="27"/>
      <x/>
      <x v="1"/>
      <x v="43"/>
      <x/>
    </i>
    <i r="2">
      <x v="2"/>
      <x v="19"/>
      <x v="1"/>
    </i>
    <i>
      <x v="125"/>
      <x/>
      <x v="2"/>
      <x v="4"/>
      <x/>
    </i>
    <i>
      <x v="252"/>
      <x/>
      <x v="2"/>
      <x v="6"/>
      <x/>
    </i>
    <i>
      <x v="520"/>
      <x/>
      <x v="1"/>
      <x v="37"/>
      <x/>
    </i>
    <i r="2">
      <x v="2"/>
      <x v="10"/>
      <x v="8"/>
    </i>
    <i>
      <x v="335"/>
      <x/>
      <x v="1"/>
      <x v="38"/>
      <x/>
    </i>
    <i r="2">
      <x v="2"/>
      <x v="13"/>
      <x v="4"/>
    </i>
    <i>
      <x v="356"/>
      <x/>
      <x v="2"/>
      <x v="52"/>
      <x/>
    </i>
    <i>
      <x v="480"/>
      <x/>
      <x v="2"/>
      <x v="54"/>
      <x/>
    </i>
    <i>
      <x v="503"/>
      <x/>
      <x v="1"/>
      <x v="36"/>
      <x/>
    </i>
    <i r="2">
      <x v="2"/>
      <x v="9"/>
      <x v="7"/>
    </i>
    <i>
      <x v="546"/>
      <x/>
      <x v="1"/>
      <x v="41"/>
      <x/>
    </i>
    <i r="2">
      <x v="2"/>
      <x v="25"/>
      <x v="5"/>
    </i>
    <i>
      <x v="504"/>
      <x/>
      <x v="2"/>
      <x v="9"/>
      <x/>
    </i>
    <i>
      <x v="392"/>
      <x/>
      <x v="1"/>
      <x v="41"/>
      <x/>
    </i>
    <i r="2">
      <x v="2"/>
      <x v="60"/>
      <x v="5"/>
    </i>
    <i>
      <x v="481"/>
      <x/>
      <x v="2"/>
      <x v="54"/>
      <x/>
    </i>
    <i>
      <x v="94"/>
      <x/>
      <x v="2"/>
      <x v="21"/>
      <x/>
    </i>
    <i>
      <x v="29"/>
      <x/>
      <x v="1"/>
      <x v="43"/>
      <x/>
    </i>
    <i r="2">
      <x v="2"/>
      <x v="19"/>
      <x v="1"/>
    </i>
    <i>
      <x v="81"/>
      <x/>
      <x v="2"/>
      <x v="51"/>
      <x/>
    </i>
    <i>
      <x v="128"/>
      <x/>
      <x v="2"/>
      <x v="4"/>
      <x/>
    </i>
    <i>
      <x v="290"/>
      <x/>
      <x v="2"/>
      <x v="28"/>
      <x/>
    </i>
    <i>
      <x v="55"/>
      <x/>
      <x v="2"/>
      <x v="55"/>
      <x/>
    </i>
    <i>
      <x v="96"/>
      <x/>
      <x v="2"/>
      <x v="21"/>
      <x/>
    </i>
    <i>
      <x v="129"/>
      <x/>
      <x v="2"/>
      <x v="4"/>
      <x/>
    </i>
    <i>
      <x v="427"/>
      <x/>
      <x v="2"/>
      <x v="16"/>
      <x/>
    </i>
    <i>
      <x v="491"/>
      <x/>
      <x v="2"/>
      <x v="7"/>
      <x/>
    </i>
    <i>
      <x v="118"/>
      <x/>
      <x v="2"/>
      <x v="1"/>
      <x/>
    </i>
    <i>
      <x v="82"/>
      <x/>
      <x v="2"/>
      <x v="51"/>
      <x/>
    </i>
    <i>
      <x v="229"/>
      <x/>
      <x v="2"/>
      <x v="27"/>
      <x/>
    </i>
    <i>
      <x v="70"/>
      <x/>
      <x v="2"/>
      <x v="8"/>
      <x/>
    </i>
    <i>
      <x v="240"/>
      <x/>
      <x v="2"/>
      <x v="34"/>
      <x/>
    </i>
    <i>
      <x v="630"/>
      <x/>
      <x v="2"/>
      <x v="47"/>
      <x/>
    </i>
    <i>
      <x v="441"/>
      <x/>
      <x v="2"/>
      <x v="24"/>
      <x/>
    </i>
    <i>
      <x v="557"/>
      <x/>
      <x v="2"/>
      <x v="46"/>
      <x/>
    </i>
    <i>
      <x v="631"/>
      <x/>
      <x v="2"/>
      <x v="47"/>
      <x/>
    </i>
    <i>
      <x v="153"/>
      <x/>
      <x v="1"/>
      <x v="39"/>
      <x/>
    </i>
    <i r="2">
      <x v="2"/>
      <x v="32"/>
      <x v="6"/>
    </i>
    <i>
      <x v="130"/>
      <x/>
      <x v="2"/>
      <x v="4"/>
      <x/>
    </i>
    <i>
      <x v="110"/>
      <x/>
      <x v="2"/>
      <x v="58"/>
      <x/>
    </i>
    <i>
      <x v="402"/>
      <x/>
      <x v="1"/>
      <x v="38"/>
      <x/>
    </i>
    <i r="2">
      <x v="2"/>
      <x v="31"/>
      <x v="4"/>
    </i>
    <i>
      <x v="554"/>
      <x/>
      <x v="1"/>
      <x v="40"/>
      <x/>
    </i>
    <i r="2">
      <x v="2"/>
      <x v="7"/>
      <x v="3"/>
    </i>
    <i>
      <x v="357"/>
      <x/>
      <x v="2"/>
      <x v="52"/>
      <x/>
    </i>
    <i>
      <x v="611"/>
      <x/>
      <x v="2"/>
      <x v="49"/>
      <x/>
    </i>
    <i>
      <x v="291"/>
      <x/>
      <x v="2"/>
      <x v="28"/>
      <x/>
    </i>
    <i>
      <x v="54"/>
      <x/>
      <x v="1"/>
      <x v="42"/>
      <x/>
    </i>
    <i r="2">
      <x v="2"/>
      <x v="55"/>
      <x v="2"/>
    </i>
    <i>
      <x v="131"/>
      <x/>
      <x v="2"/>
      <x v="4"/>
      <x/>
    </i>
    <i>
      <x v="639"/>
      <x/>
      <x v="2"/>
      <x v="45"/>
      <x/>
    </i>
    <i>
      <x v="391"/>
      <x/>
      <x v="2"/>
      <x v="60"/>
      <x/>
    </i>
    <i>
      <x v="401"/>
      <x/>
      <x v="2"/>
      <x v="31"/>
      <x/>
    </i>
    <i>
      <x v="556"/>
      <x/>
      <x v="1"/>
      <x v="38"/>
      <x/>
    </i>
    <i r="2">
      <x v="2"/>
      <x v="46"/>
      <x v="4"/>
    </i>
    <i>
      <x v="629"/>
      <x/>
      <x v="2"/>
      <x v="47"/>
      <x/>
    </i>
    <i>
      <x v="457"/>
      <x/>
      <x v="1"/>
      <x v="37"/>
      <x/>
    </i>
    <i r="2">
      <x v="2"/>
      <x v="30"/>
      <x v="8"/>
    </i>
    <i>
      <x v="522"/>
      <x/>
      <x v="1"/>
      <x v="37"/>
      <x/>
    </i>
    <i r="2">
      <x v="2"/>
      <x v="10"/>
      <x v="8"/>
    </i>
    <i>
      <x v="442"/>
      <x/>
      <x v="2"/>
      <x v="24"/>
      <x/>
    </i>
    <i>
      <x v="379"/>
      <x/>
      <x v="1"/>
      <x v="36"/>
      <x/>
    </i>
    <i r="2">
      <x v="2"/>
      <x v="22"/>
      <x v="7"/>
    </i>
    <i>
      <x v="292"/>
      <x/>
      <x v="2"/>
      <x v="28"/>
      <x/>
    </i>
    <i>
      <x v="230"/>
      <x/>
      <x v="2"/>
      <x v="27"/>
      <x/>
    </i>
    <i>
      <x v="43"/>
      <x/>
      <x v="2"/>
      <x v="3"/>
      <x/>
    </i>
    <i>
      <x v="97"/>
      <x/>
      <x v="1"/>
      <x v="41"/>
      <x/>
    </i>
    <i r="2">
      <x v="2"/>
      <x v="21"/>
      <x v="5"/>
    </i>
    <i>
      <x v="272"/>
      <x/>
      <x v="1"/>
      <x v="37"/>
      <x/>
    </i>
    <i r="2">
      <x v="2"/>
      <x v="23"/>
      <x v="8"/>
    </i>
    <i>
      <x v="193"/>
      <x/>
      <x v="2"/>
      <x v="18"/>
      <x/>
    </i>
    <i>
      <x v="273"/>
      <x/>
      <x v="2"/>
      <x v="23"/>
      <x/>
    </i>
    <i>
      <x v="251"/>
      <x/>
      <x v="2"/>
      <x v="6"/>
      <x/>
    </i>
    <i>
      <x v="95"/>
      <x/>
      <x v="1"/>
      <x v="41"/>
      <x/>
    </i>
    <i r="2">
      <x v="2"/>
      <x v="21"/>
      <x v="5"/>
    </i>
    <i>
      <x v="466"/>
      <x/>
      <x v="2"/>
      <x v="56"/>
      <x/>
    </i>
    <i>
      <x v="539"/>
      <x/>
      <x v="2"/>
      <x v="50"/>
      <x/>
    </i>
    <i>
      <x v="549"/>
      <x/>
      <x v="2"/>
      <x v="11"/>
      <x/>
    </i>
    <i>
      <x v="154"/>
      <x/>
      <x v="2"/>
      <x v="32"/>
      <x/>
    </i>
    <i>
      <x v="577"/>
      <x/>
      <x v="2"/>
      <x v="29"/>
      <x/>
    </i>
    <i>
      <x v="535"/>
      <x/>
      <x v="2"/>
      <x v="50"/>
      <x/>
    </i>
    <i>
      <x v="482"/>
      <x/>
      <x v="2"/>
      <x v="54"/>
      <x/>
    </i>
    <i>
      <x v="400"/>
      <x/>
      <x v="2"/>
      <x v="31"/>
      <x/>
    </i>
    <i>
      <x v="444"/>
      <x/>
      <x v="2"/>
      <x v="24"/>
      <x/>
    </i>
    <i>
      <x v="343"/>
      <x/>
      <x v="2"/>
      <x v="35"/>
      <x/>
    </i>
    <i>
      <x v="222"/>
      <x/>
      <x v="2"/>
      <x v="26"/>
      <x/>
    </i>
    <i>
      <x v="59"/>
      <x/>
      <x v="2"/>
      <x v="55"/>
      <x/>
    </i>
    <i>
      <x v="231"/>
      <x/>
      <x v="2"/>
      <x v="27"/>
      <x/>
    </i>
    <i>
      <x v="120"/>
      <x/>
      <x v="1"/>
      <x v="41"/>
      <x/>
    </i>
    <i r="2">
      <x v="2"/>
      <x v="1"/>
      <x v="5"/>
    </i>
    <i>
      <x v="216"/>
      <x/>
      <x v="2"/>
      <x v="26"/>
      <x/>
    </i>
    <i>
      <x v="28"/>
      <x/>
      <x v="2"/>
      <x v="19"/>
      <x/>
    </i>
    <i>
      <x v="587"/>
      <x/>
      <x v="2"/>
      <x/>
      <x/>
    </i>
    <i>
      <x v="576"/>
      <x/>
      <x v="2"/>
      <x v="29"/>
      <x/>
    </i>
    <i>
      <x v="358"/>
      <x/>
      <x v="2"/>
      <x v="52"/>
      <x/>
    </i>
    <i>
      <x v="325"/>
      <x/>
      <x v="1"/>
      <x v="41"/>
      <x/>
    </i>
    <i r="2">
      <x v="2"/>
      <x v="20"/>
      <x v="5"/>
    </i>
    <i>
      <x v="255"/>
      <x/>
      <x v="2"/>
      <x v="6"/>
      <x/>
    </i>
    <i>
      <x v="559"/>
      <x/>
      <x v="1"/>
      <x v="38"/>
      <x/>
    </i>
    <i r="2">
      <x v="2"/>
      <x v="46"/>
      <x v="4"/>
    </i>
    <i>
      <x v="445"/>
      <x/>
      <x v="2"/>
      <x v="24"/>
      <x/>
    </i>
    <i>
      <x v="489"/>
      <x/>
      <x v="2"/>
      <x v="53"/>
      <x/>
    </i>
    <i>
      <x v="455"/>
      <x/>
      <x v="2"/>
      <x v="30"/>
      <x/>
    </i>
    <i>
      <x v="330"/>
      <x/>
      <x v="2"/>
      <x v="13"/>
      <x/>
    </i>
    <i>
      <x v="642"/>
      <x/>
      <x v="2"/>
      <x v="45"/>
      <x/>
    </i>
    <i>
      <x v="612"/>
      <x/>
      <x v="2"/>
      <x v="49"/>
      <x/>
    </i>
    <i>
      <x v="393"/>
      <x/>
      <x v="2"/>
      <x v="60"/>
      <x/>
    </i>
    <i>
      <x v="606"/>
      <x/>
      <x v="1"/>
      <x v="42"/>
      <x/>
    </i>
    <i r="2">
      <x v="2"/>
      <x v="48"/>
      <x v="2"/>
    </i>
    <i>
      <x v="372"/>
      <x/>
      <x v="2"/>
      <x v="17"/>
      <x/>
    </i>
    <i>
      <x v="483"/>
      <x/>
      <x v="2"/>
      <x v="54"/>
      <x/>
    </i>
    <i>
      <x v="19"/>
      <x/>
      <x v="1"/>
      <x v="43"/>
      <x/>
    </i>
    <i r="2">
      <x v="2"/>
      <x v="57"/>
      <x v="1"/>
    </i>
    <i>
      <x v="171"/>
      <x/>
      <x v="2"/>
      <x v="33"/>
      <x/>
    </i>
    <i>
      <x v="274"/>
      <x/>
      <x v="2"/>
      <x v="23"/>
      <x/>
    </i>
    <i>
      <x v="293"/>
      <x/>
      <x v="2"/>
      <x v="28"/>
      <x/>
    </i>
    <i>
      <x v="18"/>
      <x/>
      <x v="2"/>
      <x v="57"/>
      <x/>
    </i>
    <i>
      <x v="74"/>
      <x/>
      <x v="2"/>
      <x v="8"/>
      <x/>
    </i>
    <i>
      <x v="84"/>
      <x/>
      <x v="2"/>
      <x v="51"/>
      <x/>
    </i>
    <i>
      <x v="144"/>
      <x/>
      <x v="2"/>
      <x v="5"/>
      <x/>
    </i>
    <i>
      <x v="44"/>
      <x/>
      <x v="2"/>
      <x v="3"/>
      <x/>
    </i>
    <i>
      <x v="111"/>
      <x/>
      <x v="2"/>
      <x v="58"/>
      <x/>
    </i>
    <i>
      <x v="217"/>
      <x/>
      <x v="2"/>
      <x v="26"/>
      <x/>
    </i>
    <i>
      <x v="30"/>
      <x/>
      <x v="1"/>
      <x v="43"/>
      <x/>
    </i>
    <i r="2">
      <x v="2"/>
      <x v="19"/>
      <x v="1"/>
    </i>
    <i>
      <x v="313"/>
      <x/>
      <x v="2"/>
      <x v="5"/>
      <x/>
    </i>
    <i>
      <x v="108"/>
      <x/>
      <x v="2"/>
      <x v="58"/>
      <x/>
    </i>
    <i>
      <x v="207"/>
      <x/>
      <x v="2"/>
      <x v="44"/>
      <x/>
    </i>
    <i>
      <x v="454"/>
      <x/>
      <x v="2"/>
      <x v="30"/>
      <x/>
    </i>
    <i>
      <x v="505"/>
      <x/>
      <x v="2"/>
      <x v="9"/>
      <x/>
    </i>
    <i>
      <x v="425"/>
      <x/>
      <x v="2"/>
      <x v="16"/>
      <x/>
    </i>
    <i>
      <x v="380"/>
      <x/>
      <x v="2"/>
      <x v="22"/>
      <x/>
    </i>
    <i>
      <x v="510"/>
      <x/>
      <x v="1"/>
      <x v="40"/>
      <x/>
    </i>
    <i r="2">
      <x v="2"/>
      <x v="9"/>
      <x v="3"/>
    </i>
    <i>
      <x v="493"/>
      <x/>
      <x v="2"/>
      <x v="7"/>
      <x/>
    </i>
    <i>
      <x v="415"/>
      <x/>
      <x v="1"/>
      <x v="36"/>
      <x/>
    </i>
    <i r="2">
      <x v="2"/>
      <x v="53"/>
      <x v="7"/>
    </i>
    <i>
      <x v="551"/>
      <x/>
      <x v="2"/>
      <x v="11"/>
      <x/>
    </i>
    <i>
      <x v="467"/>
      <x/>
      <x v="2"/>
      <x v="56"/>
      <x/>
    </i>
    <i>
      <x v="452"/>
      <x/>
      <x v="2"/>
      <x v="30"/>
      <x/>
    </i>
    <i>
      <x v="449"/>
      <x/>
      <x v="2"/>
      <x v="30"/>
      <x/>
    </i>
    <i>
      <x v="275"/>
      <x/>
      <x v="2"/>
      <x v="23"/>
      <x/>
    </i>
    <i>
      <x v="241"/>
      <x/>
      <x v="2"/>
      <x v="34"/>
      <x/>
    </i>
    <i>
      <x v="85"/>
      <x/>
      <x v="2"/>
      <x v="51"/>
      <x/>
    </i>
    <i>
      <x v="45"/>
      <x/>
      <x v="2"/>
      <x v="3"/>
      <x/>
    </i>
    <i>
      <x v="321"/>
      <x/>
      <x v="2"/>
      <x v="20"/>
      <x/>
    </i>
    <i>
      <x v="58"/>
      <x/>
      <x v="2"/>
      <x v="55"/>
      <x/>
    </i>
    <i>
      <x v="194"/>
      <x/>
      <x v="2"/>
      <x v="18"/>
      <x/>
    </i>
    <i>
      <x v="145"/>
      <x/>
      <x v="2"/>
      <x v="5"/>
      <x/>
    </i>
    <i>
      <x v="562"/>
      <x/>
      <x v="2"/>
      <x v="46"/>
      <x/>
    </i>
    <i>
      <x v="625"/>
      <x/>
      <x v="2"/>
      <x v="2"/>
      <x/>
    </i>
    <i>
      <x v="586"/>
      <x/>
      <x v="2"/>
      <x/>
      <x/>
    </i>
    <i>
      <x v="588"/>
      <x/>
      <x v="2"/>
      <x/>
      <x/>
    </i>
    <i>
      <x v="643"/>
      <x/>
      <x v="2"/>
      <x v="45"/>
      <x/>
    </i>
    <i>
      <x v="484"/>
      <x/>
      <x v="2"/>
      <x v="54"/>
      <x/>
    </i>
    <i>
      <x v="6"/>
      <x/>
      <x v="2"/>
      <x v="59"/>
      <x/>
    </i>
    <i>
      <x v="395"/>
      <x/>
      <x v="2"/>
      <x v="60"/>
      <x/>
    </i>
    <i>
      <x v="381"/>
      <x/>
      <x v="2"/>
      <x v="22"/>
      <x/>
    </i>
    <i>
      <x v="414"/>
      <x/>
      <x v="2"/>
      <x v="53"/>
      <x/>
    </i>
    <i>
      <x v="506"/>
      <x/>
      <x v="2"/>
      <x v="9"/>
      <x/>
    </i>
    <i>
      <x v="524"/>
      <x/>
      <x v="2"/>
      <x v="10"/>
      <x/>
    </i>
    <i>
      <x v="394"/>
      <x/>
      <x v="2"/>
      <x v="60"/>
      <x/>
    </i>
    <i>
      <x v="374"/>
      <x/>
      <x v="2"/>
      <x v="17"/>
      <x/>
    </i>
    <i>
      <x v="373"/>
      <x/>
      <x v="2"/>
      <x v="17"/>
      <x/>
    </i>
    <i>
      <x v="429"/>
      <x/>
      <x v="2"/>
      <x v="16"/>
      <x/>
    </i>
    <i>
      <x v="521"/>
      <x/>
      <x v="2"/>
      <x v="10"/>
      <x/>
    </i>
    <i>
      <x v="329"/>
      <x/>
      <x v="2"/>
      <x v="13"/>
      <x/>
    </i>
    <i>
      <x v="490"/>
      <x/>
      <x v="2"/>
      <x v="54"/>
      <x/>
    </i>
    <i>
      <x v="453"/>
      <x/>
      <x v="2"/>
      <x v="30"/>
      <x/>
    </i>
    <i>
      <x v="451"/>
      <x/>
      <x v="2"/>
      <x v="30"/>
      <x/>
    </i>
    <i>
      <x v="403"/>
      <x/>
      <x v="2"/>
      <x v="31"/>
      <x/>
    </i>
    <i>
      <x v="17"/>
      <x/>
      <x v="2"/>
      <x v="57"/>
      <x/>
    </i>
    <i>
      <x v="158"/>
      <x/>
      <x v="2"/>
      <x v="32"/>
      <x/>
    </i>
    <i>
      <x v="23"/>
      <x/>
      <x v="1"/>
      <x v="43"/>
      <x/>
    </i>
    <i r="2">
      <x v="2"/>
      <x v="57"/>
      <x v="1"/>
    </i>
    <i>
      <x v="56"/>
      <x/>
      <x v="2"/>
      <x v="55"/>
      <x/>
    </i>
    <i>
      <x v="46"/>
      <x/>
      <x v="2"/>
      <x v="3"/>
      <x/>
    </i>
    <i>
      <x v="16"/>
      <x/>
      <x v="2"/>
      <x v="57"/>
      <x/>
    </i>
    <i>
      <x v="644"/>
      <x/>
      <x v="2"/>
      <x v="45"/>
      <x/>
    </i>
    <i>
      <x v="359"/>
      <x/>
      <x v="2"/>
      <x v="52"/>
      <x/>
    </i>
    <i>
      <x v="430"/>
      <x/>
      <x v="1"/>
      <x v="39"/>
      <x/>
    </i>
    <i r="2">
      <x v="2"/>
      <x v="16"/>
      <x v="6"/>
    </i>
    <i>
      <x v="601"/>
      <x/>
      <x v="2"/>
      <x v="48"/>
      <x/>
    </i>
    <i>
      <x v="605"/>
      <x/>
      <x v="1"/>
      <x v="42"/>
      <x/>
    </i>
    <i r="2">
      <x v="2"/>
      <x v="48"/>
      <x v="2"/>
    </i>
    <i>
      <x v="345"/>
      <x/>
      <x v="2"/>
      <x v="35"/>
      <x/>
    </i>
    <i>
      <x v="294"/>
      <x/>
      <x v="2"/>
      <x v="28"/>
      <x/>
    </i>
    <i>
      <x v="195"/>
      <x/>
      <x v="2"/>
      <x v="18"/>
      <x/>
    </i>
    <i>
      <x v="47"/>
      <x/>
      <x v="1"/>
      <x v="43"/>
      <x/>
    </i>
    <i r="2">
      <x v="2"/>
      <x v="3"/>
      <x v="1"/>
    </i>
    <i>
      <x v="159"/>
      <x/>
      <x v="2"/>
      <x v="32"/>
      <x/>
    </i>
    <i>
      <x v="507"/>
      <x/>
      <x v="2"/>
      <x v="9"/>
      <x/>
    </i>
    <i>
      <x v="634"/>
      <x/>
      <x v="2"/>
      <x v="47"/>
      <x/>
    </i>
    <i>
      <x v="404"/>
      <x/>
      <x v="2"/>
      <x v="31"/>
      <x/>
    </i>
    <i>
      <x v="622"/>
      <x/>
      <x v="2"/>
      <x v="2"/>
      <x/>
    </i>
    <i>
      <x v="396"/>
      <x/>
      <x v="2"/>
      <x v="60"/>
      <x/>
    </i>
    <i>
      <x v="552"/>
      <x/>
      <x v="2"/>
      <x v="11"/>
      <x/>
    </i>
    <i>
      <x v="426"/>
      <x/>
      <x v="2"/>
      <x v="16"/>
      <x/>
    </i>
    <i>
      <x v="578"/>
      <x/>
      <x v="2"/>
      <x v="29"/>
      <x/>
    </i>
    <i>
      <x v="456"/>
      <x/>
      <x v="2"/>
      <x v="30"/>
      <x/>
    </i>
    <i>
      <x v="375"/>
      <x/>
      <x v="2"/>
      <x v="17"/>
      <x/>
    </i>
    <i>
      <x v="600"/>
      <x/>
      <x v="1"/>
      <x v="42"/>
      <x/>
    </i>
    <i r="2">
      <x v="2"/>
      <x v="48"/>
      <x v="2"/>
    </i>
    <i>
      <x v="585"/>
      <x/>
      <x v="2"/>
      <x/>
      <x/>
    </i>
    <i>
      <x v="495"/>
      <x/>
      <x v="2"/>
      <x v="7"/>
      <x/>
    </i>
    <i>
      <x v="295"/>
      <x/>
      <x v="2"/>
      <x v="28"/>
      <x/>
    </i>
    <i>
      <x v="176"/>
      <x/>
      <x v="2"/>
      <x v="33"/>
      <x/>
    </i>
    <i>
      <x v="233"/>
      <x/>
      <x v="2"/>
      <x v="27"/>
      <x/>
    </i>
    <i>
      <x v="179"/>
      <x/>
      <x v="2"/>
      <x v="15"/>
      <x/>
    </i>
    <i>
      <x v="98"/>
      <x/>
      <x v="2"/>
      <x v="21"/>
      <x/>
    </i>
    <i>
      <x v="219"/>
      <x/>
      <x v="2"/>
      <x v="26"/>
      <x/>
    </i>
    <i>
      <x v="146"/>
      <x/>
      <x v="2"/>
      <x v="5"/>
      <x/>
    </i>
    <i>
      <x v="232"/>
      <x/>
      <x v="2"/>
      <x v="27"/>
      <x/>
    </i>
    <i>
      <x v="86"/>
      <x/>
      <x v="2"/>
      <x v="51"/>
      <x/>
    </i>
    <i>
      <x v="243"/>
      <x/>
      <x v="2"/>
      <x v="34"/>
      <x/>
    </i>
    <i>
      <x v="624"/>
      <x/>
      <x v="2"/>
      <x v="2"/>
      <x/>
    </i>
    <i>
      <x v="633"/>
      <x/>
      <x v="2"/>
      <x v="47"/>
      <x/>
    </i>
    <i>
      <x v="468"/>
      <x/>
      <x v="2"/>
      <x v="56"/>
      <x/>
    </i>
    <i>
      <x v="346"/>
      <x/>
      <x v="2"/>
      <x v="35"/>
      <x/>
    </i>
    <i>
      <x v="360"/>
      <x/>
      <x v="2"/>
      <x v="52"/>
      <x/>
    </i>
    <i>
      <x v="603"/>
      <x/>
      <x v="2"/>
      <x v="48"/>
      <x/>
    </i>
    <i>
      <x v="405"/>
      <x/>
      <x v="2"/>
      <x v="31"/>
      <x/>
    </i>
    <i>
      <x v="160"/>
      <x/>
      <x v="2"/>
      <x v="32"/>
      <x/>
    </i>
    <i>
      <x v="485"/>
      <x/>
      <x v="2"/>
      <x v="54"/>
      <x/>
    </i>
    <i>
      <x v="332"/>
      <x/>
      <x v="2"/>
      <x v="13"/>
      <x/>
    </i>
    <i>
      <x v="590"/>
      <x/>
      <x v="2"/>
      <x/>
      <x/>
    </i>
    <i>
      <x v="525"/>
      <x/>
      <x v="2"/>
      <x v="10"/>
      <x/>
    </i>
    <i>
      <x v="561"/>
      <x/>
      <x v="2"/>
      <x v="46"/>
      <x/>
    </i>
    <i>
      <x v="536"/>
      <x/>
      <x v="2"/>
      <x v="50"/>
      <x/>
    </i>
    <i>
      <x v="589"/>
      <x/>
      <x v="2"/>
      <x/>
      <x/>
    </i>
    <i>
      <x v="537"/>
      <x/>
      <x v="2"/>
      <x v="50"/>
      <x/>
    </i>
    <i>
      <x v="558"/>
      <x/>
      <x v="2"/>
      <x v="46"/>
      <x/>
    </i>
    <i>
      <x v="508"/>
      <x/>
      <x v="2"/>
      <x v="9"/>
      <x/>
    </i>
    <i>
      <x v="560"/>
      <x/>
      <x v="2"/>
      <x v="46"/>
      <x/>
    </i>
    <i>
      <x v="382"/>
      <x/>
      <x v="2"/>
      <x v="22"/>
      <x/>
    </i>
    <i>
      <x v="428"/>
      <x/>
      <x v="2"/>
      <x v="16"/>
      <x/>
    </i>
    <i>
      <x v="397"/>
      <x/>
      <x v="2"/>
      <x v="60"/>
      <x/>
    </i>
    <i>
      <x v="496"/>
      <x/>
      <x v="2"/>
      <x v="7"/>
      <x/>
    </i>
    <i>
      <x v="497"/>
      <x/>
      <x v="2"/>
      <x v="7"/>
      <x/>
    </i>
    <i>
      <x v="133"/>
      <x/>
      <x v="2"/>
      <x v="4"/>
      <x/>
    </i>
    <i>
      <x v="21"/>
      <x/>
      <x v="2"/>
      <x v="57"/>
      <x/>
    </i>
    <i>
      <x v="60"/>
      <x/>
      <x v="2"/>
      <x v="55"/>
      <x/>
    </i>
    <i>
      <x v="187"/>
      <x/>
      <x v="2"/>
      <x v="14"/>
      <x/>
    </i>
    <i>
      <x v="323"/>
      <x/>
      <x v="2"/>
      <x v="20"/>
      <x/>
    </i>
    <i>
      <x v="234"/>
      <x/>
      <x v="2"/>
      <x v="27"/>
      <x/>
    </i>
    <i>
      <x v="132"/>
      <x/>
      <x v="2"/>
      <x v="4"/>
      <x/>
    </i>
    <i>
      <x v="76"/>
      <x/>
      <x v="2"/>
      <x v="8"/>
      <x/>
    </i>
    <i>
      <x v="75"/>
      <x/>
      <x v="2"/>
      <x v="8"/>
      <x/>
    </i>
    <i>
      <x v="22"/>
      <x/>
      <x v="2"/>
      <x v="57"/>
      <x/>
    </i>
    <i>
      <x v="256"/>
      <x/>
      <x v="2"/>
      <x v="6"/>
      <x/>
    </i>
    <i>
      <x v="188"/>
      <x/>
      <x v="2"/>
      <x v="14"/>
      <x/>
    </i>
    <i>
      <x v="172"/>
      <x/>
      <x v="2"/>
      <x v="33"/>
      <x/>
    </i>
    <i>
      <x v="257"/>
      <x/>
      <x v="2"/>
      <x v="6"/>
      <x/>
    </i>
    <i>
      <x v="5"/>
      <x/>
      <x v="2"/>
      <x v="59"/>
      <x/>
    </i>
    <i>
      <x v="244"/>
      <x/>
      <x v="2"/>
      <x v="34"/>
      <x/>
    </i>
    <i>
      <x v="604"/>
      <x/>
      <x v="2"/>
      <x v="48"/>
      <x/>
    </i>
    <i>
      <x v="635"/>
      <x/>
      <x v="2"/>
      <x v="47"/>
      <x/>
    </i>
    <i>
      <x v="602"/>
      <x/>
      <x v="2"/>
      <x v="48"/>
      <x/>
    </i>
    <i>
      <x v="613"/>
      <x/>
      <x v="2"/>
      <x v="49"/>
      <x/>
    </i>
    <i>
      <x v="235"/>
      <x/>
      <x v="2"/>
      <x v="27"/>
      <x/>
    </i>
    <i>
      <x v="258"/>
      <x/>
      <x v="2"/>
      <x v="6"/>
      <x/>
    </i>
    <i>
      <x v="189"/>
      <x/>
      <x v="2"/>
      <x v="14"/>
      <x/>
    </i>
    <i>
      <x v="48"/>
      <x/>
      <x v="2"/>
      <x v="3"/>
      <x/>
    </i>
    <i>
      <x v="407"/>
      <x/>
      <x v="1"/>
      <x v="38"/>
      <x/>
    </i>
    <i r="2">
      <x v="2"/>
      <x v="31"/>
      <x v="4"/>
    </i>
    <i>
      <x v="333"/>
      <x/>
      <x v="2"/>
      <x v="13"/>
      <x/>
    </i>
    <i>
      <x v="363"/>
      <x/>
      <x v="2"/>
      <x v="52"/>
      <x/>
    </i>
    <i>
      <x v="623"/>
      <x/>
      <x v="2"/>
      <x v="2"/>
      <x/>
    </i>
    <i>
      <x v="591"/>
      <x/>
      <x v="2"/>
      <x/>
      <x/>
    </i>
    <i>
      <x v="523"/>
      <x/>
      <x v="2"/>
      <x v="10"/>
      <x/>
    </i>
    <i>
      <x v="362"/>
      <x/>
      <x v="2"/>
      <x v="52"/>
      <x/>
    </i>
    <i>
      <x v="361"/>
      <x/>
      <x v="2"/>
      <x v="52"/>
      <x/>
    </i>
    <i>
      <x v="636"/>
      <x/>
      <x v="2"/>
      <x v="47"/>
      <x/>
    </i>
    <i>
      <x v="509"/>
      <x/>
      <x v="2"/>
      <x v="9"/>
      <x/>
    </i>
    <i>
      <x v="406"/>
      <x/>
      <x v="2"/>
      <x v="31"/>
      <x/>
    </i>
    <i>
      <x v="322"/>
      <x/>
      <x v="2"/>
      <x v="20"/>
      <x/>
    </i>
    <i>
      <x v="119"/>
      <x/>
      <x v="2"/>
      <x v="1"/>
      <x/>
    </i>
    <i>
      <x v="162"/>
      <x/>
      <x v="2"/>
      <x v="32"/>
      <x/>
    </i>
    <i>
      <x v="61"/>
      <x/>
      <x v="2"/>
      <x v="55"/>
      <x/>
    </i>
    <i>
      <x v="277"/>
      <x/>
      <x v="2"/>
      <x v="23"/>
      <x/>
    </i>
    <i>
      <x v="180"/>
      <x/>
      <x v="2"/>
      <x v="15"/>
      <x/>
    </i>
    <i>
      <x v="307"/>
      <x/>
      <x v="1"/>
      <x v="37"/>
      <x/>
    </i>
    <i r="2">
      <x v="2"/>
      <x v="12"/>
      <x v="8"/>
    </i>
    <i>
      <x v="276"/>
      <x/>
      <x v="2"/>
      <x v="23"/>
      <x/>
    </i>
    <i>
      <x v="161"/>
      <x/>
      <x v="2"/>
      <x v="32"/>
      <x/>
    </i>
    <i>
      <x v="163"/>
      <x/>
      <x v="2"/>
      <x v="32"/>
      <x/>
    </i>
    <i>
      <x v="579"/>
      <x/>
      <x v="2"/>
      <x v="29"/>
      <x/>
    </i>
    <i>
      <x v="446"/>
      <x/>
      <x v="2"/>
      <x v="24"/>
      <x/>
    </i>
    <i>
      <x v="592"/>
      <x/>
      <x v="2"/>
      <x/>
      <x/>
    </i>
    <i>
      <x v="563"/>
      <x/>
      <x v="2"/>
      <x v="46"/>
      <x/>
    </i>
    <i>
      <x v="334"/>
      <x/>
      <x v="2"/>
      <x v="13"/>
      <x/>
    </i>
    <i>
      <x v="312"/>
      <x/>
      <x v="2"/>
      <x v="1"/>
      <x/>
    </i>
    <i>
      <x v="324"/>
      <x/>
      <x v="2"/>
      <x v="20"/>
      <x/>
    </i>
    <i>
      <x v="121"/>
      <x/>
      <x v="2"/>
      <x v="1"/>
      <x/>
    </i>
    <i>
      <x v="498"/>
      <x/>
      <x v="2"/>
      <x v="7"/>
      <x/>
    </i>
    <i>
      <x v="565"/>
      <x/>
      <x v="2"/>
      <x v="46"/>
      <x/>
    </i>
    <i>
      <x v="593"/>
      <x/>
      <x v="2"/>
      <x/>
      <x/>
    </i>
    <i>
      <x v="594"/>
      <x/>
      <x v="2"/>
      <x/>
      <x/>
    </i>
    <i>
      <x v="471"/>
      <x/>
      <x v="2"/>
      <x v="56"/>
      <x/>
    </i>
    <i>
      <x v="595"/>
      <x/>
      <x v="2"/>
      <x/>
      <x/>
    </i>
    <i>
      <x v="383"/>
      <x/>
      <x v="2"/>
      <x v="22"/>
      <x/>
    </i>
    <i>
      <x v="645"/>
      <x/>
      <x v="2"/>
      <x v="45"/>
      <x/>
    </i>
    <i>
      <x v="564"/>
      <x/>
      <x v="2"/>
      <x v="46"/>
      <x/>
    </i>
    <i>
      <x v="511"/>
      <x/>
      <x v="1"/>
      <x v="40"/>
      <x/>
    </i>
    <i r="2">
      <x v="2"/>
      <x v="9"/>
      <x v="3"/>
    </i>
    <i>
      <x v="220"/>
      <x/>
      <x v="2"/>
      <x v="26"/>
      <x/>
    </i>
    <i>
      <x v="259"/>
      <x/>
      <x v="2"/>
      <x v="6"/>
      <x/>
    </i>
    <i>
      <x v="197"/>
      <x/>
      <x v="2"/>
      <x v="18"/>
      <x/>
    </i>
    <i>
      <x v="49"/>
      <x/>
      <x v="2"/>
      <x v="3"/>
      <x/>
    </i>
    <i>
      <x v="210"/>
      <x/>
      <x v="2"/>
      <x v="44"/>
      <x/>
    </i>
    <i>
      <x v="209"/>
      <x/>
      <x v="2"/>
      <x v="44"/>
      <x/>
    </i>
    <i>
      <x v="99"/>
      <x/>
      <x v="2"/>
      <x v="21"/>
      <x/>
    </i>
    <i>
      <x v="278"/>
      <x/>
      <x v="2"/>
      <x v="23"/>
      <x/>
    </i>
    <i>
      <x v="245"/>
      <x/>
      <x v="2"/>
      <x v="34"/>
      <x/>
    </i>
    <i>
      <x v="190"/>
      <x/>
      <x v="2"/>
      <x v="14"/>
      <x/>
    </i>
    <i>
      <x v="173"/>
      <x/>
      <x v="2"/>
      <x v="33"/>
      <x/>
    </i>
    <i>
      <x v="308"/>
      <x/>
      <x v="2"/>
      <x v="12"/>
      <x/>
    </i>
    <i>
      <x v="174"/>
      <x/>
      <x v="2"/>
      <x v="33"/>
      <x/>
    </i>
    <i>
      <x v="260"/>
      <x/>
      <x v="2"/>
      <x v="6"/>
      <x/>
    </i>
    <i>
      <x v="512"/>
      <x/>
      <x v="2"/>
      <x v="9"/>
      <x/>
    </i>
    <i>
      <x v="364"/>
      <x/>
      <x v="2"/>
      <x v="52"/>
      <x/>
    </i>
    <i>
      <x v="596"/>
      <x/>
      <x v="2"/>
      <x/>
      <x/>
    </i>
    <i>
      <x v="538"/>
      <x/>
      <x v="2"/>
      <x v="50"/>
      <x/>
    </i>
    <i>
      <x v="458"/>
      <x/>
      <x v="2"/>
      <x v="30"/>
      <x/>
    </i>
    <i>
      <x v="486"/>
      <x/>
      <x v="2"/>
      <x v="54"/>
      <x/>
    </i>
    <i>
      <x v="87"/>
      <x/>
      <x v="2"/>
      <x v="51"/>
      <x/>
    </i>
    <i>
      <x v="306"/>
      <x/>
      <x v="2"/>
      <x v="12"/>
      <x/>
    </i>
    <i>
      <x v="201"/>
      <x/>
      <x v="2"/>
      <x v="32"/>
      <x/>
    </i>
    <i>
      <x v="221"/>
      <x/>
      <x v="2"/>
      <x v="26"/>
      <x/>
    </i>
    <i>
      <x v="7"/>
      <x/>
      <x v="2"/>
      <x v="59"/>
      <x/>
    </i>
    <i>
      <x v="279"/>
      <x/>
      <x v="2"/>
      <x v="23"/>
      <x/>
    </i>
    <i>
      <x v="513"/>
      <x/>
      <x v="2"/>
      <x v="9"/>
      <x/>
    </i>
    <i>
      <x v="499"/>
      <x/>
      <x v="2"/>
      <x v="7"/>
      <x/>
    </i>
    <i>
      <x v="416"/>
      <x/>
      <x v="2"/>
      <x v="53"/>
      <x/>
    </i>
    <i>
      <x v="365"/>
      <x/>
      <x v="2"/>
      <x v="52"/>
      <x/>
    </i>
    <i>
      <x v="459"/>
      <x/>
      <x v="2"/>
      <x v="30"/>
      <x/>
    </i>
    <i>
      <x v="408"/>
      <x/>
      <x v="2"/>
      <x v="31"/>
      <x/>
    </i>
    <i>
      <x v="326"/>
      <x/>
      <x v="2"/>
      <x v="20"/>
      <x/>
    </i>
    <i>
      <x v="112"/>
      <x/>
      <x v="2"/>
      <x v="58"/>
      <x/>
    </i>
    <i>
      <x v="246"/>
      <x/>
      <x v="2"/>
      <x v="34"/>
      <x/>
    </i>
    <i>
      <x v="296"/>
      <x/>
      <x v="2"/>
      <x v="28"/>
      <x/>
    </i>
    <i>
      <x v="77"/>
      <x/>
      <x v="2"/>
      <x v="8"/>
      <x/>
    </i>
    <i>
      <x v="31"/>
      <x/>
      <x v="2"/>
      <x v="19"/>
      <x/>
    </i>
    <i>
      <x v="181"/>
      <x/>
      <x v="2"/>
      <x v="15"/>
      <x/>
    </i>
    <i>
      <x v="280"/>
      <x/>
      <x v="2"/>
      <x v="23"/>
      <x/>
    </i>
    <i>
      <x v="261"/>
      <x/>
      <x v="2"/>
      <x v="6"/>
      <x/>
    </i>
    <i>
      <x v="626"/>
      <x/>
      <x v="2"/>
      <x v="2"/>
      <x/>
    </i>
    <i>
      <x v="417"/>
      <x/>
      <x v="2"/>
      <x v="53"/>
      <x/>
    </i>
    <i>
      <x v="472"/>
      <x/>
      <x v="2"/>
      <x v="56"/>
      <x/>
    </i>
    <i>
      <x v="409"/>
      <x/>
      <x v="2"/>
      <x v="31"/>
      <x/>
    </i>
    <i>
      <x v="553"/>
      <x/>
      <x v="2"/>
      <x v="56"/>
      <x/>
    </i>
    <i>
      <x v="540"/>
      <x/>
      <x v="2"/>
      <x v="50"/>
      <x/>
    </i>
    <i>
      <x v="607"/>
      <x/>
      <x v="2"/>
      <x v="48"/>
      <x/>
    </i>
    <i>
      <x v="646"/>
      <x/>
      <x v="2"/>
      <x v="45"/>
      <x/>
    </i>
    <i>
      <x v="78"/>
      <x/>
      <x v="2"/>
      <x v="8"/>
      <x/>
    </i>
    <i>
      <x v="262"/>
      <x/>
      <x v="2"/>
      <x v="6"/>
      <x/>
    </i>
    <i>
      <x v="113"/>
      <x/>
      <x v="2"/>
      <x v="58"/>
      <x/>
    </i>
    <i>
      <x v="32"/>
      <x/>
      <x v="2"/>
      <x v="19"/>
      <x/>
    </i>
    <i>
      <x v="175"/>
      <x/>
      <x v="2"/>
      <x v="33"/>
      <x/>
    </i>
    <i>
      <x v="580"/>
      <x/>
      <x v="2"/>
      <x v="29"/>
      <x/>
    </i>
    <i>
      <x v="514"/>
      <x/>
      <x v="2"/>
      <x v="9"/>
      <x/>
    </i>
    <i>
      <x v="386"/>
      <x/>
      <x v="2"/>
      <x v="22"/>
      <x/>
    </i>
    <i>
      <x v="366"/>
      <x/>
      <x v="2"/>
      <x v="52"/>
      <x/>
    </i>
    <i>
      <x v="384"/>
      <x/>
      <x v="2"/>
      <x v="22"/>
      <x/>
    </i>
    <i>
      <x v="541"/>
      <x/>
      <x v="2"/>
      <x v="50"/>
      <x/>
    </i>
    <i>
      <x v="385"/>
      <x/>
      <x v="2"/>
      <x v="22"/>
      <x/>
    </i>
    <i>
      <x v="473"/>
      <x/>
      <x v="2"/>
      <x v="56"/>
      <x/>
    </i>
    <i>
      <x v="336"/>
      <x/>
      <x v="2"/>
      <x v="13"/>
      <x/>
    </i>
    <i>
      <x v="526"/>
      <x/>
      <x v="2"/>
      <x v="10"/>
      <x/>
    </i>
    <i>
      <x v="114"/>
      <x/>
      <x v="2"/>
      <x v="58"/>
      <x/>
    </i>
    <i>
      <x v="88"/>
      <x/>
      <x v="2"/>
      <x v="51"/>
      <x/>
    </i>
    <i>
      <x v="297"/>
      <x/>
      <x v="2"/>
      <x v="28"/>
      <x/>
    </i>
    <i>
      <x v="62"/>
      <x/>
      <x v="2"/>
      <x v="55"/>
      <x/>
    </i>
    <i>
      <x v="247"/>
      <x/>
      <x v="2"/>
      <x v="34"/>
      <x/>
    </i>
    <i>
      <x v="223"/>
      <x/>
      <x v="2"/>
      <x v="26"/>
      <x/>
    </i>
    <i>
      <x v="25"/>
      <x/>
      <x v="2"/>
      <x v="57"/>
      <x/>
    </i>
    <i>
      <x v="147"/>
      <x/>
      <x v="2"/>
      <x v="5"/>
      <x/>
    </i>
    <i>
      <x v="26"/>
      <x/>
      <x v="2"/>
      <x v="57"/>
      <x/>
    </i>
    <i>
      <x v="164"/>
      <x/>
      <x v="2"/>
      <x v="32"/>
      <x/>
    </i>
    <i>
      <x v="122"/>
      <x/>
      <x v="2"/>
      <x v="1"/>
      <x/>
    </i>
    <i>
      <x v="24"/>
      <x/>
      <x v="2"/>
      <x v="57"/>
      <x/>
    </i>
    <i>
      <x v="431"/>
      <x/>
      <x v="2"/>
      <x v="16"/>
      <x/>
    </i>
    <i>
      <x v="418"/>
      <x/>
      <x v="2"/>
      <x v="53"/>
      <x/>
    </i>
    <i>
      <x v="165"/>
      <x/>
      <x v="2"/>
      <x v="32"/>
      <x/>
    </i>
    <i>
      <x v="298"/>
      <x/>
      <x v="2"/>
      <x v="28"/>
      <x/>
    </i>
    <i>
      <x v="309"/>
      <x/>
      <x v="2"/>
      <x v="12"/>
      <x/>
    </i>
    <i>
      <x v="63"/>
      <x/>
      <x v="2"/>
      <x v="55"/>
      <x/>
    </i>
    <i>
      <x v="100"/>
      <x/>
      <x v="2"/>
      <x v="21"/>
      <x/>
    </i>
    <i>
      <x v="410"/>
      <x/>
      <x v="2"/>
      <x v="31"/>
      <x/>
    </i>
    <i>
      <x v="387"/>
      <x/>
      <x v="2"/>
      <x v="22"/>
      <x/>
    </i>
    <i>
      <x v="347"/>
      <x/>
      <x v="2"/>
      <x v="35"/>
      <x/>
    </i>
    <i>
      <x v="101"/>
      <x/>
      <x v="2"/>
      <x v="21"/>
      <x/>
    </i>
    <i>
      <x v="263"/>
      <x/>
      <x v="2"/>
      <x v="6"/>
      <x/>
    </i>
    <i>
      <x v="211"/>
      <x/>
      <x v="2"/>
      <x v="44"/>
      <x/>
    </i>
    <i>
      <x v="597"/>
      <x/>
      <x v="2"/>
      <x/>
      <x/>
    </i>
    <i>
      <x v="388"/>
      <x/>
      <x v="2"/>
      <x v="22"/>
      <x/>
    </i>
    <i>
      <x v="637"/>
      <x/>
      <x v="2"/>
      <x v="47"/>
      <x/>
    </i>
    <i>
      <x v="515"/>
      <x/>
      <x v="2"/>
      <x v="9"/>
      <x/>
    </i>
    <i>
      <x v="542"/>
      <x/>
      <x v="2"/>
      <x v="50"/>
      <x/>
    </i>
    <i>
      <x v="182"/>
      <x/>
      <x v="2"/>
      <x v="15"/>
      <x/>
    </i>
    <i>
      <x v="237"/>
      <x/>
      <x v="2"/>
      <x v="27"/>
      <x/>
    </i>
    <i>
      <x v="236"/>
      <x/>
      <x v="2"/>
      <x v="27"/>
      <x/>
    </i>
    <i>
      <x v="8"/>
      <x/>
      <x v="2"/>
      <x v="59"/>
      <x/>
    </i>
    <i>
      <x v="166"/>
      <x/>
      <x v="2"/>
      <x v="32"/>
      <x/>
    </i>
    <i>
      <x v="89"/>
      <x/>
      <x v="2"/>
      <x v="51"/>
      <x/>
    </i>
    <i>
      <x v="196"/>
      <x/>
      <x v="2"/>
      <x v="18"/>
      <x/>
    </i>
    <i>
      <x v="264"/>
      <x/>
      <x v="2"/>
      <x v="6"/>
      <x/>
    </i>
    <i>
      <x v="411"/>
      <x/>
      <x v="2"/>
      <x v="31"/>
      <x/>
    </i>
    <i>
      <x v="567"/>
      <x/>
      <x v="2"/>
      <x v="46"/>
      <x/>
    </i>
    <i>
      <x v="566"/>
      <x/>
      <x v="2"/>
      <x v="46"/>
      <x/>
    </i>
    <i>
      <x v="647"/>
      <x/>
      <x v="2"/>
      <x v="45"/>
      <x/>
    </i>
    <i>
      <x v="528"/>
      <x/>
      <x v="2"/>
      <x v="10"/>
      <x/>
    </i>
    <i>
      <x v="367"/>
      <x/>
      <x v="2"/>
      <x v="52"/>
      <x/>
    </i>
    <i>
      <x v="419"/>
      <x/>
      <x v="2"/>
      <x v="53"/>
      <x/>
    </i>
    <i>
      <x v="608"/>
      <x/>
      <x v="2"/>
      <x v="48"/>
      <x/>
    </i>
    <i>
      <x v="527"/>
      <x/>
      <x v="2"/>
      <x v="10"/>
      <x/>
    </i>
    <i>
      <x v="543"/>
      <x/>
      <x v="2"/>
      <x v="50"/>
      <x/>
    </i>
    <i>
      <x v="516"/>
      <x/>
      <x v="2"/>
      <x v="9"/>
      <x/>
    </i>
    <i>
      <x v="115"/>
      <x/>
      <x v="2"/>
      <x v="58"/>
      <x/>
    </i>
    <i>
      <x v="183"/>
      <x/>
      <x v="2"/>
      <x v="15"/>
      <x/>
    </i>
    <i>
      <x v="314"/>
      <x/>
      <x v="2"/>
      <x v="12"/>
      <x/>
    </i>
    <i>
      <x v="123"/>
      <x/>
      <x v="2"/>
      <x v="1"/>
      <x/>
    </i>
    <i>
      <x v="9"/>
      <x/>
      <x v="2"/>
      <x v="59"/>
      <x/>
    </i>
    <i>
      <x v="79"/>
      <x/>
      <x v="2"/>
      <x v="8"/>
      <x/>
    </i>
    <i>
      <x v="33"/>
      <x/>
      <x v="2"/>
      <x v="19"/>
      <x/>
    </i>
    <i>
      <x v="102"/>
      <x/>
      <x v="2"/>
      <x v="21"/>
      <x/>
    </i>
    <i>
      <x v="238"/>
      <x/>
      <x v="2"/>
      <x v="27"/>
      <x/>
    </i>
    <i>
      <x v="299"/>
      <x/>
      <x v="2"/>
      <x v="28"/>
      <x/>
    </i>
    <i>
      <x v="544"/>
      <x/>
      <x v="2"/>
      <x v="50"/>
      <x/>
    </i>
    <i>
      <x v="420"/>
      <x/>
      <x v="2"/>
      <x v="53"/>
      <x/>
    </i>
    <i>
      <x v="569"/>
      <x/>
      <x v="2"/>
      <x v="46"/>
      <x/>
    </i>
    <i>
      <x v="614"/>
      <x/>
      <x v="2"/>
      <x v="49"/>
      <x/>
    </i>
    <i>
      <x v="412"/>
      <x/>
      <x v="2"/>
      <x v="31"/>
      <x/>
    </i>
    <i>
      <x v="348"/>
      <x/>
      <x v="2"/>
      <x v="35"/>
      <x/>
    </i>
    <i>
      <x v="568"/>
      <x/>
      <x v="2"/>
      <x v="46"/>
      <x/>
    </i>
    <i>
      <x v="199"/>
      <x/>
      <x v="2"/>
      <x v="18"/>
      <x/>
    </i>
    <i>
      <x v="198"/>
      <x/>
      <x v="2"/>
      <x v="18"/>
      <x/>
    </i>
    <i>
      <x v="50"/>
      <x/>
      <x v="2"/>
      <x v="3"/>
      <x/>
    </i>
    <i>
      <x v="212"/>
      <x/>
      <x v="2"/>
      <x v="44"/>
      <x/>
    </i>
    <i>
      <x v="34"/>
      <x/>
      <x v="2"/>
      <x v="19"/>
      <x/>
    </i>
    <i>
      <x v="349"/>
      <x/>
      <x v="2"/>
      <x v="35"/>
      <x/>
    </i>
    <i>
      <x v="432"/>
      <x/>
      <x v="2"/>
      <x v="16"/>
      <x/>
    </i>
    <i>
      <x v="447"/>
      <x/>
      <x v="2"/>
      <x v="24"/>
      <x/>
    </i>
    <i>
      <x v="570"/>
      <x/>
      <x v="2"/>
      <x v="46"/>
      <x/>
    </i>
    <i>
      <x v="327"/>
      <x/>
      <x v="2"/>
      <x v="20"/>
      <x/>
    </i>
    <i>
      <x v="213"/>
      <x/>
      <x v="2"/>
      <x v="44"/>
      <x/>
    </i>
    <i>
      <x v="317"/>
      <x/>
      <x v="2"/>
      <x v="34"/>
      <x/>
    </i>
    <i>
      <x v="281"/>
      <x/>
      <x v="2"/>
      <x v="23"/>
      <x/>
    </i>
    <i>
      <x v="35"/>
      <x/>
      <x v="2"/>
      <x v="19"/>
      <x/>
    </i>
    <i>
      <x v="148"/>
      <x/>
      <x v="2"/>
      <x v="5"/>
      <x/>
    </i>
    <i>
      <x v="310"/>
      <x/>
      <x v="2"/>
      <x v="12"/>
      <x/>
    </i>
    <i>
      <x v="214"/>
      <x/>
      <x v="2"/>
      <x v="44"/>
      <x/>
    </i>
    <i>
      <x v="300"/>
      <x/>
      <x v="2"/>
      <x v="28"/>
      <x/>
    </i>
    <i>
      <x v="500"/>
      <x/>
      <x v="2"/>
      <x v="7"/>
      <x/>
    </i>
    <i>
      <x v="433"/>
      <x/>
      <x v="2"/>
      <x v="16"/>
      <x/>
    </i>
    <i>
      <x v="460"/>
      <x/>
      <x v="2"/>
      <x v="30"/>
      <x/>
    </i>
    <i>
      <x v="350"/>
      <x/>
      <x v="2"/>
      <x v="35"/>
      <x/>
    </i>
    <i>
      <x v="609"/>
      <x/>
      <x v="2"/>
      <x v="48"/>
      <x/>
    </i>
    <i>
      <x v="90"/>
      <x/>
      <x v="2"/>
      <x v="51"/>
      <x/>
    </i>
    <i>
      <x v="302"/>
      <x/>
      <x v="2"/>
      <x v="28"/>
      <x/>
    </i>
    <i>
      <x v="301"/>
      <x/>
      <x v="2"/>
      <x v="28"/>
      <x/>
    </i>
    <i>
      <x v="64"/>
      <x/>
      <x v="2"/>
      <x v="55"/>
      <x/>
    </i>
    <i>
      <x v="598"/>
      <x/>
      <x v="2"/>
      <x/>
      <x/>
    </i>
    <i>
      <x v="529"/>
      <x/>
      <x v="2"/>
      <x v="10"/>
      <x/>
    </i>
    <i>
      <x v="266"/>
      <x/>
      <x v="2"/>
      <x v="6"/>
      <x/>
    </i>
    <i>
      <x v="91"/>
      <x/>
      <x v="2"/>
      <x v="51"/>
      <x/>
    </i>
    <i>
      <x v="200"/>
      <x/>
      <x v="2"/>
      <x v="18"/>
      <x/>
    </i>
    <i>
      <x v="51"/>
      <x/>
      <x v="2"/>
      <x v="3"/>
      <x/>
    </i>
    <i>
      <x v="265"/>
      <x/>
      <x v="2"/>
      <x v="6"/>
      <x/>
    </i>
    <i>
      <x v="10"/>
      <x/>
      <x v="2"/>
      <x v="59"/>
      <x/>
    </i>
    <i>
      <x v="461"/>
      <x/>
      <x v="2"/>
      <x v="30"/>
      <x/>
    </i>
    <i>
      <x v="571"/>
      <x/>
      <x v="2"/>
      <x v="46"/>
      <x/>
    </i>
    <i>
      <x v="389"/>
      <x/>
      <x v="2"/>
      <x v="22"/>
      <x/>
    </i>
    <i>
      <x v="448"/>
      <x/>
      <x v="2"/>
      <x v="24"/>
      <x/>
    </i>
    <i>
      <x v="487"/>
      <x/>
      <x v="2"/>
      <x v="54"/>
      <x/>
    </i>
    <i>
      <x v="303"/>
      <x/>
      <x v="2"/>
      <x v="28"/>
      <x/>
    </i>
    <i>
      <x v="167"/>
      <x/>
      <x v="2"/>
      <x v="32"/>
      <x/>
    </i>
    <i>
      <x v="168"/>
      <x/>
      <x v="2"/>
      <x v="32"/>
      <x/>
    </i>
    <i>
      <x v="124"/>
      <x/>
      <x v="2"/>
      <x v="1"/>
      <x/>
    </i>
    <i>
      <x v="268"/>
      <x/>
      <x v="2"/>
      <x v="6"/>
      <x/>
    </i>
    <i>
      <x v="304"/>
      <x/>
      <x v="2"/>
      <x v="28"/>
      <x/>
    </i>
    <i>
      <x v="267"/>
      <x/>
      <x v="2"/>
      <x v="6"/>
      <x/>
    </i>
    <i>
      <x v="421"/>
      <x/>
      <x v="2"/>
      <x v="53"/>
      <x/>
    </i>
    <i>
      <x v="530"/>
      <x/>
      <x v="2"/>
      <x v="10"/>
      <x/>
    </i>
    <i>
      <x v="501"/>
      <x/>
      <x v="2"/>
      <x v="7"/>
      <x/>
    </i>
    <i>
      <x v="517"/>
      <x/>
      <x v="2"/>
      <x v="9"/>
      <x/>
    </i>
    <i>
      <x v="475"/>
      <x/>
      <x v="2"/>
      <x v="56"/>
      <x/>
    </i>
    <i>
      <x v="474"/>
      <x/>
      <x v="2"/>
      <x v="56"/>
      <x/>
    </i>
    <i>
      <x v="116"/>
      <x/>
      <x v="2"/>
      <x v="58"/>
      <x/>
    </i>
    <i>
      <x v="311"/>
      <x/>
      <x v="2"/>
      <x v="12"/>
      <x/>
    </i>
    <i>
      <x v="462"/>
      <x/>
      <x v="2"/>
      <x v="30"/>
      <x/>
    </i>
    <i>
      <x v="11"/>
      <x/>
      <x v="2"/>
      <x v="59"/>
      <x/>
    </i>
    <i>
      <x v="376"/>
      <x/>
      <x v="2"/>
      <x v="17"/>
      <x/>
    </i>
    <i>
      <x v="435"/>
      <x/>
      <x v="2"/>
      <x v="16"/>
      <x/>
    </i>
    <i>
      <x v="434"/>
      <x/>
      <x v="2"/>
      <x v="16"/>
      <x/>
    </i>
    <i>
      <x v="572"/>
      <x/>
      <x v="2"/>
      <x v="46"/>
      <x/>
    </i>
    <i>
      <x v="545"/>
      <x/>
      <x v="2"/>
      <x v="50"/>
      <x/>
    </i>
    <i>
      <x v="476"/>
      <x/>
      <x v="2"/>
      <x v="56"/>
      <x/>
    </i>
    <i>
      <x v="92"/>
      <x/>
      <x v="2"/>
      <x v="51"/>
      <x/>
    </i>
    <i>
      <x v="12"/>
      <x/>
      <x v="2"/>
      <x v="59"/>
      <x/>
    </i>
    <i>
      <x v="269"/>
      <x/>
      <x v="2"/>
      <x v="6"/>
      <x/>
    </i>
    <i>
      <x v="422"/>
      <x/>
      <x v="2"/>
      <x v="53"/>
      <x/>
    </i>
    <i>
      <x v="337"/>
      <x/>
      <x v="2"/>
      <x v="13"/>
      <x/>
    </i>
    <i>
      <x v="488"/>
      <x/>
      <x v="2"/>
      <x v="54"/>
      <x/>
    </i>
    <i>
      <x v="518"/>
      <x/>
      <x v="2"/>
      <x v="9"/>
      <x/>
    </i>
    <i>
      <x v="573"/>
      <x/>
      <x v="2"/>
      <x v="46"/>
      <x/>
    </i>
    <i>
      <x v="93"/>
      <x/>
      <x v="2"/>
      <x v="51"/>
      <x/>
    </i>
    <i>
      <x v="316"/>
      <x/>
      <x v="2"/>
      <x v="26"/>
      <x/>
    </i>
    <i>
      <x v="531"/>
      <x/>
      <x v="2"/>
      <x v="10"/>
      <x/>
    </i>
    <i>
      <x v="36"/>
      <x/>
      <x v="2"/>
      <x v="19"/>
      <x/>
    </i>
    <i>
      <x v="65"/>
      <x/>
      <x v="2"/>
      <x v="55"/>
      <x/>
    </i>
    <i>
      <x v="37"/>
      <x/>
      <x v="2"/>
      <x v="19"/>
      <x/>
    </i>
    <i>
      <x v="134"/>
      <x/>
      <x v="2"/>
      <x v="4"/>
      <x/>
    </i>
    <i>
      <x v="519"/>
      <x/>
      <x v="2"/>
      <x v="9"/>
      <x/>
    </i>
    <i>
      <x v="648"/>
      <x/>
      <x v="2"/>
      <x v="45"/>
      <x/>
    </i>
    <i>
      <x v="149"/>
      <x/>
      <x v="2"/>
      <x v="5"/>
      <x/>
    </i>
    <i t="grand">
      <x/>
    </i>
  </rowItems>
  <colFields count="1">
    <field x="-2"/>
  </colFields>
  <colItems count="3">
    <i>
      <x/>
    </i>
    <i i="1">
      <x v="1"/>
    </i>
    <i i="2">
      <x v="2"/>
    </i>
  </colItems>
  <dataFields count="3">
    <dataField name="Top Score" fld="14" subtotal="max" baseField="2" baseItem="0"/>
    <dataField name="Average Score" fld="15" subtotal="average" baseField="1" baseItem="9" numFmtId="1"/>
    <dataField name="Stability" fld="21" baseField="0" baseItem="0" numFmtId="9"/>
  </dataFields>
  <conditionalFormats count="3">
    <conditionalFormat scope="data" priority="3">
      <pivotAreas count="1">
        <pivotArea outline="0" fieldPosition="0">
          <references count="1">
            <reference field="4294967294" count="1" selected="0">
              <x v="1"/>
            </reference>
          </references>
        </pivotArea>
      </pivotAreas>
    </conditionalFormat>
    <conditionalFormat scope="data" priority="4">
      <pivotAreas count="1">
        <pivotArea outline="0" fieldPosition="0">
          <references count="1">
            <reference field="4294967294" count="1" selected="0">
              <x v="0"/>
            </reference>
          </references>
        </pivotArea>
      </pivotAreas>
    </conditionalFormat>
    <conditionalFormat scope="data" priority="6">
      <pivotAreas count="1">
        <pivotArea outline="0" fieldPosition="0">
          <references count="1">
            <reference field="4294967294" count="1" selected="0">
              <x v="2"/>
            </reference>
          </references>
        </pivotArea>
      </pivotAreas>
    </conditionalFormat>
  </conditionalFormat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PivotTable1" cacheId="156" applyNumberFormats="0" applyBorderFormats="0" applyFontFormats="0" applyPatternFormats="0" applyAlignmentFormats="0" applyWidthHeightFormats="1" dataCaption="Values" missingCaption="-" updatedVersion="8" minRefreshableVersion="3" showDrill="0" itemPrintTitles="1" createdVersion="4" indent="0" compact="0" compactData="0" multipleFieldFilters="0" chartFormat="8">
  <location ref="B2:E52" firstHeaderRow="1" firstDataRow="2" firstDataCol="1"/>
  <pivotFields count="23">
    <pivotField compact="0" outline="0" showAll="0" sortType="ascending" defaultSubtotal="0"/>
    <pivotField compact="0" outline="0" showAll="0" defaultSubtotal="0"/>
    <pivotField compact="0" outline="0" showAll="0" defaultSubtotal="0"/>
    <pivotField compact="0" numFmtId="14" outline="0" showAll="0"/>
    <pivotField axis="axisCol" compact="0" outline="0" showAll="0" defaultSubtotal="0">
      <items count="3">
        <item x="0"/>
        <item x="2"/>
        <item x="1"/>
      </items>
    </pivotField>
    <pivotField dataField="1"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numFmtId="1" outline="0" showAll="0" defaultSubtotal="0"/>
    <pivotField axis="axisRow" compact="0" outline="0" sortType="ascending" defaultSubtotal="0">
      <items count="50">
        <item h="1" x="49"/>
        <item x="38"/>
        <item x="20"/>
        <item x="19"/>
        <item x="9"/>
        <item x="35"/>
        <item x="8"/>
        <item x="18"/>
        <item x="7"/>
        <item x="29"/>
        <item x="15"/>
        <item x="6"/>
        <item x="26"/>
        <item x="14"/>
        <item x="4"/>
        <item x="25"/>
        <item x="5"/>
        <item x="17"/>
        <item x="13"/>
        <item x="16"/>
        <item x="24"/>
        <item x="33"/>
        <item x="28"/>
        <item x="36"/>
        <item x="2"/>
        <item x="3"/>
        <item x="12"/>
        <item x="23"/>
        <item x="1"/>
        <item x="21"/>
        <item x="39"/>
        <item x="27"/>
        <item x="31"/>
        <item x="34"/>
        <item x="32"/>
        <item x="45"/>
        <item x="37"/>
        <item x="0"/>
        <item x="11"/>
        <item x="30"/>
        <item x="40"/>
        <item x="22"/>
        <item x="44"/>
        <item x="43"/>
        <item x="41"/>
        <item x="48"/>
        <item x="42"/>
        <item x="46"/>
        <item x="10"/>
        <item h="1" x="47"/>
      </items>
    </pivotField>
    <pivotField compact="0" outline="0" showAll="0" defaultSubtotal="0"/>
    <pivotField compact="0" outline="0" showAll="0" defaultSubtotal="0"/>
    <pivotField compact="0" outline="0" showAll="0"/>
    <pivotField compact="0" outline="0" dragToRow="0" dragToCol="0" dragToPage="0" showAll="0" defaultSubtotal="0"/>
    <pivotField compact="0" outline="0" dragToRow="0" dragToCol="0" dragToPage="0" showAll="0" defaultSubtotal="0"/>
  </pivotFields>
  <rowFields count="1">
    <field x="17"/>
  </rowFields>
  <rowItems count="49">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t="grand">
      <x/>
    </i>
  </rowItems>
  <colFields count="1">
    <field x="4"/>
  </colFields>
  <colItems count="3">
    <i>
      <x/>
    </i>
    <i>
      <x v="2"/>
    </i>
    <i t="grand">
      <x/>
    </i>
  </colItems>
  <dataFields count="1">
    <dataField name="Count of Team" fld="5" subtotal="count" baseField="0" baseItem="0"/>
  </dataFields>
  <chartFormats count="4">
    <chartFormat chart="0" format="0" series="1">
      <pivotArea type="data" outline="0" fieldPosition="0">
        <references count="1">
          <reference field="4294967294" count="1" selected="0">
            <x v="0"/>
          </reference>
        </references>
      </pivotArea>
    </chartFormat>
    <chartFormat chart="0" format="89" series="1">
      <pivotArea type="data" outline="0" fieldPosition="0">
        <references count="2">
          <reference field="4294967294" count="1" selected="0">
            <x v="0"/>
          </reference>
          <reference field="4" count="1" selected="0">
            <x v="2"/>
          </reference>
        </references>
      </pivotArea>
    </chartFormat>
    <chartFormat chart="0" format="90" series="1">
      <pivotArea type="data" outline="0" fieldPosition="0">
        <references count="2">
          <reference field="4294967294" count="1" selected="0">
            <x v="0"/>
          </reference>
          <reference field="4" count="1" selected="0">
            <x v="0"/>
          </reference>
        </references>
      </pivotArea>
    </chartFormat>
    <chartFormat chart="0" format="91" series="1">
      <pivotArea type="data" outline="0" fieldPosition="0">
        <references count="2">
          <reference field="4294967294" count="1" selected="0">
            <x v="0"/>
          </reference>
          <reference field="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800-000000000000}" name="PivotTable1" cacheId="156" applyNumberFormats="0" applyBorderFormats="0" applyFontFormats="0" applyPatternFormats="0" applyAlignmentFormats="0" applyWidthHeightFormats="1" dataCaption="Values" updatedVersion="8" minRefreshableVersion="3" showDrill="0" itemPrintTitles="1" createdVersion="4" indent="0" compact="0" compactData="0" multipleFieldFilters="0">
  <location ref="B4:G142" firstHeaderRow="0" firstDataRow="1" firstDataCol="3" rowPageCount="1" colPageCount="1"/>
  <pivotFields count="23">
    <pivotField name="Regio" axis="axisRow" compact="0" outline="0" subtotalTop="0" showAll="0" sortType="ascending" defaultSubtotal="0">
      <items count="62">
        <item x="47"/>
        <item x="9"/>
        <item x="55"/>
        <item x="3"/>
        <item x="10"/>
        <item x="11"/>
        <item x="21"/>
        <item x="39"/>
        <item x="5"/>
        <item x="40"/>
        <item x="41"/>
        <item x="44"/>
        <item x="24"/>
        <item x="26"/>
        <item x="15"/>
        <item x="14"/>
        <item x="34"/>
        <item x="29"/>
        <item x="16"/>
        <item x="2"/>
        <item x="25"/>
        <item x="7"/>
        <item x="30"/>
        <item x="22"/>
        <item x="35"/>
        <item x="43"/>
        <item x="18"/>
        <item x="19"/>
        <item x="23"/>
        <item x="46"/>
        <item x="36"/>
        <item x="32"/>
        <item x="12"/>
        <item x="13"/>
        <item x="20"/>
        <item x="27"/>
        <item x="50"/>
        <item x="58"/>
        <item x="54"/>
        <item x="60"/>
        <item x="57"/>
        <item x="53"/>
        <item x="52"/>
        <item x="51"/>
        <item x="17"/>
        <item x="59"/>
        <item x="45"/>
        <item x="56"/>
        <item x="48"/>
        <item x="49"/>
        <item x="42"/>
        <item x="6"/>
        <item x="28"/>
        <item x="33"/>
        <item x="38"/>
        <item x="4"/>
        <item x="37"/>
        <item x="1"/>
        <item x="8"/>
        <item x="0"/>
        <item x="31"/>
        <item x="61"/>
      </items>
    </pivotField>
    <pivotField axis="axisPage" compact="0" outline="0" showAll="0" defaultSubtotal="0">
      <items count="1">
        <item x="0"/>
      </items>
    </pivotField>
    <pivotField compact="0" outline="0" showAll="0" defaultSubtotal="0"/>
    <pivotField compact="0" numFmtId="14" outline="0" subtotalTop="0" showAll="0"/>
    <pivotField compact="0" outline="0" showAll="0" defaultSubtotal="0"/>
    <pivotField axis="axisRow" compact="0" outline="0" subtotalTop="0" showAll="0" sortType="descending" defaultSubtotal="0">
      <items count="650">
        <item x="64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8"/>
        <item x="119"/>
        <item x="120"/>
        <item x="122"/>
        <item x="123"/>
        <item x="124"/>
        <item x="125"/>
        <item x="126"/>
        <item x="127"/>
        <item x="128"/>
        <item x="129"/>
        <item x="130"/>
        <item x="131"/>
        <item x="132"/>
        <item x="133"/>
        <item x="134"/>
        <item x="135"/>
        <item x="136"/>
        <item x="137"/>
        <item x="138"/>
        <item x="139"/>
        <item x="140"/>
        <item x="141"/>
        <item x="142"/>
        <item x="143"/>
        <item x="144"/>
        <item x="145"/>
        <item x="147"/>
        <item x="148"/>
        <item x="149"/>
        <item x="150"/>
        <item x="151"/>
        <item x="152"/>
        <item x="153"/>
        <item x="154"/>
        <item x="155"/>
        <item x="156"/>
        <item x="157"/>
        <item x="158"/>
        <item x="159"/>
        <item x="160"/>
        <item x="161"/>
        <item x="162"/>
        <item x="163"/>
        <item x="164"/>
        <item x="165"/>
        <item x="167"/>
        <item x="168"/>
        <item x="169"/>
        <item x="170"/>
        <item x="171"/>
        <item x="172"/>
        <item x="173"/>
        <item x="174"/>
        <item x="175"/>
        <item x="176"/>
        <item x="177"/>
        <item x="178"/>
        <item x="179"/>
        <item x="180"/>
        <item x="181"/>
        <item x="182"/>
        <item x="183"/>
        <item x="184"/>
        <item x="185"/>
        <item x="186"/>
        <item x="187"/>
        <item x="188"/>
        <item x="189"/>
        <item x="190"/>
        <item x="191"/>
        <item x="192"/>
        <item x="193"/>
        <item x="195"/>
        <item x="196"/>
        <item x="197"/>
        <item x="198"/>
        <item x="199"/>
        <item x="200"/>
        <item x="201"/>
        <item x="202"/>
        <item x="203"/>
        <item x="204"/>
        <item x="166"/>
        <item x="194"/>
        <item x="205"/>
        <item x="206"/>
        <item x="207"/>
        <item x="208"/>
        <item x="209"/>
        <item x="210"/>
        <item x="211"/>
        <item x="212"/>
        <item x="213"/>
        <item x="214"/>
        <item x="215"/>
        <item x="216"/>
        <item x="217"/>
        <item x="218"/>
        <item x="219"/>
        <item x="220"/>
        <item x="221"/>
        <item x="222"/>
        <item x="223"/>
        <item x="224"/>
        <item x="225"/>
        <item x="227"/>
        <item x="228"/>
        <item x="229"/>
        <item x="230"/>
        <item x="231"/>
        <item x="232"/>
        <item x="233"/>
        <item x="234"/>
        <item x="235"/>
        <item x="236"/>
        <item x="237"/>
        <item x="238"/>
        <item x="239"/>
        <item x="240"/>
        <item x="241"/>
        <item x="242"/>
        <item x="243"/>
        <item x="244"/>
        <item x="245"/>
        <item x="246"/>
        <item x="247"/>
        <item x="248"/>
        <item x="249"/>
        <item x="250"/>
        <item x="253"/>
        <item x="254"/>
        <item x="255"/>
        <item x="256"/>
        <item x="257"/>
        <item x="258"/>
        <item x="259"/>
        <item x="260"/>
        <item x="261"/>
        <item x="262"/>
        <item x="263"/>
        <item x="264"/>
        <item x="265"/>
        <item x="266"/>
        <item x="267"/>
        <item x="268"/>
        <item x="269"/>
        <item x="270"/>
        <item x="271"/>
        <item x="272"/>
        <item x="273"/>
        <item x="274"/>
        <item x="275"/>
        <item x="276"/>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7"/>
        <item x="318"/>
        <item x="121"/>
        <item x="146"/>
        <item x="316"/>
        <item x="117"/>
        <item x="226"/>
        <item x="251"/>
        <item x="277"/>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4"/>
        <item x="475"/>
        <item x="476"/>
        <item x="477"/>
        <item x="478"/>
        <item x="479"/>
        <item x="480"/>
        <item x="481"/>
        <item x="482"/>
        <item x="483"/>
        <item x="484"/>
        <item x="485"/>
        <item x="486"/>
        <item x="488"/>
        <item x="489"/>
        <item x="490"/>
        <item x="491"/>
        <item x="414"/>
        <item x="487"/>
        <item x="492"/>
        <item x="493"/>
        <item x="494"/>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1"/>
        <item x="552"/>
        <item x="553"/>
        <item x="554"/>
        <item x="555"/>
        <item x="473"/>
        <item x="49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550"/>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252"/>
      </items>
      <autoSortScope>
        <pivotArea dataOnly="0" outline="0" fieldPosition="0">
          <references count="1">
            <reference field="4294967294" count="1" selected="0">
              <x v="0"/>
            </reference>
          </references>
        </pivotArea>
      </autoSortScope>
    </pivotField>
    <pivotField compact="0" outline="0" showAll="0" defaultSubtotal="0"/>
    <pivotField compact="0" outline="0" showAll="0" defaultSubtotal="0"/>
    <pivotField compact="0" outline="0" showAll="0" defaultSubtotal="0"/>
    <pivotField compact="0" outline="0" subtotalTop="0" showAll="0"/>
    <pivotField compact="0" outline="0" subtotalTop="0" showAll="0"/>
    <pivotField compact="0" outline="0" showAll="0" defaultSubtotal="0"/>
    <pivotField compact="0" outline="0" showAll="0" defaultSubtotal="0"/>
    <pivotField compact="0" outline="0" showAll="0" defaultSubtotal="0"/>
    <pivotField dataField="1" compact="0" outline="0" subtotalTop="0" showAll="0"/>
    <pivotField dataField="1" compact="0" outline="0" subtotalTop="0" showAll="0"/>
    <pivotField compact="0" numFmtId="1" outline="0" showAll="0" defaultSubtotal="0"/>
    <pivotField compact="0" outline="0" showAll="0" defaultSubtotal="0"/>
    <pivotField compact="0" outline="0" showAll="0" defaultSubtotal="0"/>
    <pivotField name="Tournament" axis="axisRow" compact="0" outline="0" subtotalTop="0" multipleItemSelectionAllowed="1" showAll="0" includeNewItemsInFilter="1">
      <items count="11">
        <item h="1" x="1"/>
        <item h="1" x="9"/>
        <item x="7"/>
        <item x="8"/>
        <item x="4"/>
        <item x="6"/>
        <item x="3"/>
        <item x="5"/>
        <item x="2"/>
        <item x="0"/>
        <item t="default"/>
      </items>
    </pivotField>
    <pivotField compact="0" outline="0" showAll="0"/>
    <pivotField dataField="1" compact="0" outline="0" dragToRow="0" dragToCol="0" dragToPage="0" showAll="0" defaultSubtotal="0"/>
    <pivotField compact="0" outline="0" dragToRow="0" dragToCol="0" dragToPage="0" showAll="0" defaultSubtotal="0"/>
  </pivotFields>
  <rowFields count="3">
    <field x="19"/>
    <field x="5"/>
    <field x="0"/>
  </rowFields>
  <rowItems count="138">
    <i>
      <x v="2"/>
      <x v="413"/>
      <x v="53"/>
    </i>
    <i r="1">
      <x v="338"/>
      <x v="35"/>
    </i>
    <i r="1">
      <x v="339"/>
      <x v="35"/>
    </i>
    <i r="1">
      <x v="377"/>
      <x v="22"/>
    </i>
    <i r="1">
      <x v="581"/>
      <x/>
    </i>
    <i r="1">
      <x v="170"/>
      <x v="33"/>
    </i>
    <i r="1">
      <x v="583"/>
      <x/>
    </i>
    <i r="1">
      <x v="574"/>
      <x v="29"/>
    </i>
    <i r="1">
      <x v="575"/>
      <x v="29"/>
    </i>
    <i r="1">
      <x v="584"/>
      <x/>
    </i>
    <i r="1">
      <x v="503"/>
      <x v="9"/>
    </i>
    <i r="1">
      <x v="379"/>
      <x v="22"/>
    </i>
    <i r="1">
      <x v="470"/>
      <x v="56"/>
    </i>
    <i r="1">
      <x v="415"/>
      <x v="53"/>
    </i>
    <i r="1">
      <x v="469"/>
      <x v="56"/>
    </i>
    <i t="default">
      <x v="2"/>
    </i>
    <i>
      <x v="3"/>
      <x v="618"/>
      <x v="2"/>
    </i>
    <i r="1">
      <x v="532"/>
      <x v="50"/>
    </i>
    <i r="1">
      <x v="305"/>
      <x v="12"/>
    </i>
    <i r="1">
      <x v="371"/>
      <x v="17"/>
    </i>
    <i r="1">
      <x v="533"/>
      <x v="50"/>
    </i>
    <i r="1">
      <x v="185"/>
      <x v="14"/>
    </i>
    <i r="1">
      <x v="270"/>
      <x v="23"/>
    </i>
    <i r="1">
      <x v="621"/>
      <x v="2"/>
    </i>
    <i r="1">
      <x v="318"/>
      <x v="23"/>
    </i>
    <i r="1">
      <x v="450"/>
      <x v="30"/>
    </i>
    <i r="1">
      <x v="534"/>
      <x v="50"/>
    </i>
    <i r="1">
      <x v="272"/>
      <x v="23"/>
    </i>
    <i r="1">
      <x v="520"/>
      <x v="10"/>
    </i>
    <i r="1">
      <x v="522"/>
      <x v="10"/>
    </i>
    <i r="1">
      <x v="457"/>
      <x v="30"/>
    </i>
    <i r="1">
      <x v="307"/>
      <x v="12"/>
    </i>
    <i t="default">
      <x v="3"/>
    </i>
    <i>
      <x v="4"/>
      <x v="282"/>
      <x v="28"/>
    </i>
    <i r="1">
      <x v="283"/>
      <x v="28"/>
    </i>
    <i r="1">
      <x v="203"/>
      <x v="44"/>
    </i>
    <i r="1">
      <x v="555"/>
      <x v="46"/>
    </i>
    <i r="1">
      <x v="398"/>
      <x v="31"/>
    </i>
    <i r="1">
      <x v="204"/>
      <x v="44"/>
    </i>
    <i r="1">
      <x v="328"/>
      <x v="13"/>
    </i>
    <i r="1">
      <x v="284"/>
      <x v="28"/>
    </i>
    <i r="1">
      <x v="80"/>
      <x v="51"/>
    </i>
    <i r="1">
      <x v="288"/>
      <x v="28"/>
    </i>
    <i r="1">
      <x v="83"/>
      <x v="51"/>
    </i>
    <i r="1">
      <x v="556"/>
      <x v="46"/>
    </i>
    <i r="1">
      <x v="402"/>
      <x v="31"/>
    </i>
    <i r="1">
      <x v="559"/>
      <x v="46"/>
    </i>
    <i r="1">
      <x v="335"/>
      <x v="13"/>
    </i>
    <i r="1">
      <x v="407"/>
      <x v="31"/>
    </i>
    <i t="default">
      <x v="4"/>
    </i>
    <i>
      <x v="5"/>
      <x v="150"/>
      <x v="32"/>
    </i>
    <i r="1">
      <x v="436"/>
      <x v="24"/>
    </i>
    <i r="1">
      <x v="423"/>
      <x v="16"/>
    </i>
    <i r="1">
      <x v="437"/>
      <x v="24"/>
    </i>
    <i r="1">
      <x v="248"/>
      <x v="6"/>
    </i>
    <i r="1">
      <x v="224"/>
      <x v="27"/>
    </i>
    <i r="1">
      <x v="649"/>
      <x v="6"/>
    </i>
    <i r="1">
      <x v="249"/>
      <x v="6"/>
    </i>
    <i r="1">
      <x v="156"/>
      <x v="32"/>
    </i>
    <i r="1">
      <x v="228"/>
      <x v="27"/>
    </i>
    <i r="1">
      <x v="155"/>
      <x v="32"/>
    </i>
    <i r="1">
      <x v="227"/>
      <x v="27"/>
    </i>
    <i r="1">
      <x v="250"/>
      <x v="6"/>
    </i>
    <i r="1">
      <x v="153"/>
      <x v="32"/>
    </i>
    <i r="1">
      <x v="641"/>
      <x v="45"/>
    </i>
    <i r="1">
      <x v="640"/>
      <x v="45"/>
    </i>
    <i r="1">
      <x v="430"/>
      <x v="16"/>
    </i>
    <i t="default">
      <x v="5"/>
    </i>
    <i>
      <x v="6"/>
      <x v="463"/>
      <x v="56"/>
    </i>
    <i r="1">
      <x v="202"/>
      <x v="18"/>
    </i>
    <i r="1">
      <x v="66"/>
      <x v="8"/>
    </i>
    <i r="1">
      <x v="136"/>
      <x v="4"/>
    </i>
    <i r="1">
      <x v="68"/>
      <x v="8"/>
    </i>
    <i r="1">
      <x v="106"/>
      <x v="58"/>
    </i>
    <i r="1">
      <x v="191"/>
      <x v="18"/>
    </i>
    <i r="1">
      <x v="105"/>
      <x v="58"/>
    </i>
    <i r="1">
      <x v="628"/>
      <x v="47"/>
    </i>
    <i r="1">
      <x v="502"/>
      <x v="9"/>
    </i>
    <i r="1">
      <x v="126"/>
      <x v="4"/>
    </i>
    <i r="1">
      <x v="627"/>
      <x v="47"/>
    </i>
    <i r="1">
      <x v="554"/>
      <x v="7"/>
    </i>
    <i r="1">
      <x v="494"/>
      <x v="7"/>
    </i>
    <i r="1">
      <x v="510"/>
      <x v="9"/>
    </i>
    <i r="1">
      <x v="511"/>
      <x v="9"/>
    </i>
    <i t="default">
      <x v="6"/>
    </i>
    <i>
      <x v="7"/>
      <x v="138"/>
      <x v="5"/>
    </i>
    <i r="1">
      <x v="139"/>
      <x v="5"/>
    </i>
    <i r="1">
      <x v="239"/>
      <x v="34"/>
    </i>
    <i r="1">
      <x v="547"/>
      <x v="25"/>
    </i>
    <i r="1">
      <x v="215"/>
      <x v="26"/>
    </i>
    <i r="1">
      <x v="242"/>
      <x v="34"/>
    </i>
    <i r="1">
      <x v="320"/>
      <x v="20"/>
    </i>
    <i r="1">
      <x v="315"/>
      <x v="1"/>
    </i>
    <i r="1">
      <x v="546"/>
      <x v="25"/>
    </i>
    <i r="1">
      <x v="218"/>
      <x v="26"/>
    </i>
    <i r="1">
      <x v="95"/>
      <x v="21"/>
    </i>
    <i r="1">
      <x v="392"/>
      <x v="60"/>
    </i>
    <i r="1">
      <x v="97"/>
      <x v="21"/>
    </i>
    <i r="1">
      <x v="120"/>
      <x v="1"/>
    </i>
    <i r="1">
      <x v="325"/>
      <x v="20"/>
    </i>
    <i t="default">
      <x v="7"/>
    </i>
    <i>
      <x v="8"/>
      <x v="477"/>
      <x v="54"/>
    </i>
    <i r="1">
      <x v="352"/>
      <x v="52"/>
    </i>
    <i r="1">
      <x v="479"/>
      <x v="54"/>
    </i>
    <i r="1">
      <x v="351"/>
      <x v="52"/>
    </i>
    <i r="1">
      <x v="52"/>
      <x v="55"/>
    </i>
    <i r="1">
      <x v="53"/>
      <x v="55"/>
    </i>
    <i r="1">
      <x v="617"/>
      <x v="11"/>
    </i>
    <i r="1">
      <x v="610"/>
      <x v="49"/>
    </i>
    <i r="1">
      <x v="57"/>
      <x v="55"/>
    </i>
    <i r="1">
      <x v="353"/>
      <x v="52"/>
    </i>
    <i r="1">
      <x v="478"/>
      <x v="54"/>
    </i>
    <i r="1">
      <x v="616"/>
      <x v="49"/>
    </i>
    <i r="1">
      <x v="355"/>
      <x v="52"/>
    </i>
    <i r="1">
      <x v="54"/>
      <x v="55"/>
    </i>
    <i r="1">
      <x v="550"/>
      <x v="11"/>
    </i>
    <i r="1">
      <x v="605"/>
      <x v="48"/>
    </i>
    <i r="1">
      <x v="606"/>
      <x v="48"/>
    </i>
    <i r="1">
      <x v="600"/>
      <x v="48"/>
    </i>
    <i t="default">
      <x v="8"/>
    </i>
    <i>
      <x v="9"/>
      <x v="13"/>
      <x v="57"/>
    </i>
    <i r="1">
      <x v="1"/>
      <x v="59"/>
    </i>
    <i r="1">
      <x v="177"/>
      <x v="15"/>
    </i>
    <i r="1">
      <x v="178"/>
      <x v="15"/>
    </i>
    <i r="1">
      <x v="39"/>
      <x v="19"/>
    </i>
    <i r="1">
      <x v="2"/>
      <x v="59"/>
    </i>
    <i r="1">
      <x v="41"/>
      <x v="3"/>
    </i>
    <i r="1">
      <x v="4"/>
      <x v="59"/>
    </i>
    <i r="1">
      <x v="20"/>
      <x v="57"/>
    </i>
    <i r="1">
      <x v="42"/>
      <x v="3"/>
    </i>
    <i r="1">
      <x v="27"/>
      <x v="19"/>
    </i>
    <i r="1">
      <x v="19"/>
      <x v="57"/>
    </i>
    <i r="1">
      <x v="29"/>
      <x v="19"/>
    </i>
    <i r="1">
      <x v="30"/>
      <x v="19"/>
    </i>
    <i r="1">
      <x v="47"/>
      <x v="3"/>
    </i>
    <i r="1">
      <x v="23"/>
      <x v="57"/>
    </i>
    <i t="default">
      <x v="9"/>
    </i>
    <i t="grand">
      <x/>
    </i>
  </rowItems>
  <colFields count="1">
    <field x="-2"/>
  </colFields>
  <colItems count="3">
    <i>
      <x/>
    </i>
    <i i="1">
      <x v="1"/>
    </i>
    <i i="2">
      <x v="2"/>
    </i>
  </colItems>
  <pageFields count="1">
    <pageField fld="1" hier="-1"/>
  </pageFields>
  <dataFields count="3">
    <dataField name="Top Score_x000a_@ Regio" fld="14" subtotal="max" baseField="2" baseItem="0"/>
    <dataField name="Average Score_x000a_@ Regio" fld="15" subtotal="average" baseField="0" baseItem="0" numFmtId="1"/>
    <dataField name="Stability" fld="21" baseField="0" baseItem="0" numFmtId="9"/>
  </dataFields>
  <formats count="6">
    <format dxfId="456">
      <pivotArea dataOnly="0" outline="0" fieldPosition="0">
        <references count="1">
          <reference field="4294967294" count="2">
            <x v="0"/>
            <x v="1"/>
          </reference>
        </references>
      </pivotArea>
    </format>
    <format dxfId="455">
      <pivotArea outline="0" fieldPosition="0">
        <references count="1">
          <reference field="4294967294" count="1">
            <x v="2"/>
          </reference>
        </references>
      </pivotArea>
    </format>
    <format dxfId="454">
      <pivotArea field="5" type="button" dataOnly="0" labelOnly="1" outline="0" axis="axisRow" fieldPosition="1"/>
    </format>
    <format dxfId="453">
      <pivotArea field="0" type="button" dataOnly="0" labelOnly="1" outline="0" axis="axisRow" fieldPosition="2"/>
    </format>
    <format dxfId="452">
      <pivotArea dataOnly="0" labelOnly="1" outline="0" fieldPosition="0">
        <references count="1">
          <reference field="4294967294" count="2">
            <x v="0"/>
            <x v="1"/>
          </reference>
        </references>
      </pivotArea>
    </format>
    <format dxfId="451">
      <pivotArea dataOnly="0" labelOnly="1" outline="0" fieldPosition="0">
        <references count="1">
          <reference field="4294967294" count="1">
            <x v="2"/>
          </reference>
        </references>
      </pivotArea>
    </format>
  </formats>
  <conditionalFormats count="6">
    <conditionalFormat scope="field" priority="5">
      <pivotAreas count="1">
        <pivotArea outline="0" collapsedLevelsAreSubtotals="1" fieldPosition="0">
          <references count="2">
            <reference field="4294967294" count="1" selected="0">
              <x v="2"/>
            </reference>
            <reference field="5" count="0" selected="0"/>
          </references>
        </pivotArea>
      </pivotAreas>
    </conditionalFormat>
    <conditionalFormat scope="field" priority="6">
      <pivotAreas count="1">
        <pivotArea outline="0" collapsedLevelsAreSubtotals="1" fieldPosition="0">
          <references count="2">
            <reference field="4294967294" count="1" selected="0">
              <x v="1"/>
            </reference>
            <reference field="5" count="0" selected="0"/>
          </references>
        </pivotArea>
      </pivotAreas>
    </conditionalFormat>
    <conditionalFormat scope="field" priority="7">
      <pivotAreas count="1">
        <pivotArea outline="0" collapsedLevelsAreSubtotals="1" fieldPosition="0">
          <references count="2">
            <reference field="4294967294" count="1" selected="0">
              <x v="0"/>
            </reference>
            <reference field="5" count="0" selected="0"/>
          </references>
        </pivotArea>
      </pivotAreas>
    </conditionalFormat>
    <conditionalFormat scope="field" priority="14">
      <pivotAreas count="1">
        <pivotArea outline="0" collapsedLevelsAreSubtotals="1" fieldPosition="0">
          <references count="2">
            <reference field="4294967294" count="1" selected="0">
              <x v="2"/>
            </reference>
            <reference field="0" count="0" selected="0"/>
          </references>
        </pivotArea>
      </pivotAreas>
    </conditionalFormat>
    <conditionalFormat scope="data" priority="15">
      <pivotAreas count="1">
        <pivotArea outline="0" fieldPosition="0">
          <references count="1">
            <reference field="4294967294" count="1" selected="0">
              <x v="1"/>
            </reference>
          </references>
        </pivotArea>
      </pivotAreas>
    </conditionalFormat>
    <conditionalFormat scope="data" priority="16">
      <pivotAreas count="1">
        <pivotArea outline="0" fieldPosition="0">
          <references count="1">
            <reference field="4294967294" count="1" selected="0">
              <x v="0"/>
            </reference>
          </references>
        </pivotArea>
      </pivotAreas>
    </conditionalFormat>
  </conditionalFormats>
  <pivotTableStyleInfo name="PivotStyleMedium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00000000-0007-0000-0800-000001000000}" name="PivotTable2" cacheId="156" applyNumberFormats="0" applyBorderFormats="0" applyFontFormats="0" applyPatternFormats="0" applyAlignmentFormats="0" applyWidthHeightFormats="1" dataCaption="Values" updatedVersion="8" minRefreshableVersion="3" showDrill="0" itemPrintTitles="1" createdVersion="4" indent="0" compact="0" compactData="0" multipleFieldFilters="0">
  <location ref="I4:N142" firstHeaderRow="0" firstDataRow="1" firstDataCol="3" rowPageCount="1" colPageCount="1"/>
  <pivotFields count="23">
    <pivotField name="Tournament" axis="axisRow" compact="0" outline="0" subtotalTop="0" showAll="0" sortType="ascending">
      <items count="63">
        <item h="1" x="47"/>
        <item h="1" x="9"/>
        <item h="1" x="55"/>
        <item h="1" x="3"/>
        <item h="1" x="10"/>
        <item h="1" x="11"/>
        <item h="1" x="21"/>
        <item h="1" x="39"/>
        <item h="1" x="5"/>
        <item h="1" x="40"/>
        <item h="1" x="41"/>
        <item h="1" x="44"/>
        <item h="1" x="24"/>
        <item h="1" x="26"/>
        <item h="1" x="15"/>
        <item h="1" x="14"/>
        <item h="1" x="34"/>
        <item h="1" x="29"/>
        <item h="1" x="16"/>
        <item h="1" x="2"/>
        <item h="1" x="25"/>
        <item h="1" x="7"/>
        <item h="1" x="30"/>
        <item h="1" x="22"/>
        <item h="1" x="35"/>
        <item h="1" x="43"/>
        <item h="1" x="18"/>
        <item h="1" x="19"/>
        <item h="1" x="23"/>
        <item h="1" x="46"/>
        <item h="1" x="36"/>
        <item h="1" x="32"/>
        <item h="1" x="12"/>
        <item h="1" x="13"/>
        <item h="1" x="20"/>
        <item h="1" x="27"/>
        <item x="50"/>
        <item x="58"/>
        <item x="54"/>
        <item x="60"/>
        <item x="57"/>
        <item x="53"/>
        <item x="52"/>
        <item x="51"/>
        <item h="1" x="17"/>
        <item h="1" x="59"/>
        <item h="1" x="45"/>
        <item h="1" x="56"/>
        <item h="1" x="48"/>
        <item h="1" x="49"/>
        <item h="1" x="42"/>
        <item h="1" x="6"/>
        <item h="1" x="28"/>
        <item h="1" x="33"/>
        <item h="1" x="38"/>
        <item h="1" x="4"/>
        <item h="1" x="37"/>
        <item h="1" x="1"/>
        <item h="1" x="8"/>
        <item h="1" x="0"/>
        <item h="1" x="31"/>
        <item x="61"/>
        <item t="default"/>
      </items>
    </pivotField>
    <pivotField compact="0" outline="0" showAll="0" defaultSubtotal="0"/>
    <pivotField compact="0" outline="0" showAll="0" defaultSubtotal="0"/>
    <pivotField compact="0" numFmtId="14" outline="0" subtotalTop="0" showAll="0"/>
    <pivotField axis="axisPage" compact="0" outline="0" multipleItemSelectionAllowed="1" showAll="0" defaultSubtotal="0">
      <items count="3">
        <item h="1" x="0"/>
        <item h="1" x="2"/>
        <item x="1"/>
      </items>
    </pivotField>
    <pivotField axis="axisRow" compact="0" outline="0" subtotalTop="0" showAll="0" sortType="descending" defaultSubtotal="0">
      <items count="650">
        <item x="64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8"/>
        <item x="119"/>
        <item x="120"/>
        <item x="122"/>
        <item x="123"/>
        <item x="124"/>
        <item x="125"/>
        <item x="126"/>
        <item x="127"/>
        <item x="128"/>
        <item x="129"/>
        <item x="130"/>
        <item x="131"/>
        <item x="132"/>
        <item x="133"/>
        <item x="134"/>
        <item x="135"/>
        <item x="136"/>
        <item x="137"/>
        <item x="138"/>
        <item x="139"/>
        <item x="140"/>
        <item x="141"/>
        <item x="142"/>
        <item x="143"/>
        <item x="144"/>
        <item x="145"/>
        <item x="147"/>
        <item x="148"/>
        <item x="149"/>
        <item x="150"/>
        <item x="151"/>
        <item x="152"/>
        <item x="153"/>
        <item x="154"/>
        <item x="155"/>
        <item x="156"/>
        <item x="157"/>
        <item x="158"/>
        <item x="159"/>
        <item x="160"/>
        <item x="161"/>
        <item x="162"/>
        <item x="163"/>
        <item x="164"/>
        <item x="165"/>
        <item x="167"/>
        <item x="168"/>
        <item x="169"/>
        <item x="170"/>
        <item x="171"/>
        <item x="172"/>
        <item x="173"/>
        <item x="174"/>
        <item x="175"/>
        <item x="176"/>
        <item x="177"/>
        <item x="178"/>
        <item x="179"/>
        <item x="180"/>
        <item x="181"/>
        <item x="182"/>
        <item x="183"/>
        <item x="184"/>
        <item x="185"/>
        <item x="186"/>
        <item x="187"/>
        <item x="188"/>
        <item x="189"/>
        <item x="190"/>
        <item x="191"/>
        <item x="192"/>
        <item x="193"/>
        <item x="195"/>
        <item x="196"/>
        <item x="197"/>
        <item x="198"/>
        <item x="199"/>
        <item x="200"/>
        <item x="201"/>
        <item x="202"/>
        <item x="203"/>
        <item x="204"/>
        <item x="166"/>
        <item x="194"/>
        <item x="205"/>
        <item x="206"/>
        <item x="207"/>
        <item x="208"/>
        <item x="209"/>
        <item x="210"/>
        <item x="211"/>
        <item x="212"/>
        <item x="213"/>
        <item x="214"/>
        <item x="215"/>
        <item x="216"/>
        <item x="217"/>
        <item x="218"/>
        <item x="219"/>
        <item x="220"/>
        <item x="221"/>
        <item x="222"/>
        <item x="223"/>
        <item x="224"/>
        <item x="225"/>
        <item x="227"/>
        <item x="228"/>
        <item x="229"/>
        <item x="230"/>
        <item x="231"/>
        <item x="232"/>
        <item x="233"/>
        <item x="234"/>
        <item x="235"/>
        <item x="236"/>
        <item x="237"/>
        <item x="238"/>
        <item x="239"/>
        <item x="240"/>
        <item x="241"/>
        <item x="242"/>
        <item x="243"/>
        <item x="244"/>
        <item x="245"/>
        <item x="246"/>
        <item x="247"/>
        <item x="248"/>
        <item x="249"/>
        <item x="250"/>
        <item x="253"/>
        <item x="254"/>
        <item x="255"/>
        <item x="256"/>
        <item x="257"/>
        <item x="258"/>
        <item x="259"/>
        <item x="260"/>
        <item x="261"/>
        <item x="262"/>
        <item x="263"/>
        <item x="264"/>
        <item x="265"/>
        <item x="266"/>
        <item x="267"/>
        <item x="268"/>
        <item x="269"/>
        <item x="270"/>
        <item x="271"/>
        <item x="272"/>
        <item x="273"/>
        <item x="274"/>
        <item x="275"/>
        <item x="276"/>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7"/>
        <item x="318"/>
        <item x="121"/>
        <item x="146"/>
        <item x="316"/>
        <item x="117"/>
        <item x="226"/>
        <item x="251"/>
        <item x="277"/>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4"/>
        <item x="475"/>
        <item x="476"/>
        <item x="477"/>
        <item x="478"/>
        <item x="479"/>
        <item x="480"/>
        <item x="481"/>
        <item x="482"/>
        <item x="483"/>
        <item x="484"/>
        <item x="485"/>
        <item x="486"/>
        <item x="488"/>
        <item x="489"/>
        <item x="490"/>
        <item x="491"/>
        <item x="414"/>
        <item x="487"/>
        <item x="492"/>
        <item x="493"/>
        <item x="494"/>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1"/>
        <item x="552"/>
        <item x="553"/>
        <item x="554"/>
        <item x="555"/>
        <item x="473"/>
        <item x="49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550"/>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252"/>
      </items>
      <autoSortScope>
        <pivotArea dataOnly="0" outline="0" fieldPosition="0">
          <references count="1">
            <reference field="4294967294" count="1" selected="0">
              <x v="0"/>
            </reference>
          </references>
        </pivotArea>
      </autoSortScope>
    </pivotField>
    <pivotField compact="0" outline="0" showAll="0" defaultSubtotal="0"/>
    <pivotField compact="0" outline="0" showAll="0" defaultSubtotal="0"/>
    <pivotField compact="0" outline="0" showAll="0" defaultSubtotal="0"/>
    <pivotField compact="0" outline="0" subtotalTop="0" showAll="0"/>
    <pivotField compact="0" outline="0" subtotalTop="0" showAll="0"/>
    <pivotField compact="0" outline="0" showAll="0" defaultSubtotal="0"/>
    <pivotField compact="0" outline="0" showAll="0" defaultSubtotal="0"/>
    <pivotField compact="0" outline="0" showAll="0" defaultSubtotal="0"/>
    <pivotField dataField="1" compact="0" outline="0" subtotalTop="0" showAll="0"/>
    <pivotField dataField="1" compact="0" outline="0" subtotalTop="0" showAll="0"/>
    <pivotField compact="0" numFmtId="1" outline="0" showAll="0" defaultSubtotal="0"/>
    <pivotField compact="0" outline="0" showAll="0" defaultSubtotal="0"/>
    <pivotField compact="0" outline="0" showAll="0" defaultSubtotal="0"/>
    <pivotField name="Next Round" axis="axisRow" compact="0" outline="0" subtotalTop="0" multipleItemSelectionAllowed="1" showAll="0" includeNewItemsInFilter="1" sortType="ascending">
      <items count="11">
        <item x="1"/>
        <item x="9"/>
        <item x="7"/>
        <item x="8"/>
        <item x="4"/>
        <item x="6"/>
        <item x="3"/>
        <item x="5"/>
        <item x="2"/>
        <item x="0"/>
        <item t="default"/>
      </items>
    </pivotField>
    <pivotField compact="0" outline="0" showAll="0"/>
    <pivotField dataField="1" compact="0" outline="0" dragToRow="0" dragToCol="0" dragToPage="0" showAll="0" defaultSubtotal="0"/>
    <pivotField compact="0" outline="0" dragToRow="0" dragToCol="0" dragToPage="0" showAll="0" defaultSubtotal="0"/>
  </pivotFields>
  <rowFields count="3">
    <field x="0"/>
    <field x="5"/>
    <field x="19"/>
  </rowFields>
  <rowItems count="138">
    <i>
      <x v="36"/>
      <x v="413"/>
      <x v="1"/>
    </i>
    <i r="1">
      <x v="581"/>
      <x/>
    </i>
    <i r="1">
      <x v="338"/>
      <x v="1"/>
    </i>
    <i r="1">
      <x v="377"/>
      <x/>
    </i>
    <i r="1">
      <x v="583"/>
      <x/>
    </i>
    <i r="1">
      <x v="170"/>
      <x/>
    </i>
    <i r="1">
      <x v="584"/>
      <x/>
    </i>
    <i r="1">
      <x v="470"/>
      <x/>
    </i>
    <i r="1">
      <x v="339"/>
      <x v="1"/>
    </i>
    <i r="1">
      <x v="469"/>
      <x/>
    </i>
    <i r="1">
      <x v="575"/>
      <x/>
    </i>
    <i r="1">
      <x v="503"/>
      <x/>
    </i>
    <i r="1">
      <x v="379"/>
      <x/>
    </i>
    <i r="1">
      <x v="574"/>
      <x/>
    </i>
    <i r="1">
      <x v="415"/>
      <x/>
    </i>
    <i t="default">
      <x v="36"/>
    </i>
    <i>
      <x v="37"/>
      <x v="305"/>
      <x v="1"/>
    </i>
    <i r="1">
      <x v="532"/>
      <x v="1"/>
    </i>
    <i r="1">
      <x v="618"/>
      <x v="1"/>
    </i>
    <i r="1">
      <x v="185"/>
      <x/>
    </i>
    <i r="1">
      <x v="533"/>
      <x/>
    </i>
    <i r="1">
      <x v="371"/>
      <x/>
    </i>
    <i r="1">
      <x v="621"/>
      <x/>
    </i>
    <i r="1">
      <x v="450"/>
      <x/>
    </i>
    <i r="1">
      <x v="318"/>
      <x/>
    </i>
    <i r="1">
      <x v="534"/>
      <x/>
    </i>
    <i r="1">
      <x v="520"/>
      <x/>
    </i>
    <i r="1">
      <x v="522"/>
      <x/>
    </i>
    <i r="1">
      <x v="457"/>
      <x/>
    </i>
    <i r="1">
      <x v="272"/>
      <x/>
    </i>
    <i r="1">
      <x v="270"/>
      <x/>
    </i>
    <i r="1">
      <x v="307"/>
      <x/>
    </i>
    <i t="default">
      <x v="37"/>
    </i>
    <i>
      <x v="38"/>
      <x v="282"/>
      <x v="1"/>
    </i>
    <i r="1">
      <x v="284"/>
      <x v="1"/>
    </i>
    <i r="1">
      <x v="203"/>
      <x v="1"/>
    </i>
    <i r="1">
      <x v="555"/>
      <x/>
    </i>
    <i r="1">
      <x v="283"/>
      <x/>
    </i>
    <i r="1">
      <x v="80"/>
      <x/>
    </i>
    <i r="1">
      <x v="398"/>
      <x/>
    </i>
    <i r="1">
      <x v="204"/>
      <x/>
    </i>
    <i r="1">
      <x v="328"/>
      <x/>
    </i>
    <i r="1">
      <x v="83"/>
      <x/>
    </i>
    <i r="1">
      <x v="335"/>
      <x/>
    </i>
    <i r="1">
      <x v="402"/>
      <x/>
    </i>
    <i r="1">
      <x v="288"/>
      <x/>
    </i>
    <i r="1">
      <x v="559"/>
      <x/>
    </i>
    <i r="1">
      <x v="556"/>
      <x/>
    </i>
    <i r="1">
      <x v="407"/>
      <x/>
    </i>
    <i t="default">
      <x v="38"/>
    </i>
    <i>
      <x v="39"/>
      <x v="150"/>
      <x v="1"/>
    </i>
    <i r="1">
      <x v="248"/>
      <x/>
    </i>
    <i r="1">
      <x v="423"/>
      <x v="1"/>
    </i>
    <i r="1">
      <x v="224"/>
      <x/>
    </i>
    <i r="1">
      <x v="437"/>
      <x/>
    </i>
    <i r="1">
      <x v="436"/>
      <x/>
    </i>
    <i r="1">
      <x v="649"/>
      <x/>
    </i>
    <i r="1">
      <x v="156"/>
      <x v="1"/>
    </i>
    <i r="1">
      <x v="250"/>
      <x/>
    </i>
    <i r="1">
      <x v="249"/>
      <x/>
    </i>
    <i r="1">
      <x v="227"/>
      <x/>
    </i>
    <i r="1">
      <x v="641"/>
      <x/>
    </i>
    <i r="1">
      <x v="228"/>
      <x/>
    </i>
    <i r="1">
      <x v="155"/>
      <x/>
    </i>
    <i r="1">
      <x v="640"/>
      <x/>
    </i>
    <i r="1">
      <x v="153"/>
      <x/>
    </i>
    <i r="1">
      <x v="430"/>
      <x/>
    </i>
    <i t="default">
      <x v="39"/>
    </i>
    <i>
      <x v="40"/>
      <x v="202"/>
      <x v="1"/>
    </i>
    <i r="1">
      <x v="105"/>
      <x v="1"/>
    </i>
    <i r="1">
      <x v="136"/>
      <x/>
    </i>
    <i r="1">
      <x v="66"/>
      <x v="1"/>
    </i>
    <i r="1">
      <x v="463"/>
      <x v="1"/>
    </i>
    <i r="1">
      <x v="68"/>
      <x/>
    </i>
    <i r="1">
      <x v="106"/>
      <x/>
    </i>
    <i r="1">
      <x v="628"/>
      <x/>
    </i>
    <i r="1">
      <x v="126"/>
      <x/>
    </i>
    <i r="1">
      <x v="627"/>
      <x/>
    </i>
    <i r="1">
      <x v="494"/>
      <x/>
    </i>
    <i r="1">
      <x v="191"/>
      <x/>
    </i>
    <i r="1">
      <x v="554"/>
      <x/>
    </i>
    <i r="1">
      <x v="510"/>
      <x/>
    </i>
    <i r="1">
      <x v="502"/>
      <x/>
    </i>
    <i r="1">
      <x v="511"/>
      <x/>
    </i>
    <i t="default">
      <x v="40"/>
    </i>
    <i>
      <x v="41"/>
      <x v="138"/>
      <x v="1"/>
    </i>
    <i r="1">
      <x v="139"/>
      <x/>
    </i>
    <i r="1">
      <x v="239"/>
      <x v="1"/>
    </i>
    <i r="1">
      <x v="547"/>
      <x v="1"/>
    </i>
    <i r="1">
      <x v="215"/>
      <x/>
    </i>
    <i r="1">
      <x v="320"/>
      <x/>
    </i>
    <i r="1">
      <x v="218"/>
      <x/>
    </i>
    <i r="1">
      <x v="315"/>
      <x/>
    </i>
    <i r="1">
      <x v="546"/>
      <x/>
    </i>
    <i r="1">
      <x v="392"/>
      <x/>
    </i>
    <i r="1">
      <x v="242"/>
      <x/>
    </i>
    <i r="1">
      <x v="95"/>
      <x/>
    </i>
    <i r="1">
      <x v="97"/>
      <x/>
    </i>
    <i r="1">
      <x v="120"/>
      <x/>
    </i>
    <i r="1">
      <x v="325"/>
      <x/>
    </i>
    <i t="default">
      <x v="41"/>
    </i>
    <i>
      <x v="42"/>
      <x v="351"/>
      <x/>
    </i>
    <i r="1">
      <x v="53"/>
      <x/>
    </i>
    <i r="1">
      <x v="477"/>
      <x v="1"/>
    </i>
    <i r="1">
      <x v="616"/>
      <x v="1"/>
    </i>
    <i r="1">
      <x v="478"/>
      <x/>
    </i>
    <i r="1">
      <x v="352"/>
      <x/>
    </i>
    <i r="1">
      <x v="57"/>
      <x/>
    </i>
    <i r="1">
      <x v="52"/>
      <x/>
    </i>
    <i r="1">
      <x v="479"/>
      <x/>
    </i>
    <i r="1">
      <x v="550"/>
      <x v="1"/>
    </i>
    <i r="1">
      <x v="353"/>
      <x/>
    </i>
    <i r="1">
      <x v="355"/>
      <x/>
    </i>
    <i r="1">
      <x v="617"/>
      <x/>
    </i>
    <i r="1">
      <x v="610"/>
      <x/>
    </i>
    <i r="1">
      <x v="54"/>
      <x/>
    </i>
    <i r="1">
      <x v="606"/>
      <x/>
    </i>
    <i r="1">
      <x v="600"/>
      <x/>
    </i>
    <i r="1">
      <x v="605"/>
      <x/>
    </i>
    <i t="default">
      <x v="42"/>
    </i>
    <i>
      <x v="43"/>
      <x v="4"/>
      <x v="1"/>
    </i>
    <i r="1">
      <x v="41"/>
      <x v="1"/>
    </i>
    <i r="1">
      <x v="13"/>
      <x v="1"/>
    </i>
    <i r="1">
      <x v="1"/>
      <x/>
    </i>
    <i r="1">
      <x v="178"/>
      <x/>
    </i>
    <i r="1">
      <x v="20"/>
      <x/>
    </i>
    <i r="1">
      <x v="42"/>
      <x/>
    </i>
    <i r="1">
      <x v="39"/>
      <x/>
    </i>
    <i r="1">
      <x v="2"/>
      <x/>
    </i>
    <i r="1">
      <x v="177"/>
      <x/>
    </i>
    <i r="1">
      <x v="27"/>
      <x/>
    </i>
    <i r="1">
      <x v="29"/>
      <x/>
    </i>
    <i r="1">
      <x v="23"/>
      <x/>
    </i>
    <i r="1">
      <x v="30"/>
      <x/>
    </i>
    <i r="1">
      <x v="47"/>
      <x/>
    </i>
    <i r="1">
      <x v="19"/>
      <x/>
    </i>
    <i t="default">
      <x v="43"/>
    </i>
    <i t="grand">
      <x/>
    </i>
  </rowItems>
  <colFields count="1">
    <field x="-2"/>
  </colFields>
  <colItems count="3">
    <i>
      <x/>
    </i>
    <i i="1">
      <x v="1"/>
    </i>
    <i i="2">
      <x v="2"/>
    </i>
  </colItems>
  <pageFields count="1">
    <pageField fld="4" hier="-1"/>
  </pageFields>
  <dataFields count="3">
    <dataField name="Top Score_x000a_@ Qualifier" fld="14" subtotal="max" baseField="2" baseItem="0"/>
    <dataField name="Average Score_x000a_@ Qualifier" fld="15" subtotal="average" baseField="0" baseItem="0" numFmtId="1"/>
    <dataField name="Stability" fld="21" baseField="0" baseItem="0" numFmtId="9"/>
  </dataFields>
  <formats count="3">
    <format dxfId="459">
      <pivotArea dataOnly="0" outline="0" fieldPosition="0">
        <references count="1">
          <reference field="4294967294" count="2">
            <x v="0"/>
            <x v="1"/>
          </reference>
        </references>
      </pivotArea>
    </format>
    <format dxfId="458">
      <pivotArea outline="0" fieldPosition="0">
        <references count="1">
          <reference field="4294967294" count="1">
            <x v="2"/>
          </reference>
        </references>
      </pivotArea>
    </format>
    <format dxfId="457">
      <pivotArea field="19" type="button" dataOnly="0" labelOnly="1" outline="0" axis="axisRow" fieldPosition="2"/>
    </format>
  </formats>
  <conditionalFormats count="6">
    <conditionalFormat scope="data" priority="1">
      <pivotAreas count="1">
        <pivotArea outline="0" fieldPosition="0">
          <references count="1">
            <reference field="4294967294" count="1" selected="0">
              <x v="2"/>
            </reference>
          </references>
        </pivotArea>
      </pivotAreas>
    </conditionalFormat>
    <conditionalFormat scope="data" priority="2">
      <pivotAreas count="1">
        <pivotArea outline="0" fieldPosition="0">
          <references count="1">
            <reference field="4294967294" count="1" selected="0">
              <x v="1"/>
            </reference>
          </references>
        </pivotArea>
      </pivotAreas>
    </conditionalFormat>
    <conditionalFormat scope="data" priority="3">
      <pivotAreas count="1">
        <pivotArea outline="0" fieldPosition="0">
          <references count="1">
            <reference field="4294967294" count="1" selected="0">
              <x v="0"/>
            </reference>
          </references>
        </pivotArea>
      </pivotAreas>
    </conditionalFormat>
    <conditionalFormat scope="field" priority="4">
      <pivotAreas count="1">
        <pivotArea outline="0" collapsedLevelsAreSubtotals="1" fieldPosition="0">
          <references count="2">
            <reference field="4294967294" count="1" selected="0">
              <x v="0"/>
            </reference>
            <reference field="5" count="0" selected="0"/>
          </references>
        </pivotArea>
      </pivotAreas>
    </conditionalFormat>
    <conditionalFormat scope="field" priority="11">
      <pivotAreas count="1">
        <pivotArea outline="0" collapsedLevelsAreSubtotals="1" fieldPosition="0">
          <references count="2">
            <reference field="4294967294" count="1" selected="0">
              <x v="2"/>
            </reference>
            <reference field="5" count="0" selected="0"/>
          </references>
        </pivotArea>
      </pivotAreas>
    </conditionalFormat>
    <conditionalFormat scope="field" priority="12">
      <pivotAreas count="1">
        <pivotArea outline="0" collapsedLevelsAreSubtotals="1" fieldPosition="0">
          <references count="2">
            <reference field="4294967294" count="1" selected="0">
              <x v="1"/>
            </reference>
            <reference field="5" count="0" selected="0"/>
          </references>
        </pivotArea>
      </pivotAreas>
    </conditionalFormat>
  </conditionalFormats>
  <pivotTableStyleInfo name="PivotStyleMedium1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00000000-0007-0000-0900-000001000000}" name="PivotTable2" cacheId="156" applyNumberFormats="0" applyBorderFormats="0" applyFontFormats="0" applyPatternFormats="0" applyAlignmentFormats="0" applyWidthHeightFormats="1" dataCaption="Values" updatedVersion="8" minRefreshableVersion="3" showDrill="0" itemPrintTitles="1" createdVersion="4" indent="0" compact="0" compactData="0" multipleFieldFilters="0">
  <location ref="I4:M7" firstHeaderRow="0" firstDataRow="1" firstDataCol="2" rowPageCount="1" colPageCount="1"/>
  <pivotFields count="23">
    <pivotField name="Tournament" axis="axisRow" compact="0" outline="0" subtotalTop="0" showAll="0" sortType="ascending">
      <items count="63">
        <item x="47"/>
        <item x="9"/>
        <item x="55"/>
        <item x="3"/>
        <item x="10"/>
        <item x="11"/>
        <item x="21"/>
        <item x="39"/>
        <item x="5"/>
        <item x="40"/>
        <item x="41"/>
        <item x="44"/>
        <item x="24"/>
        <item x="26"/>
        <item x="15"/>
        <item x="14"/>
        <item x="34"/>
        <item x="29"/>
        <item x="16"/>
        <item x="2"/>
        <item x="25"/>
        <item x="7"/>
        <item x="30"/>
        <item x="22"/>
        <item x="35"/>
        <item x="43"/>
        <item x="18"/>
        <item x="19"/>
        <item x="23"/>
        <item x="46"/>
        <item x="36"/>
        <item x="32"/>
        <item x="12"/>
        <item x="13"/>
        <item x="20"/>
        <item x="27"/>
        <item x="50"/>
        <item x="58"/>
        <item x="54"/>
        <item x="60"/>
        <item x="57"/>
        <item x="53"/>
        <item x="52"/>
        <item x="51"/>
        <item x="17"/>
        <item x="59"/>
        <item x="45"/>
        <item x="56"/>
        <item x="48"/>
        <item x="49"/>
        <item x="42"/>
        <item x="6"/>
        <item x="28"/>
        <item x="33"/>
        <item x="38"/>
        <item x="4"/>
        <item x="37"/>
        <item x="1"/>
        <item x="8"/>
        <item x="0"/>
        <item x="31"/>
        <item x="61"/>
        <item t="default"/>
      </items>
    </pivotField>
    <pivotField compact="0" outline="0" showAll="0" defaultSubtotal="0"/>
    <pivotField compact="0" outline="0" showAll="0" defaultSubtotal="0"/>
    <pivotField compact="0" numFmtId="14" outline="0" subtotalTop="0" showAll="0"/>
    <pivotField axis="axisPage" compact="0" outline="0" multipleItemSelectionAllowed="1" showAll="0" defaultSubtotal="0">
      <items count="3">
        <item h="1" x="0"/>
        <item x="2"/>
        <item h="1" x="1"/>
      </items>
    </pivotField>
    <pivotField axis="axisRow" compact="0" outline="0" subtotalTop="0" showAll="0" sortType="descending" defaultSubtotal="0">
      <items count="650">
        <item x="64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8"/>
        <item x="119"/>
        <item x="120"/>
        <item x="122"/>
        <item x="123"/>
        <item x="124"/>
        <item x="125"/>
        <item x="126"/>
        <item x="127"/>
        <item x="128"/>
        <item x="129"/>
        <item x="130"/>
        <item x="131"/>
        <item x="132"/>
        <item x="133"/>
        <item x="134"/>
        <item x="135"/>
        <item x="136"/>
        <item x="137"/>
        <item x="138"/>
        <item x="139"/>
        <item x="140"/>
        <item x="141"/>
        <item x="142"/>
        <item x="143"/>
        <item x="144"/>
        <item x="145"/>
        <item x="147"/>
        <item x="148"/>
        <item x="149"/>
        <item x="150"/>
        <item x="151"/>
        <item x="152"/>
        <item x="153"/>
        <item x="154"/>
        <item x="155"/>
        <item x="156"/>
        <item x="157"/>
        <item x="158"/>
        <item x="159"/>
        <item x="160"/>
        <item x="161"/>
        <item x="162"/>
        <item x="163"/>
        <item x="164"/>
        <item x="165"/>
        <item x="167"/>
        <item x="168"/>
        <item x="169"/>
        <item x="170"/>
        <item x="171"/>
        <item x="172"/>
        <item x="173"/>
        <item x="174"/>
        <item x="175"/>
        <item x="176"/>
        <item x="177"/>
        <item x="178"/>
        <item x="179"/>
        <item x="180"/>
        <item x="181"/>
        <item x="182"/>
        <item x="183"/>
        <item x="184"/>
        <item x="185"/>
        <item x="186"/>
        <item x="187"/>
        <item x="188"/>
        <item x="189"/>
        <item x="190"/>
        <item x="191"/>
        <item x="192"/>
        <item x="193"/>
        <item x="195"/>
        <item x="196"/>
        <item x="197"/>
        <item x="198"/>
        <item x="199"/>
        <item x="200"/>
        <item x="201"/>
        <item x="202"/>
        <item x="203"/>
        <item x="204"/>
        <item x="166"/>
        <item x="194"/>
        <item x="205"/>
        <item x="206"/>
        <item x="207"/>
        <item x="208"/>
        <item x="209"/>
        <item x="210"/>
        <item x="211"/>
        <item x="212"/>
        <item x="213"/>
        <item x="214"/>
        <item x="215"/>
        <item x="216"/>
        <item x="217"/>
        <item x="218"/>
        <item x="219"/>
        <item x="220"/>
        <item x="221"/>
        <item x="222"/>
        <item x="223"/>
        <item x="224"/>
        <item x="225"/>
        <item x="227"/>
        <item x="228"/>
        <item x="229"/>
        <item x="230"/>
        <item x="231"/>
        <item x="232"/>
        <item x="233"/>
        <item x="234"/>
        <item x="235"/>
        <item x="236"/>
        <item x="237"/>
        <item x="238"/>
        <item x="239"/>
        <item x="240"/>
        <item x="241"/>
        <item x="242"/>
        <item x="243"/>
        <item x="244"/>
        <item x="245"/>
        <item x="246"/>
        <item x="247"/>
        <item x="248"/>
        <item x="249"/>
        <item x="250"/>
        <item x="253"/>
        <item x="254"/>
        <item x="255"/>
        <item x="256"/>
        <item x="257"/>
        <item x="258"/>
        <item x="259"/>
        <item x="260"/>
        <item x="261"/>
        <item x="262"/>
        <item x="263"/>
        <item x="264"/>
        <item x="265"/>
        <item x="266"/>
        <item x="267"/>
        <item x="268"/>
        <item x="269"/>
        <item x="270"/>
        <item x="271"/>
        <item x="272"/>
        <item x="273"/>
        <item x="274"/>
        <item x="275"/>
        <item x="276"/>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7"/>
        <item x="318"/>
        <item x="121"/>
        <item x="146"/>
        <item x="316"/>
        <item x="117"/>
        <item x="226"/>
        <item x="251"/>
        <item x="277"/>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4"/>
        <item x="475"/>
        <item x="476"/>
        <item x="477"/>
        <item x="478"/>
        <item x="479"/>
        <item x="480"/>
        <item x="481"/>
        <item x="482"/>
        <item x="483"/>
        <item x="484"/>
        <item x="485"/>
        <item x="486"/>
        <item x="488"/>
        <item x="489"/>
        <item x="490"/>
        <item x="491"/>
        <item x="414"/>
        <item x="487"/>
        <item x="492"/>
        <item x="493"/>
        <item x="494"/>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1"/>
        <item x="552"/>
        <item x="553"/>
        <item x="554"/>
        <item x="555"/>
        <item x="473"/>
        <item x="49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550"/>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252"/>
      </items>
      <autoSortScope>
        <pivotArea dataOnly="0" outline="0" fieldPosition="0">
          <references count="1">
            <reference field="4294967294" count="1" selected="0">
              <x v="0"/>
            </reference>
          </references>
        </pivotArea>
      </autoSortScope>
    </pivotField>
    <pivotField compact="0" outline="0" showAll="0" defaultSubtotal="0"/>
    <pivotField compact="0" outline="0" showAll="0" defaultSubtotal="0"/>
    <pivotField compact="0" outline="0" showAll="0" defaultSubtotal="0"/>
    <pivotField compact="0" outline="0" subtotalTop="0" showAll="0"/>
    <pivotField compact="0" outline="0" subtotalTop="0" showAll="0"/>
    <pivotField compact="0" outline="0" showAll="0" defaultSubtotal="0"/>
    <pivotField compact="0" outline="0" showAll="0" defaultSubtotal="0"/>
    <pivotField compact="0" outline="0" showAll="0" defaultSubtotal="0"/>
    <pivotField dataField="1" compact="0" outline="0" subtotalTop="0" showAll="0"/>
    <pivotField dataField="1" compact="0" outline="0" subtotalTop="0" showAll="0"/>
    <pivotField compact="0" numFmtId="1" outline="0" showAll="0" defaultSubtotal="0"/>
    <pivotField compact="0" outline="0" showAll="0" defaultSubtotal="0"/>
    <pivotField compact="0" outline="0" showAll="0" defaultSubtotal="0"/>
    <pivotField name="Next Round" compact="0" outline="0" subtotalTop="0" multipleItemSelectionAllowed="1" showAll="0" includeNewItemsInFilter="1" sortType="ascending">
      <items count="11">
        <item x="1"/>
        <item x="9"/>
        <item x="7"/>
        <item x="8"/>
        <item x="4"/>
        <item x="6"/>
        <item x="3"/>
        <item x="5"/>
        <item x="2"/>
        <item x="0"/>
        <item t="default"/>
      </items>
    </pivotField>
    <pivotField compact="0" outline="0" showAll="0"/>
    <pivotField dataField="1" compact="0" outline="0" dragToRow="0" dragToCol="0" dragToPage="0" showAll="0" defaultSubtotal="0"/>
    <pivotField compact="0" outline="0" dragToRow="0" dragToCol="0" dragToPage="0" showAll="0" defaultSubtotal="0"/>
  </pivotFields>
  <rowFields count="2">
    <field x="0"/>
    <field x="5"/>
  </rowFields>
  <rowItems count="3">
    <i>
      <x v="61"/>
      <x/>
    </i>
    <i t="default">
      <x v="61"/>
    </i>
    <i t="grand">
      <x/>
    </i>
  </rowItems>
  <colFields count="1">
    <field x="-2"/>
  </colFields>
  <colItems count="3">
    <i>
      <x/>
    </i>
    <i i="1">
      <x v="1"/>
    </i>
    <i i="2">
      <x v="2"/>
    </i>
  </colItems>
  <pageFields count="1">
    <pageField fld="4" hier="-1"/>
  </pageFields>
  <dataFields count="3">
    <dataField name="Top Score_x000a_@ Final" fld="14" subtotal="max" baseField="2" baseItem="0"/>
    <dataField name="Average Score_x000a_@ Final" fld="15" subtotal="average" baseField="0" baseItem="0" numFmtId="1"/>
    <dataField name="Stability" fld="21" baseField="0" baseItem="0" numFmtId="9"/>
  </dataFields>
  <formats count="3">
    <format dxfId="447">
      <pivotArea dataOnly="0" outline="0" fieldPosition="0">
        <references count="1">
          <reference field="4294967294" count="2">
            <x v="0"/>
            <x v="1"/>
          </reference>
        </references>
      </pivotArea>
    </format>
    <format dxfId="446">
      <pivotArea outline="0" fieldPosition="0">
        <references count="1">
          <reference field="4294967294" count="1">
            <x v="2"/>
          </reference>
        </references>
      </pivotArea>
    </format>
    <format dxfId="445">
      <pivotArea field="19" type="button" dataOnly="0" labelOnly="1" outline="0"/>
    </format>
  </formats>
  <conditionalFormats count="3">
    <conditionalFormat scope="data" priority="8">
      <pivotAreas count="1">
        <pivotArea outline="0" fieldPosition="0">
          <references count="1">
            <reference field="4294967294" count="1" selected="0">
              <x v="2"/>
            </reference>
          </references>
        </pivotArea>
      </pivotAreas>
    </conditionalFormat>
    <conditionalFormat scope="field" priority="4">
      <pivotAreas count="1">
        <pivotArea outline="0" collapsedLevelsAreSubtotals="1" fieldPosition="0">
          <references count="2">
            <reference field="4294967294" count="1" selected="0">
              <x v="0"/>
            </reference>
            <reference field="5" count="0" selected="0"/>
          </references>
        </pivotArea>
      </pivotAreas>
    </conditionalFormat>
    <conditionalFormat scope="field" priority="16">
      <pivotAreas count="1">
        <pivotArea outline="0" collapsedLevelsAreSubtotals="1" fieldPosition="0">
          <references count="2">
            <reference field="4294967294" count="1" selected="0">
              <x v="1"/>
            </reference>
            <reference field="5" count="0" selected="0"/>
          </references>
        </pivotArea>
      </pivotAreas>
    </conditionalFormat>
  </conditional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00000000-0007-0000-0900-000000000000}" name="PivotTable1" cacheId="156" applyNumberFormats="0" applyBorderFormats="0" applyFontFormats="0" applyPatternFormats="0" applyAlignmentFormats="0" applyWidthHeightFormats="1" dataCaption="Values" updatedVersion="8" minRefreshableVersion="3" showDrill="0" itemPrintTitles="1" createdVersion="4" indent="0" compact="0" compactData="0" multipleFieldFilters="0">
  <location ref="B4:G31" firstHeaderRow="0" firstDataRow="1" firstDataCol="3" rowPageCount="1" colPageCount="1"/>
  <pivotFields count="23">
    <pivotField name="Qualifier" axis="axisRow" compact="0" outline="0" subtotalTop="0" showAll="0" sortType="ascending" defaultSubtotal="0">
      <items count="62">
        <item x="47"/>
        <item x="9"/>
        <item x="55"/>
        <item x="3"/>
        <item x="10"/>
        <item x="11"/>
        <item x="21"/>
        <item x="39"/>
        <item x="5"/>
        <item x="40"/>
        <item x="41"/>
        <item x="44"/>
        <item x="24"/>
        <item x="26"/>
        <item x="15"/>
        <item x="14"/>
        <item x="34"/>
        <item x="29"/>
        <item x="16"/>
        <item x="2"/>
        <item x="25"/>
        <item x="7"/>
        <item x="30"/>
        <item x="22"/>
        <item x="35"/>
        <item x="43"/>
        <item x="18"/>
        <item x="19"/>
        <item x="23"/>
        <item x="46"/>
        <item x="36"/>
        <item x="32"/>
        <item x="12"/>
        <item x="13"/>
        <item x="20"/>
        <item x="27"/>
        <item x="50"/>
        <item x="58"/>
        <item x="54"/>
        <item x="60"/>
        <item x="57"/>
        <item x="53"/>
        <item x="52"/>
        <item x="51"/>
        <item x="17"/>
        <item x="59"/>
        <item x="45"/>
        <item x="56"/>
        <item x="48"/>
        <item x="49"/>
        <item x="42"/>
        <item x="6"/>
        <item x="28"/>
        <item x="33"/>
        <item x="38"/>
        <item x="4"/>
        <item x="37"/>
        <item x="1"/>
        <item x="8"/>
        <item x="0"/>
        <item x="31"/>
        <item x="61"/>
      </items>
    </pivotField>
    <pivotField compact="0" outline="0" showAll="0" defaultSubtotal="0"/>
    <pivotField compact="0" outline="0" showAll="0" defaultSubtotal="0"/>
    <pivotField compact="0" numFmtId="14" outline="0" subtotalTop="0" showAll="0"/>
    <pivotField axis="axisPage" compact="0" outline="0" multipleItemSelectionAllowed="1" showAll="0" defaultSubtotal="0">
      <items count="3">
        <item h="1" x="2"/>
        <item x="1"/>
        <item h="1" x="0"/>
      </items>
    </pivotField>
    <pivotField axis="axisRow" compact="0" outline="0" subtotalTop="0" showAll="0" sortType="descending" defaultSubtotal="0">
      <items count="650">
        <item x="64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8"/>
        <item x="119"/>
        <item x="120"/>
        <item x="122"/>
        <item x="123"/>
        <item x="124"/>
        <item x="125"/>
        <item x="126"/>
        <item x="127"/>
        <item x="128"/>
        <item x="129"/>
        <item x="130"/>
        <item x="131"/>
        <item x="132"/>
        <item x="133"/>
        <item x="134"/>
        <item x="135"/>
        <item x="136"/>
        <item x="137"/>
        <item x="138"/>
        <item x="139"/>
        <item x="140"/>
        <item x="141"/>
        <item x="142"/>
        <item x="143"/>
        <item x="144"/>
        <item x="145"/>
        <item x="147"/>
        <item x="148"/>
        <item x="149"/>
        <item x="150"/>
        <item x="151"/>
        <item x="152"/>
        <item x="153"/>
        <item x="154"/>
        <item x="155"/>
        <item x="156"/>
        <item x="157"/>
        <item x="158"/>
        <item x="159"/>
        <item x="160"/>
        <item x="161"/>
        <item x="162"/>
        <item x="163"/>
        <item x="164"/>
        <item x="165"/>
        <item x="167"/>
        <item x="168"/>
        <item x="169"/>
        <item x="170"/>
        <item x="171"/>
        <item x="172"/>
        <item x="173"/>
        <item x="174"/>
        <item x="175"/>
        <item x="176"/>
        <item x="177"/>
        <item x="178"/>
        <item x="179"/>
        <item x="180"/>
        <item x="181"/>
        <item x="182"/>
        <item x="183"/>
        <item x="184"/>
        <item x="185"/>
        <item x="186"/>
        <item x="187"/>
        <item x="188"/>
        <item x="189"/>
        <item x="190"/>
        <item x="191"/>
        <item x="192"/>
        <item x="193"/>
        <item x="195"/>
        <item x="196"/>
        <item x="197"/>
        <item x="198"/>
        <item x="199"/>
        <item x="200"/>
        <item x="201"/>
        <item x="202"/>
        <item x="203"/>
        <item x="204"/>
        <item x="166"/>
        <item x="194"/>
        <item x="205"/>
        <item x="206"/>
        <item x="207"/>
        <item x="208"/>
        <item x="209"/>
        <item x="210"/>
        <item x="211"/>
        <item x="212"/>
        <item x="213"/>
        <item x="214"/>
        <item x="215"/>
        <item x="216"/>
        <item x="217"/>
        <item x="218"/>
        <item x="219"/>
        <item x="220"/>
        <item x="221"/>
        <item x="222"/>
        <item x="223"/>
        <item x="224"/>
        <item x="225"/>
        <item x="227"/>
        <item x="228"/>
        <item x="229"/>
        <item x="230"/>
        <item x="231"/>
        <item x="232"/>
        <item x="233"/>
        <item x="234"/>
        <item x="235"/>
        <item x="236"/>
        <item x="237"/>
        <item x="238"/>
        <item x="239"/>
        <item x="240"/>
        <item x="241"/>
        <item x="242"/>
        <item x="243"/>
        <item x="244"/>
        <item x="245"/>
        <item x="246"/>
        <item x="247"/>
        <item x="248"/>
        <item x="249"/>
        <item x="250"/>
        <item x="253"/>
        <item x="254"/>
        <item x="255"/>
        <item x="256"/>
        <item x="257"/>
        <item x="258"/>
        <item x="259"/>
        <item x="260"/>
        <item x="261"/>
        <item x="262"/>
        <item x="263"/>
        <item x="264"/>
        <item x="265"/>
        <item x="266"/>
        <item x="267"/>
        <item x="268"/>
        <item x="269"/>
        <item x="270"/>
        <item x="271"/>
        <item x="272"/>
        <item x="273"/>
        <item x="274"/>
        <item x="275"/>
        <item x="276"/>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7"/>
        <item x="318"/>
        <item x="121"/>
        <item x="146"/>
        <item x="316"/>
        <item x="117"/>
        <item x="226"/>
        <item x="251"/>
        <item x="277"/>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4"/>
        <item x="475"/>
        <item x="476"/>
        <item x="477"/>
        <item x="478"/>
        <item x="479"/>
        <item x="480"/>
        <item x="481"/>
        <item x="482"/>
        <item x="483"/>
        <item x="484"/>
        <item x="485"/>
        <item x="486"/>
        <item x="488"/>
        <item x="489"/>
        <item x="490"/>
        <item x="491"/>
        <item x="414"/>
        <item x="487"/>
        <item x="492"/>
        <item x="493"/>
        <item x="494"/>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1"/>
        <item x="552"/>
        <item x="553"/>
        <item x="554"/>
        <item x="555"/>
        <item x="473"/>
        <item x="49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550"/>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252"/>
      </items>
      <autoSortScope>
        <pivotArea dataOnly="0" outline="0" fieldPosition="0">
          <references count="1">
            <reference field="4294967294" count="1" selected="0">
              <x v="0"/>
            </reference>
          </references>
        </pivotArea>
      </autoSortScope>
    </pivotField>
    <pivotField compact="0" outline="0" showAll="0" defaultSubtotal="0"/>
    <pivotField compact="0" outline="0" showAll="0" defaultSubtotal="0"/>
    <pivotField compact="0" outline="0" showAll="0" defaultSubtotal="0"/>
    <pivotField compact="0" outline="0" subtotalTop="0" showAll="0"/>
    <pivotField compact="0" outline="0" subtotalTop="0" showAll="0"/>
    <pivotField compact="0" outline="0" showAll="0" defaultSubtotal="0"/>
    <pivotField compact="0" outline="0" showAll="0" defaultSubtotal="0"/>
    <pivotField compact="0" outline="0" showAll="0" defaultSubtotal="0"/>
    <pivotField dataField="1" compact="0" outline="0" subtotalTop="0" showAll="0"/>
    <pivotField dataField="1" compact="0" outline="0" subtotalTop="0" showAll="0"/>
    <pivotField compact="0" numFmtId="1" outline="0" showAll="0" defaultSubtotal="0"/>
    <pivotField compact="0" outline="0" showAll="0" defaultSubtotal="0"/>
    <pivotField compact="0" outline="0" showAll="0" defaultSubtotal="0"/>
    <pivotField name="Tournament" axis="axisRow" compact="0" outline="0" subtotalTop="0" multipleItemSelectionAllowed="1" showAll="0" includeNewItemsInFilter="1">
      <items count="11">
        <item h="1" x="1"/>
        <item x="0"/>
        <item x="2"/>
        <item x="3"/>
        <item x="4"/>
        <item x="5"/>
        <item x="6"/>
        <item x="7"/>
        <item x="8"/>
        <item x="9"/>
        <item t="default"/>
      </items>
    </pivotField>
    <pivotField compact="0" outline="0" showAll="0"/>
    <pivotField dataField="1" compact="0" outline="0" dragToRow="0" dragToCol="0" dragToPage="0" showAll="0" defaultSubtotal="0"/>
    <pivotField compact="0" outline="0" dragToRow="0" dragToCol="0" dragToPage="0" showAll="0" defaultSubtotal="0"/>
  </pivotFields>
  <rowFields count="3">
    <field x="19"/>
    <field x="5"/>
    <field x="0"/>
  </rowFields>
  <rowItems count="27">
    <i>
      <x v="9"/>
      <x v="282"/>
      <x v="38"/>
    </i>
    <i r="1">
      <x v="150"/>
      <x v="39"/>
    </i>
    <i r="1">
      <x v="305"/>
      <x v="37"/>
    </i>
    <i r="1">
      <x v="413"/>
      <x v="36"/>
    </i>
    <i r="1">
      <x v="202"/>
      <x v="40"/>
    </i>
    <i r="1">
      <x v="284"/>
      <x v="38"/>
    </i>
    <i r="1">
      <x v="423"/>
      <x v="39"/>
    </i>
    <i r="1">
      <x v="4"/>
      <x v="43"/>
    </i>
    <i r="1">
      <x v="203"/>
      <x v="38"/>
    </i>
    <i r="1">
      <x v="338"/>
      <x v="36"/>
    </i>
    <i r="1">
      <x v="477"/>
      <x v="42"/>
    </i>
    <i r="1">
      <x v="239"/>
      <x v="41"/>
    </i>
    <i r="1">
      <x v="105"/>
      <x v="40"/>
    </i>
    <i r="1">
      <x v="138"/>
      <x v="41"/>
    </i>
    <i r="1">
      <x v="41"/>
      <x v="43"/>
    </i>
    <i r="1">
      <x v="66"/>
      <x v="40"/>
    </i>
    <i r="1">
      <x v="532"/>
      <x v="37"/>
    </i>
    <i r="1">
      <x v="13"/>
      <x v="43"/>
    </i>
    <i r="1">
      <x v="463"/>
      <x v="40"/>
    </i>
    <i r="1">
      <x v="618"/>
      <x v="37"/>
    </i>
    <i r="1">
      <x v="616"/>
      <x v="42"/>
    </i>
    <i r="1">
      <x v="547"/>
      <x v="41"/>
    </i>
    <i r="1">
      <x v="156"/>
      <x v="39"/>
    </i>
    <i r="1">
      <x v="550"/>
      <x v="42"/>
    </i>
    <i r="1">
      <x v="339"/>
      <x v="36"/>
    </i>
    <i t="default">
      <x v="9"/>
    </i>
    <i t="grand">
      <x/>
    </i>
  </rowItems>
  <colFields count="1">
    <field x="-2"/>
  </colFields>
  <colItems count="3">
    <i>
      <x/>
    </i>
    <i i="1">
      <x v="1"/>
    </i>
    <i i="2">
      <x v="2"/>
    </i>
  </colItems>
  <pageFields count="1">
    <pageField fld="4" hier="-1"/>
  </pageFields>
  <dataFields count="3">
    <dataField name="Top Score_x000a_@ Qualifier" fld="14" subtotal="max" baseField="2" baseItem="0"/>
    <dataField name="Average Score_x000a_@ Qualifier" fld="15" subtotal="average" baseField="0" baseItem="0" numFmtId="1"/>
    <dataField name="Stability" fld="21" baseField="0" baseItem="0" numFmtId="9"/>
  </dataFields>
  <formats count="6">
    <format dxfId="450">
      <pivotArea dataOnly="0" outline="0" fieldPosition="0">
        <references count="1">
          <reference field="4294967294" count="2">
            <x v="0"/>
            <x v="1"/>
          </reference>
        </references>
      </pivotArea>
    </format>
    <format dxfId="449">
      <pivotArea outline="0" fieldPosition="0">
        <references count="1">
          <reference field="4294967294" count="1">
            <x v="2"/>
          </reference>
        </references>
      </pivotArea>
    </format>
    <format action="blank">
      <pivotArea field="5" type="button" dataOnly="0" labelOnly="1" outline="0" axis="axisRow" fieldPosition="1"/>
    </format>
    <format action="blank">
      <pivotArea field="0" type="button" dataOnly="0" labelOnly="1" outline="0" axis="axisRow" fieldPosition="2"/>
    </format>
    <format action="blank">
      <pivotArea dataOnly="0" labelOnly="1" outline="0" fieldPosition="0">
        <references count="1">
          <reference field="4294967294" count="3">
            <x v="0"/>
            <x v="1"/>
            <x v="2"/>
          </reference>
        </references>
      </pivotArea>
    </format>
    <format dxfId="448">
      <pivotArea dataOnly="0" labelOnly="1" outline="0" fieldPosition="0">
        <references count="1">
          <reference field="4294967294" count="2">
            <x v="0"/>
            <x v="1"/>
          </reference>
        </references>
      </pivotArea>
    </format>
  </formats>
  <conditionalFormats count="6">
    <conditionalFormat scope="field" priority="7">
      <pivotAreas count="1">
        <pivotArea outline="0" collapsedLevelsAreSubtotals="1" fieldPosition="0">
          <references count="2">
            <reference field="4294967294" count="1" selected="0">
              <x v="0"/>
            </reference>
            <reference field="5" count="0" selected="0"/>
          </references>
        </pivotArea>
      </pivotAreas>
    </conditionalFormat>
    <conditionalFormat scope="field" priority="6">
      <pivotAreas count="1">
        <pivotArea outline="0" collapsedLevelsAreSubtotals="1" fieldPosition="0">
          <references count="2">
            <reference field="4294967294" count="1" selected="0">
              <x v="1"/>
            </reference>
            <reference field="5" count="0" selected="0"/>
          </references>
        </pivotArea>
      </pivotAreas>
    </conditionalFormat>
    <conditionalFormat scope="field" priority="5">
      <pivotAreas count="1">
        <pivotArea outline="0" collapsedLevelsAreSubtotals="1" fieldPosition="0">
          <references count="2">
            <reference field="4294967294" count="1" selected="0">
              <x v="2"/>
            </reference>
            <reference field="5" count="0" selected="0"/>
          </references>
        </pivotArea>
      </pivotAreas>
    </conditionalFormat>
    <conditionalFormat scope="field" priority="3">
      <pivotAreas count="1">
        <pivotArea outline="0" collapsedLevelsAreSubtotals="1" fieldPosition="0">
          <references count="2">
            <reference field="4294967294" count="1" selected="0">
              <x v="0"/>
            </reference>
            <reference field="0" count="0" selected="0"/>
          </references>
        </pivotArea>
      </pivotAreas>
    </conditionalFormat>
    <conditionalFormat scope="field" priority="2">
      <pivotAreas count="1">
        <pivotArea outline="0" collapsedLevelsAreSubtotals="1" fieldPosition="0">
          <references count="2">
            <reference field="4294967294" count="1" selected="0">
              <x v="1"/>
            </reference>
            <reference field="0" count="0" selected="0"/>
          </references>
        </pivotArea>
      </pivotAreas>
    </conditionalFormat>
    <conditionalFormat scope="field" priority="1">
      <pivotAreas count="1">
        <pivotArea outline="0" collapsedLevelsAreSubtotals="1" fieldPosition="0">
          <references count="2">
            <reference field="4294967294" count="1" selected="0">
              <x v="2"/>
            </reference>
            <reference field="0" count="0" selected="0"/>
          </references>
        </pivotArea>
      </pivotAreas>
    </conditionalFormat>
  </conditionalFormats>
  <pivotTableStyleInfo name="PivotStyleMedium13"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00000000-0007-0000-0B00-000000000000}" name="PivotTable1" cacheId="156" applyNumberFormats="0" applyBorderFormats="0" applyFontFormats="0" applyPatternFormats="0" applyAlignmentFormats="0" applyWidthHeightFormats="1" dataCaption="Values" updatedVersion="8" minRefreshableVersion="3" useAutoFormatting="1" rowGrandTotals="0" itemPrintTitles="1" createdVersion="4" indent="0" compact="0" compactData="0" multipleFieldFilters="0">
  <location ref="B4:E133" firstHeaderRow="1" firstDataRow="1" firstDataCol="3" rowPageCount="2" colPageCount="1"/>
  <pivotFields count="23">
    <pivotField compact="0" outline="0" showAll="0" defaultSubtotal="0"/>
    <pivotField axis="axisPage" compact="0" outline="0" showAll="0" defaultSubtotal="0">
      <items count="1">
        <item x="0"/>
      </items>
    </pivotField>
    <pivotField compact="0" outline="0" showAll="0" defaultSubtotal="0"/>
    <pivotField axis="axisRow" compact="0" outline="0" showAll="0" defaultSubtotal="0">
      <items count="23">
        <item x="0"/>
        <item x="22"/>
        <item x="1"/>
        <item x="2"/>
        <item x="3"/>
        <item x="4"/>
        <item x="5"/>
        <item x="6"/>
        <item x="7"/>
        <item x="8"/>
        <item x="9"/>
        <item x="10"/>
        <item x="11"/>
        <item x="12"/>
        <item x="13"/>
        <item x="14"/>
        <item x="15"/>
        <item x="16"/>
        <item x="17"/>
        <item x="18"/>
        <item x="19"/>
        <item x="20"/>
        <item x="21"/>
      </items>
    </pivotField>
    <pivotField axis="axisRow" compact="0" outline="0" showAll="0" sortType="ascending" defaultSubtotal="0">
      <items count="3">
        <item h="1" x="2"/>
        <item h="1" x="1"/>
        <item x="0"/>
      </items>
    </pivotField>
    <pivotField axis="axisRow" compact="0" outline="0" showAll="0" sortType="ascending" defaultSubtotal="0">
      <items count="650">
        <item x="422"/>
        <item x="420"/>
        <item x="418"/>
        <item x="417"/>
        <item x="65"/>
        <item x="444"/>
        <item x="460"/>
        <item x="45"/>
        <item x="499"/>
        <item x="601"/>
        <item x="191"/>
        <item x="224"/>
        <item x="11"/>
        <item x="10"/>
        <item x="411"/>
        <item x="321"/>
        <item x="453"/>
        <item x="556"/>
        <item x="80"/>
        <item x="264"/>
        <item x="227"/>
        <item x="230"/>
        <item x="199"/>
        <item x="233"/>
        <item x="245"/>
        <item x="567"/>
        <item x="425"/>
        <item x="291"/>
        <item x="151"/>
        <item x="229"/>
        <item x="280"/>
        <item x="134"/>
        <item x="228"/>
        <item x="99"/>
        <item x="545"/>
        <item x="29"/>
        <item x="613"/>
        <item x="258"/>
        <item x="169"/>
        <item x="602"/>
        <item x="490"/>
        <item x="22"/>
        <item x="325"/>
        <item x="267"/>
        <item x="427"/>
        <item x="274"/>
        <item x="6"/>
        <item x="5"/>
        <item x="383"/>
        <item x="37"/>
        <item x="356"/>
        <item x="51"/>
        <item x="507"/>
        <item x="118"/>
        <item x="344"/>
        <item x="361"/>
        <item x="571"/>
        <item x="510"/>
        <item x="484"/>
        <item x="1"/>
        <item x="304"/>
        <item x="308"/>
        <item x="31"/>
        <item x="479"/>
        <item x="554"/>
        <item x="269"/>
        <item x="47"/>
        <item x="614"/>
        <item x="314"/>
        <item x="40"/>
        <item x="46"/>
        <item x="548"/>
        <item x="286"/>
        <item x="174"/>
        <item x="217"/>
        <item x="276"/>
        <item x="582"/>
        <item x="351"/>
        <item x="357"/>
        <item x="370"/>
        <item x="112"/>
        <item x="442"/>
        <item x="532"/>
        <item x="223"/>
        <item x="445"/>
        <item x="64"/>
        <item x="503"/>
        <item x="611"/>
        <item x="2"/>
        <item x="446"/>
        <item x="312"/>
        <item x="599"/>
        <item x="597"/>
        <item x="110"/>
        <item x="157"/>
        <item x="546"/>
        <item x="441"/>
        <item x="509"/>
        <item x="271"/>
        <item x="512"/>
        <item x="436"/>
        <item x="600"/>
        <item x="358"/>
        <item x="256"/>
        <item x="119"/>
        <item x="647"/>
        <item x="336"/>
        <item x="142"/>
        <item x="360"/>
        <item x="461"/>
        <item x="506"/>
        <item x="262"/>
        <item x="412"/>
        <item x="456"/>
        <item x="608"/>
        <item x="268"/>
        <item x="313"/>
        <item x="317"/>
        <item x="538"/>
        <item x="448"/>
        <item x="457"/>
        <item x="94"/>
        <item x="219"/>
        <item x="133"/>
        <item x="403"/>
        <item x="404"/>
        <item x="220"/>
        <item x="68"/>
        <item x="192"/>
        <item x="69"/>
        <item x="115"/>
        <item x="105"/>
        <item x="236"/>
        <item x="261"/>
        <item x="475"/>
        <item x="623"/>
        <item x="619"/>
        <item x="3"/>
        <item x="566"/>
        <item x="572"/>
        <item x="568"/>
        <item x="266"/>
        <item x="560"/>
        <item x="255"/>
        <item x="631"/>
        <item x="635"/>
        <item x="273"/>
        <item x="140"/>
        <item x="306"/>
        <item x="476"/>
        <item x="477"/>
        <item x="401"/>
        <item x="122"/>
        <item x="221"/>
        <item x="43"/>
        <item x="39"/>
        <item x="41"/>
        <item x="496"/>
        <item x="60"/>
        <item x="482"/>
        <item x="374"/>
        <item x="540"/>
        <item x="155"/>
        <item x="63"/>
        <item x="395"/>
        <item x="347"/>
        <item x="55"/>
        <item x="282"/>
        <item x="287"/>
        <item x="633"/>
        <item x="636"/>
        <item x="637"/>
        <item x="373"/>
        <item x="242"/>
        <item x="284"/>
        <item x="391"/>
        <item x="168"/>
        <item x="170"/>
        <item x="375"/>
        <item x="431"/>
        <item x="259"/>
        <item x="257"/>
        <item x="437"/>
        <item x="98"/>
        <item x="263"/>
        <item x="495"/>
        <item x="473"/>
        <item x="498"/>
        <item x="9"/>
        <item x="524"/>
        <item x="159"/>
        <item x="643"/>
        <item x="398"/>
        <item x="409"/>
        <item x="193"/>
        <item x="626"/>
        <item x="576"/>
        <item x="127"/>
        <item x="406"/>
        <item x="629"/>
        <item x="621"/>
        <item x="334"/>
        <item x="201"/>
        <item x="363"/>
        <item x="519"/>
        <item x="565"/>
        <item x="162"/>
        <item x="96"/>
        <item x="190"/>
        <item x="333"/>
        <item x="208"/>
        <item x="205"/>
        <item x="494"/>
        <item x="143"/>
        <item x="513"/>
        <item x="469"/>
        <item x="474"/>
        <item x="521"/>
        <item x="410"/>
        <item x="471"/>
        <item x="547"/>
        <item x="189"/>
        <item x="137"/>
        <item x="109"/>
        <item x="207"/>
        <item x="305"/>
        <item x="464"/>
        <item x="525"/>
        <item x="128"/>
        <item x="371"/>
        <item x="397"/>
        <item x="587"/>
        <item x="144"/>
        <item x="616"/>
        <item x="413"/>
        <item x="500"/>
        <item x="459"/>
        <item x="297"/>
        <item x="387"/>
        <item x="378"/>
        <item x="610"/>
        <item x="62"/>
        <item x="197"/>
        <item x="195"/>
        <item x="559"/>
        <item x="415"/>
        <item x="645"/>
        <item x="125"/>
        <item x="486"/>
        <item x="30"/>
        <item x="531"/>
        <item x="79"/>
        <item x="83"/>
        <item x="87"/>
        <item x="81"/>
        <item x="90"/>
        <item x="84"/>
        <item x="91"/>
        <item x="92"/>
        <item x="557"/>
        <item x="88"/>
        <item x="89"/>
        <item x="288"/>
        <item x="167"/>
        <item x="153"/>
        <item x="523"/>
        <item x="379"/>
        <item x="405"/>
        <item x="331"/>
        <item x="82"/>
        <item x="607"/>
        <item x="332"/>
        <item x="113"/>
        <item x="552"/>
        <item x="116"/>
        <item x="550"/>
        <item x="504"/>
        <item x="622"/>
        <item x="114"/>
        <item x="584"/>
        <item x="596"/>
        <item x="586"/>
        <item x="212"/>
        <item x="148"/>
        <item x="625"/>
        <item x="277"/>
        <item x="251"/>
        <item x="28"/>
        <item x="272"/>
        <item x="44"/>
        <item x="617"/>
        <item x="23"/>
        <item x="20"/>
        <item x="196"/>
        <item x="562"/>
        <item x="574"/>
        <item x="315"/>
        <item x="27"/>
        <item x="470"/>
        <item x="472"/>
        <item x="302"/>
        <item x="7"/>
        <item x="595"/>
        <item x="589"/>
        <item x="591"/>
        <item x="213"/>
        <item x="447"/>
        <item x="432"/>
        <item x="243"/>
        <item x="185"/>
        <item x="186"/>
        <item x="630"/>
        <item x="265"/>
        <item x="533"/>
        <item x="438"/>
        <item x="641"/>
        <item x="569"/>
        <item x="33"/>
        <item x="465"/>
        <item x="443"/>
        <item x="575"/>
        <item x="581"/>
        <item x="640"/>
        <item x="240"/>
        <item x="150"/>
        <item x="638"/>
        <item x="505"/>
        <item x="173"/>
        <item x="462"/>
        <item x="138"/>
        <item x="34"/>
        <item x="202"/>
        <item x="279"/>
        <item x="176"/>
        <item x="320"/>
        <item x="15"/>
        <item x="590"/>
        <item x="389"/>
        <item x="478"/>
        <item x="463"/>
        <item x="203"/>
        <item x="198"/>
        <item x="248"/>
        <item x="466"/>
        <item x="278"/>
        <item x="117"/>
        <item x="226"/>
        <item x="97"/>
        <item x="573"/>
        <item x="345"/>
        <item x="164"/>
        <item x="145"/>
        <item x="372"/>
        <item x="318"/>
        <item x="570"/>
        <item x="18"/>
        <item x="393"/>
        <item x="218"/>
        <item x="184"/>
        <item x="182"/>
        <item x="0"/>
        <item x="183"/>
        <item x="429"/>
        <item x="158"/>
        <item x="244"/>
        <item x="52"/>
        <item x="400"/>
        <item x="71"/>
        <item x="639"/>
        <item x="354"/>
        <item x="529"/>
        <item x="101"/>
        <item x="8"/>
        <item x="603"/>
        <item x="300"/>
        <item x="593"/>
        <item x="130"/>
        <item x="353"/>
        <item x="366"/>
        <item x="337"/>
        <item x="139"/>
        <item x="141"/>
        <item x="67"/>
        <item x="335"/>
        <item x="341"/>
        <item x="225"/>
        <item x="165"/>
        <item x="528"/>
        <item x="147"/>
        <item x="551"/>
        <item x="54"/>
        <item x="329"/>
        <item x="501"/>
        <item x="627"/>
        <item x="12"/>
        <item x="136"/>
        <item x="247"/>
        <item x="135"/>
        <item x="309"/>
        <item x="377"/>
        <item x="222"/>
        <item x="14"/>
        <item x="628"/>
        <item x="237"/>
        <item x="231"/>
        <item x="292"/>
        <item x="289"/>
        <item x="95"/>
        <item x="93"/>
        <item x="492"/>
        <item x="493"/>
        <item x="583"/>
        <item x="32"/>
        <item x="294"/>
        <item x="517"/>
        <item x="598"/>
        <item x="511"/>
        <item x="359"/>
        <item x="615"/>
        <item x="489"/>
        <item x="275"/>
        <item x="624"/>
        <item x="362"/>
        <item x="73"/>
        <item x="578"/>
        <item x="187"/>
        <item x="285"/>
        <item x="430"/>
        <item x="352"/>
        <item x="299"/>
        <item x="324"/>
        <item x="342"/>
        <item x="161"/>
        <item x="549"/>
        <item x="364"/>
        <item x="340"/>
        <item x="270"/>
        <item x="563"/>
        <item x="376"/>
        <item x="455"/>
        <item x="78"/>
        <item x="16"/>
        <item x="19"/>
        <item x="502"/>
        <item x="508"/>
        <item x="537"/>
        <item x="544"/>
        <item x="48"/>
        <item x="204"/>
        <item x="246"/>
        <item x="181"/>
        <item x="36"/>
        <item x="50"/>
        <item x="298"/>
        <item x="564"/>
        <item x="211"/>
        <item x="396"/>
        <item x="423"/>
        <item x="618"/>
        <item x="535"/>
        <item x="367"/>
        <item x="326"/>
        <item x="327"/>
        <item x="17"/>
        <item x="407"/>
        <item x="163"/>
        <item x="515"/>
        <item x="129"/>
        <item x="253"/>
        <item x="188"/>
        <item x="252"/>
        <item x="104"/>
        <item x="588"/>
        <item x="435"/>
        <item x="180"/>
        <item x="642"/>
        <item x="646"/>
        <item x="343"/>
        <item x="350"/>
        <item x="154"/>
        <item x="156"/>
        <item x="200"/>
        <item x="485"/>
        <item x="77"/>
        <item x="209"/>
        <item x="214"/>
        <item x="307"/>
        <item x="194"/>
        <item x="166"/>
        <item x="75"/>
        <item x="526"/>
        <item x="293"/>
        <item x="434"/>
        <item x="606"/>
        <item x="368"/>
        <item x="210"/>
        <item x="215"/>
        <item x="408"/>
        <item x="131"/>
        <item x="35"/>
        <item x="440"/>
        <item x="488"/>
        <item x="13"/>
        <item x="177"/>
        <item x="328"/>
        <item x="534"/>
        <item x="108"/>
        <item x="380"/>
        <item x="452"/>
        <item x="604"/>
        <item x="86"/>
        <item x="518"/>
        <item x="53"/>
        <item x="555"/>
        <item x="530"/>
        <item x="172"/>
        <item x="100"/>
        <item x="577"/>
        <item x="392"/>
        <item x="290"/>
        <item x="56"/>
        <item x="632"/>
        <item x="102"/>
        <item x="106"/>
        <item x="171"/>
        <item x="85"/>
        <item x="206"/>
        <item x="38"/>
        <item x="451"/>
        <item x="49"/>
        <item x="539"/>
        <item x="250"/>
        <item x="107"/>
        <item x="346"/>
        <item x="458"/>
        <item x="558"/>
        <item x="454"/>
        <item x="382"/>
        <item x="542"/>
        <item x="592"/>
        <item x="594"/>
        <item x="132"/>
        <item x="634"/>
        <item x="42"/>
        <item x="303"/>
        <item x="126"/>
        <item x="26"/>
        <item x="450"/>
        <item x="612"/>
        <item x="585"/>
        <item x="424"/>
        <item x="239"/>
        <item x="323"/>
        <item x="580"/>
        <item x="281"/>
        <item x="260"/>
        <item x="58"/>
        <item x="439"/>
        <item x="178"/>
        <item x="72"/>
        <item x="388"/>
        <item x="241"/>
        <item x="152"/>
        <item x="149"/>
        <item x="254"/>
        <item x="365"/>
        <item x="480"/>
        <item x="339"/>
        <item x="536"/>
        <item x="428"/>
        <item x="433"/>
        <item x="491"/>
        <item x="121"/>
        <item x="146"/>
        <item x="316"/>
        <item x="541"/>
        <item x="543"/>
        <item x="322"/>
        <item x="385"/>
        <item x="348"/>
        <item x="175"/>
        <item x="179"/>
        <item x="301"/>
        <item x="61"/>
        <item x="120"/>
        <item x="553"/>
        <item x="520"/>
        <item x="124"/>
        <item x="283"/>
        <item x="561"/>
        <item x="381"/>
        <item x="59"/>
        <item x="216"/>
        <item x="414"/>
        <item x="487"/>
        <item x="402"/>
        <item x="386"/>
        <item x="123"/>
        <item x="25"/>
        <item x="449"/>
        <item x="644"/>
        <item x="295"/>
        <item x="338"/>
        <item x="522"/>
        <item x="384"/>
        <item x="609"/>
        <item x="57"/>
        <item x="497"/>
        <item x="468"/>
        <item x="355"/>
        <item x="514"/>
        <item x="235"/>
        <item x="160"/>
        <item x="232"/>
        <item x="111"/>
        <item x="419"/>
        <item x="416"/>
        <item x="605"/>
        <item x="467"/>
        <item x="483"/>
        <item x="481"/>
        <item x="349"/>
        <item x="249"/>
        <item x="390"/>
        <item x="76"/>
        <item x="311"/>
        <item x="369"/>
        <item x="296"/>
        <item x="648"/>
        <item x="319"/>
        <item x="74"/>
        <item x="579"/>
        <item x="310"/>
        <item x="66"/>
        <item x="70"/>
        <item x="620"/>
        <item x="421"/>
        <item x="4"/>
        <item x="426"/>
        <item x="330"/>
        <item x="516"/>
        <item x="234"/>
        <item x="103"/>
        <item x="527"/>
        <item x="238"/>
        <item x="394"/>
        <item x="24"/>
        <item x="21"/>
        <item x="399"/>
        <item x="649"/>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Page" compact="0" outline="0" multipleItemSelectionAllowed="1" showAll="0" defaultSubtotal="0">
      <items count="10">
        <item h="1" x="1"/>
        <item x="0"/>
        <item x="2"/>
        <item x="3"/>
        <item x="4"/>
        <item x="5"/>
        <item x="6"/>
        <item x="7"/>
        <item x="8"/>
        <item x="9"/>
      </items>
    </pivotField>
    <pivotField compact="0" outline="0" showAll="0"/>
    <pivotField compact="0" outline="0" dragToRow="0" dragToCol="0" dragToPage="0" showAll="0" defaultSubtotal="0"/>
    <pivotField compact="0" outline="0" dragToRow="0" dragToCol="0" dragToPage="0" showAll="0" defaultSubtotal="0"/>
  </pivotFields>
  <rowFields count="3">
    <field x="4"/>
    <field x="5"/>
    <field x="3"/>
  </rowFields>
  <rowItems count="129">
    <i>
      <x v="2"/>
      <x v="4"/>
      <x v="5"/>
    </i>
    <i r="1">
      <x v="9"/>
      <x v="17"/>
    </i>
    <i r="1">
      <x v="17"/>
      <x v="14"/>
    </i>
    <i r="1">
      <x v="20"/>
      <x v="8"/>
    </i>
    <i r="1">
      <x v="21"/>
      <x v="8"/>
    </i>
    <i r="1">
      <x v="24"/>
      <x v="8"/>
    </i>
    <i r="1">
      <x v="35"/>
      <x v="3"/>
    </i>
    <i r="1">
      <x v="41"/>
      <x v="2"/>
    </i>
    <i r="1">
      <x v="42"/>
      <x v="9"/>
    </i>
    <i r="1">
      <x v="51"/>
      <x v="4"/>
    </i>
    <i r="1">
      <x v="59"/>
      <x/>
    </i>
    <i r="1">
      <x v="63"/>
      <x v="12"/>
    </i>
    <i r="1">
      <x v="69"/>
      <x/>
    </i>
    <i r="1">
      <x v="70"/>
      <x/>
    </i>
    <i r="1">
      <x v="71"/>
      <x v="12"/>
    </i>
    <i r="1">
      <x v="74"/>
      <x v="8"/>
    </i>
    <i r="1">
      <x v="76"/>
      <x v="16"/>
    </i>
    <i r="1">
      <x v="77"/>
      <x v="11"/>
    </i>
    <i r="1">
      <x v="87"/>
      <x v="16"/>
    </i>
    <i r="1">
      <x v="94"/>
      <x v="7"/>
    </i>
    <i r="1">
      <x v="99"/>
      <x v="14"/>
    </i>
    <i r="1">
      <x v="116"/>
      <x v="10"/>
    </i>
    <i r="1">
      <x v="121"/>
      <x v="2"/>
    </i>
    <i r="1">
      <x v="126"/>
      <x v="8"/>
    </i>
    <i r="1">
      <x v="131"/>
      <x v="4"/>
    </i>
    <i r="1">
      <x v="137"/>
      <x/>
    </i>
    <i r="1">
      <x v="142"/>
      <x v="14"/>
    </i>
    <i r="1">
      <x v="143"/>
      <x v="9"/>
    </i>
    <i r="1">
      <x v="147"/>
      <x v="7"/>
    </i>
    <i r="1">
      <x v="156"/>
      <x/>
    </i>
    <i r="1">
      <x v="157"/>
      <x v="14"/>
    </i>
    <i r="1">
      <x v="162"/>
      <x v="7"/>
    </i>
    <i r="1">
      <x v="173"/>
      <x v="8"/>
    </i>
    <i r="1">
      <x v="179"/>
      <x v="12"/>
    </i>
    <i r="1">
      <x v="182"/>
      <x v="12"/>
    </i>
    <i r="1">
      <x v="185"/>
      <x v="14"/>
    </i>
    <i r="1">
      <x v="189"/>
      <x v="14"/>
    </i>
    <i r="1">
      <x v="192"/>
      <x v="12"/>
    </i>
    <i r="1">
      <x v="196"/>
      <x v="15"/>
    </i>
    <i r="1">
      <x v="197"/>
      <x v="7"/>
    </i>
    <i r="1">
      <x v="200"/>
      <x v="19"/>
    </i>
    <i r="1">
      <x v="207"/>
      <x v="2"/>
    </i>
    <i r="1">
      <x v="211"/>
      <x v="7"/>
    </i>
    <i r="1">
      <x v="214"/>
      <x v="14"/>
    </i>
    <i r="1">
      <x v="219"/>
      <x v="13"/>
    </i>
    <i r="1">
      <x v="222"/>
      <x v="7"/>
    </i>
    <i r="1">
      <x v="226"/>
      <x v="13"/>
    </i>
    <i r="1">
      <x v="229"/>
      <x v="12"/>
    </i>
    <i r="1">
      <x v="234"/>
      <x v="12"/>
    </i>
    <i r="1">
      <x v="243"/>
      <x v="7"/>
    </i>
    <i r="1">
      <x v="251"/>
      <x v="6"/>
    </i>
    <i r="1">
      <x v="259"/>
      <x v="14"/>
    </i>
    <i r="1">
      <x v="262"/>
      <x v="9"/>
    </i>
    <i r="1">
      <x v="266"/>
      <x v="12"/>
    </i>
    <i r="1">
      <x v="269"/>
      <x v="6"/>
    </i>
    <i r="1">
      <x v="270"/>
      <x v="17"/>
    </i>
    <i r="1">
      <x v="275"/>
      <x v="14"/>
    </i>
    <i r="1">
      <x v="276"/>
      <x v="14"/>
    </i>
    <i r="1">
      <x v="279"/>
      <x v="16"/>
    </i>
    <i r="1">
      <x v="285"/>
      <x v="9"/>
    </i>
    <i r="1">
      <x v="287"/>
      <x v="3"/>
    </i>
    <i r="1">
      <x v="290"/>
      <x v="16"/>
    </i>
    <i r="1">
      <x v="298"/>
      <x v="13"/>
    </i>
    <i r="1">
      <x v="314"/>
      <x v="12"/>
    </i>
    <i r="1">
      <x v="315"/>
      <x v="21"/>
    </i>
    <i r="1">
      <x v="320"/>
      <x v="15"/>
    </i>
    <i r="1">
      <x v="322"/>
      <x v="21"/>
    </i>
    <i r="1">
      <x v="326"/>
      <x v="14"/>
    </i>
    <i r="1">
      <x v="327"/>
      <x v="7"/>
    </i>
    <i r="1">
      <x v="334"/>
      <x v="9"/>
    </i>
    <i r="1">
      <x v="344"/>
      <x v="9"/>
    </i>
    <i r="1">
      <x v="345"/>
      <x v="7"/>
    </i>
    <i r="1">
      <x v="355"/>
      <x v="2"/>
    </i>
    <i r="1">
      <x v="360"/>
      <x/>
    </i>
    <i r="1">
      <x v="363"/>
      <x v="7"/>
    </i>
    <i r="1">
      <x v="365"/>
      <x v="4"/>
    </i>
    <i r="1">
      <x v="377"/>
      <x v="11"/>
    </i>
    <i r="1">
      <x v="380"/>
      <x v="7"/>
    </i>
    <i r="1">
      <x v="382"/>
      <x v="5"/>
    </i>
    <i r="1">
      <x v="383"/>
      <x v="9"/>
    </i>
    <i r="1">
      <x v="393"/>
      <x v="19"/>
    </i>
    <i r="1">
      <x v="394"/>
      <x v="2"/>
    </i>
    <i r="1">
      <x v="399"/>
      <x v="12"/>
    </i>
    <i r="1">
      <x v="402"/>
      <x v="19"/>
    </i>
    <i r="1">
      <x v="404"/>
      <x v="8"/>
    </i>
    <i r="1">
      <x v="406"/>
      <x v="9"/>
    </i>
    <i r="1">
      <x v="413"/>
      <x v="9"/>
    </i>
    <i r="1">
      <x v="420"/>
      <x v="9"/>
    </i>
    <i r="1">
      <x v="428"/>
      <x v="11"/>
    </i>
    <i r="1">
      <x v="433"/>
      <x v="12"/>
    </i>
    <i r="1">
      <x v="442"/>
      <x v="2"/>
    </i>
    <i r="1">
      <x v="450"/>
      <x v="7"/>
    </i>
    <i r="1">
      <x v="458"/>
      <x v="19"/>
    </i>
    <i r="1">
      <x v="459"/>
      <x v="14"/>
    </i>
    <i r="1">
      <x v="464"/>
      <x v="12"/>
    </i>
    <i r="1">
      <x v="468"/>
      <x v="9"/>
    </i>
    <i r="1">
      <x v="469"/>
      <x v="2"/>
    </i>
    <i r="1">
      <x v="470"/>
      <x v="9"/>
    </i>
    <i r="1">
      <x v="471"/>
      <x v="4"/>
    </i>
    <i r="1">
      <x v="474"/>
      <x v="7"/>
    </i>
    <i r="1">
      <x v="487"/>
      <x v="7"/>
    </i>
    <i r="1">
      <x v="493"/>
      <x v="17"/>
    </i>
    <i r="1">
      <x v="504"/>
      <x v="9"/>
    </i>
    <i r="1">
      <x v="505"/>
      <x v="14"/>
    </i>
    <i r="1">
      <x v="512"/>
      <x v="4"/>
    </i>
    <i r="1">
      <x v="518"/>
      <x v="12"/>
    </i>
    <i r="1">
      <x v="519"/>
      <x v="9"/>
    </i>
    <i r="1">
      <x v="520"/>
      <x v="4"/>
    </i>
    <i r="1">
      <x v="526"/>
      <x v="7"/>
    </i>
    <i r="1">
      <x v="527"/>
      <x v="3"/>
    </i>
    <i r="1">
      <x v="528"/>
      <x v="13"/>
    </i>
    <i r="1">
      <x v="534"/>
      <x v="13"/>
    </i>
    <i r="1">
      <x v="546"/>
      <x v="3"/>
    </i>
    <i r="1">
      <x v="549"/>
      <x v="16"/>
    </i>
    <i r="1">
      <x v="550"/>
      <x v="12"/>
    </i>
    <i r="1">
      <x v="562"/>
      <x v="7"/>
    </i>
    <i r="1">
      <x v="564"/>
      <x v="9"/>
    </i>
    <i r="1">
      <x v="566"/>
      <x v="12"/>
    </i>
    <i r="1">
      <x v="567"/>
      <x v="7"/>
    </i>
    <i r="1">
      <x v="568"/>
      <x v="14"/>
    </i>
    <i r="1">
      <x v="584"/>
      <x v="7"/>
    </i>
    <i r="1">
      <x v="585"/>
      <x v="14"/>
    </i>
    <i r="1">
      <x v="595"/>
      <x v="12"/>
    </i>
    <i r="1">
      <x v="602"/>
      <x v="7"/>
    </i>
    <i r="1">
      <x v="603"/>
      <x v="14"/>
    </i>
    <i r="1">
      <x v="609"/>
      <x v="11"/>
    </i>
    <i r="1">
      <x v="616"/>
      <x v="12"/>
    </i>
    <i r="1">
      <x v="620"/>
      <x v="12"/>
    </i>
    <i r="1">
      <x v="625"/>
      <x v="10"/>
    </i>
  </rowItems>
  <colItems count="1">
    <i/>
  </colItems>
  <pageFields count="2">
    <pageField fld="1" hier="-1"/>
    <pageField fld="19" hier="-1"/>
  </pageFields>
  <dataFields count="1">
    <dataField name="Max" fld="14" subtotal="max" baseField="3" baseItem="2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00000000-0007-0000-0B00-000001000000}" name="PivotTable2" cacheId="156" applyNumberFormats="0" applyBorderFormats="0" applyFontFormats="0" applyPatternFormats="0" applyAlignmentFormats="0" applyWidthHeightFormats="1" dataCaption="Values" updatedVersion="8" minRefreshableVersion="3" useAutoFormatting="1" rowGrandTotals="0" itemPrintTitles="1" createdVersion="4" indent="0" compact="0" compactData="0" multipleFieldFilters="0">
  <location ref="G4:J133" firstHeaderRow="1" firstDataRow="1" firstDataCol="3" rowPageCount="2" colPageCount="1"/>
  <pivotFields count="23">
    <pivotField axis="axisPage" compact="0" outline="0" showAll="0" defaultSubtotal="0">
      <items count="62">
        <item x="6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s>
    </pivotField>
    <pivotField axis="axisPage" compact="0" outline="0" showAll="0" defaultSubtotal="0">
      <items count="1">
        <item x="0"/>
      </items>
    </pivotField>
    <pivotField compact="0" outline="0" showAll="0" defaultSubtotal="0"/>
    <pivotField axis="axisRow" compact="0" outline="0" showAll="0" defaultSubtotal="0">
      <items count="23">
        <item x="0"/>
        <item x="22"/>
        <item x="1"/>
        <item x="2"/>
        <item x="3"/>
        <item x="4"/>
        <item x="5"/>
        <item x="6"/>
        <item x="7"/>
        <item x="8"/>
        <item x="9"/>
        <item x="10"/>
        <item x="11"/>
        <item x="12"/>
        <item x="13"/>
        <item x="14"/>
        <item x="15"/>
        <item x="16"/>
        <item x="17"/>
        <item x="18"/>
        <item x="19"/>
        <item x="20"/>
        <item x="21"/>
      </items>
    </pivotField>
    <pivotField axis="axisRow" compact="0" outline="0" showAll="0" sortType="ascending" defaultSubtotal="0">
      <items count="3">
        <item h="1" x="2"/>
        <item x="1"/>
        <item h="1" x="0"/>
      </items>
    </pivotField>
    <pivotField axis="axisRow" compact="0" outline="0" showAll="0" sortType="ascending" defaultSubtotal="0">
      <items count="650">
        <item x="422"/>
        <item x="420"/>
        <item x="418"/>
        <item x="417"/>
        <item x="65"/>
        <item x="444"/>
        <item x="460"/>
        <item x="45"/>
        <item x="499"/>
        <item x="601"/>
        <item x="191"/>
        <item x="224"/>
        <item x="11"/>
        <item x="10"/>
        <item x="411"/>
        <item x="321"/>
        <item x="453"/>
        <item x="556"/>
        <item x="80"/>
        <item x="264"/>
        <item x="227"/>
        <item x="230"/>
        <item x="199"/>
        <item x="233"/>
        <item x="245"/>
        <item x="567"/>
        <item x="425"/>
        <item x="291"/>
        <item x="151"/>
        <item x="229"/>
        <item x="280"/>
        <item x="134"/>
        <item x="228"/>
        <item x="99"/>
        <item x="545"/>
        <item x="29"/>
        <item x="613"/>
        <item x="258"/>
        <item x="169"/>
        <item x="602"/>
        <item x="490"/>
        <item x="22"/>
        <item x="325"/>
        <item x="267"/>
        <item x="427"/>
        <item x="274"/>
        <item x="6"/>
        <item x="5"/>
        <item x="383"/>
        <item x="37"/>
        <item x="356"/>
        <item x="51"/>
        <item x="507"/>
        <item x="118"/>
        <item x="344"/>
        <item x="361"/>
        <item x="571"/>
        <item x="510"/>
        <item x="484"/>
        <item x="1"/>
        <item x="304"/>
        <item x="308"/>
        <item x="31"/>
        <item x="479"/>
        <item x="554"/>
        <item x="269"/>
        <item x="47"/>
        <item x="614"/>
        <item x="314"/>
        <item x="40"/>
        <item x="46"/>
        <item x="548"/>
        <item x="286"/>
        <item x="174"/>
        <item x="217"/>
        <item x="276"/>
        <item x="582"/>
        <item x="351"/>
        <item x="357"/>
        <item x="370"/>
        <item x="112"/>
        <item x="442"/>
        <item x="532"/>
        <item x="223"/>
        <item x="445"/>
        <item x="64"/>
        <item x="503"/>
        <item x="611"/>
        <item x="2"/>
        <item x="446"/>
        <item x="312"/>
        <item x="599"/>
        <item x="597"/>
        <item x="110"/>
        <item x="157"/>
        <item x="546"/>
        <item x="441"/>
        <item x="509"/>
        <item x="271"/>
        <item x="512"/>
        <item x="436"/>
        <item x="600"/>
        <item x="358"/>
        <item x="256"/>
        <item x="119"/>
        <item x="647"/>
        <item x="336"/>
        <item x="142"/>
        <item x="360"/>
        <item x="461"/>
        <item x="506"/>
        <item x="262"/>
        <item x="412"/>
        <item x="456"/>
        <item x="608"/>
        <item x="268"/>
        <item x="313"/>
        <item x="317"/>
        <item x="538"/>
        <item x="448"/>
        <item x="457"/>
        <item x="94"/>
        <item x="219"/>
        <item x="133"/>
        <item x="403"/>
        <item x="404"/>
        <item x="220"/>
        <item x="68"/>
        <item x="192"/>
        <item x="69"/>
        <item x="115"/>
        <item x="105"/>
        <item x="236"/>
        <item x="261"/>
        <item x="475"/>
        <item x="623"/>
        <item x="619"/>
        <item x="3"/>
        <item x="566"/>
        <item x="572"/>
        <item x="568"/>
        <item x="266"/>
        <item x="560"/>
        <item x="255"/>
        <item x="631"/>
        <item x="635"/>
        <item x="273"/>
        <item x="140"/>
        <item x="306"/>
        <item x="476"/>
        <item x="477"/>
        <item x="401"/>
        <item x="122"/>
        <item x="221"/>
        <item x="43"/>
        <item x="39"/>
        <item x="41"/>
        <item x="496"/>
        <item x="60"/>
        <item x="482"/>
        <item x="374"/>
        <item x="540"/>
        <item x="155"/>
        <item x="63"/>
        <item x="395"/>
        <item x="347"/>
        <item x="55"/>
        <item x="282"/>
        <item x="287"/>
        <item x="633"/>
        <item x="636"/>
        <item x="637"/>
        <item x="373"/>
        <item x="242"/>
        <item x="284"/>
        <item x="391"/>
        <item x="168"/>
        <item x="170"/>
        <item x="375"/>
        <item x="431"/>
        <item x="259"/>
        <item x="257"/>
        <item x="437"/>
        <item x="98"/>
        <item x="263"/>
        <item x="495"/>
        <item x="473"/>
        <item x="498"/>
        <item x="9"/>
        <item x="524"/>
        <item x="159"/>
        <item x="643"/>
        <item x="398"/>
        <item x="409"/>
        <item x="193"/>
        <item x="626"/>
        <item x="576"/>
        <item x="127"/>
        <item x="406"/>
        <item x="629"/>
        <item x="621"/>
        <item x="334"/>
        <item x="201"/>
        <item x="363"/>
        <item x="519"/>
        <item x="565"/>
        <item x="162"/>
        <item x="96"/>
        <item x="190"/>
        <item x="333"/>
        <item x="208"/>
        <item x="205"/>
        <item x="494"/>
        <item x="143"/>
        <item x="513"/>
        <item x="469"/>
        <item x="474"/>
        <item x="521"/>
        <item x="410"/>
        <item x="471"/>
        <item x="547"/>
        <item x="189"/>
        <item x="137"/>
        <item x="109"/>
        <item x="207"/>
        <item x="305"/>
        <item x="464"/>
        <item x="525"/>
        <item x="128"/>
        <item x="371"/>
        <item x="397"/>
        <item x="587"/>
        <item x="144"/>
        <item x="616"/>
        <item x="413"/>
        <item x="500"/>
        <item x="459"/>
        <item x="297"/>
        <item x="387"/>
        <item x="378"/>
        <item x="610"/>
        <item x="62"/>
        <item x="197"/>
        <item x="195"/>
        <item x="559"/>
        <item x="415"/>
        <item x="645"/>
        <item x="125"/>
        <item x="486"/>
        <item x="30"/>
        <item x="531"/>
        <item x="79"/>
        <item x="83"/>
        <item x="87"/>
        <item x="81"/>
        <item x="90"/>
        <item x="84"/>
        <item x="91"/>
        <item x="92"/>
        <item x="557"/>
        <item x="88"/>
        <item x="89"/>
        <item x="288"/>
        <item x="167"/>
        <item x="153"/>
        <item x="523"/>
        <item x="379"/>
        <item x="405"/>
        <item x="331"/>
        <item x="82"/>
        <item x="607"/>
        <item x="332"/>
        <item x="113"/>
        <item x="552"/>
        <item x="116"/>
        <item x="550"/>
        <item x="504"/>
        <item x="622"/>
        <item x="114"/>
        <item x="584"/>
        <item x="596"/>
        <item x="586"/>
        <item x="212"/>
        <item x="148"/>
        <item x="625"/>
        <item x="277"/>
        <item x="251"/>
        <item x="28"/>
        <item x="272"/>
        <item x="44"/>
        <item x="617"/>
        <item x="23"/>
        <item x="20"/>
        <item x="196"/>
        <item x="562"/>
        <item x="574"/>
        <item x="315"/>
        <item x="27"/>
        <item x="470"/>
        <item x="472"/>
        <item x="302"/>
        <item x="7"/>
        <item x="595"/>
        <item x="589"/>
        <item x="591"/>
        <item x="213"/>
        <item x="447"/>
        <item x="432"/>
        <item x="243"/>
        <item x="185"/>
        <item x="186"/>
        <item x="630"/>
        <item x="265"/>
        <item x="533"/>
        <item x="438"/>
        <item x="641"/>
        <item x="569"/>
        <item x="33"/>
        <item x="465"/>
        <item x="443"/>
        <item x="575"/>
        <item x="581"/>
        <item x="640"/>
        <item x="240"/>
        <item x="150"/>
        <item x="638"/>
        <item x="505"/>
        <item x="173"/>
        <item x="462"/>
        <item x="138"/>
        <item x="34"/>
        <item x="202"/>
        <item x="279"/>
        <item x="176"/>
        <item x="320"/>
        <item x="15"/>
        <item x="590"/>
        <item x="389"/>
        <item x="478"/>
        <item x="463"/>
        <item x="203"/>
        <item x="198"/>
        <item x="248"/>
        <item x="466"/>
        <item x="278"/>
        <item x="117"/>
        <item x="226"/>
        <item x="97"/>
        <item x="573"/>
        <item x="345"/>
        <item x="164"/>
        <item x="145"/>
        <item x="372"/>
        <item x="318"/>
        <item x="570"/>
        <item x="18"/>
        <item x="393"/>
        <item x="218"/>
        <item x="184"/>
        <item x="182"/>
        <item x="0"/>
        <item x="183"/>
        <item x="429"/>
        <item x="158"/>
        <item x="244"/>
        <item x="52"/>
        <item x="400"/>
        <item x="71"/>
        <item x="639"/>
        <item x="354"/>
        <item x="529"/>
        <item x="101"/>
        <item x="8"/>
        <item x="603"/>
        <item x="300"/>
        <item x="593"/>
        <item x="130"/>
        <item x="353"/>
        <item x="366"/>
        <item x="337"/>
        <item x="139"/>
        <item x="141"/>
        <item x="67"/>
        <item x="335"/>
        <item x="341"/>
        <item x="225"/>
        <item x="165"/>
        <item x="528"/>
        <item x="147"/>
        <item x="551"/>
        <item x="54"/>
        <item x="329"/>
        <item x="501"/>
        <item x="627"/>
        <item x="12"/>
        <item x="136"/>
        <item x="247"/>
        <item x="135"/>
        <item x="309"/>
        <item x="377"/>
        <item x="222"/>
        <item x="14"/>
        <item x="628"/>
        <item x="237"/>
        <item x="231"/>
        <item x="292"/>
        <item x="289"/>
        <item x="95"/>
        <item x="93"/>
        <item x="492"/>
        <item x="493"/>
        <item x="583"/>
        <item x="32"/>
        <item x="294"/>
        <item x="517"/>
        <item x="598"/>
        <item x="511"/>
        <item x="359"/>
        <item x="615"/>
        <item x="489"/>
        <item x="275"/>
        <item x="624"/>
        <item x="362"/>
        <item x="73"/>
        <item x="578"/>
        <item x="187"/>
        <item x="285"/>
        <item x="430"/>
        <item x="352"/>
        <item x="299"/>
        <item x="324"/>
        <item x="342"/>
        <item x="161"/>
        <item x="549"/>
        <item x="364"/>
        <item x="340"/>
        <item x="270"/>
        <item x="563"/>
        <item x="376"/>
        <item x="455"/>
        <item x="78"/>
        <item x="16"/>
        <item x="19"/>
        <item x="502"/>
        <item x="508"/>
        <item x="537"/>
        <item x="544"/>
        <item x="48"/>
        <item x="204"/>
        <item x="246"/>
        <item x="181"/>
        <item x="36"/>
        <item x="50"/>
        <item x="298"/>
        <item x="564"/>
        <item x="211"/>
        <item x="396"/>
        <item x="423"/>
        <item x="618"/>
        <item x="535"/>
        <item x="367"/>
        <item x="326"/>
        <item x="327"/>
        <item x="17"/>
        <item x="407"/>
        <item x="163"/>
        <item x="515"/>
        <item x="129"/>
        <item x="253"/>
        <item x="188"/>
        <item x="252"/>
        <item x="104"/>
        <item x="588"/>
        <item x="435"/>
        <item x="180"/>
        <item x="642"/>
        <item x="646"/>
        <item x="343"/>
        <item x="350"/>
        <item x="154"/>
        <item x="156"/>
        <item x="200"/>
        <item x="485"/>
        <item x="77"/>
        <item x="209"/>
        <item x="214"/>
        <item x="307"/>
        <item x="194"/>
        <item x="166"/>
        <item x="75"/>
        <item x="526"/>
        <item x="293"/>
        <item x="434"/>
        <item x="606"/>
        <item x="368"/>
        <item x="210"/>
        <item x="215"/>
        <item x="408"/>
        <item x="131"/>
        <item x="35"/>
        <item x="440"/>
        <item x="488"/>
        <item x="13"/>
        <item x="177"/>
        <item x="328"/>
        <item x="534"/>
        <item x="108"/>
        <item x="380"/>
        <item x="452"/>
        <item x="604"/>
        <item x="86"/>
        <item x="518"/>
        <item x="53"/>
        <item x="555"/>
        <item x="530"/>
        <item x="172"/>
        <item x="100"/>
        <item x="577"/>
        <item x="392"/>
        <item x="290"/>
        <item x="56"/>
        <item x="632"/>
        <item x="102"/>
        <item x="106"/>
        <item x="171"/>
        <item x="85"/>
        <item x="206"/>
        <item x="38"/>
        <item x="451"/>
        <item x="49"/>
        <item x="539"/>
        <item x="250"/>
        <item x="107"/>
        <item x="346"/>
        <item x="458"/>
        <item x="558"/>
        <item x="454"/>
        <item x="382"/>
        <item x="542"/>
        <item x="592"/>
        <item x="594"/>
        <item x="132"/>
        <item x="634"/>
        <item x="42"/>
        <item x="303"/>
        <item x="126"/>
        <item x="26"/>
        <item x="450"/>
        <item x="612"/>
        <item x="585"/>
        <item x="424"/>
        <item x="239"/>
        <item x="323"/>
        <item x="580"/>
        <item x="281"/>
        <item x="260"/>
        <item x="58"/>
        <item x="439"/>
        <item x="178"/>
        <item x="72"/>
        <item x="388"/>
        <item x="241"/>
        <item x="152"/>
        <item x="149"/>
        <item x="254"/>
        <item x="365"/>
        <item x="480"/>
        <item x="339"/>
        <item x="536"/>
        <item x="428"/>
        <item x="433"/>
        <item x="491"/>
        <item x="121"/>
        <item x="146"/>
        <item x="316"/>
        <item x="541"/>
        <item x="543"/>
        <item x="322"/>
        <item x="385"/>
        <item x="348"/>
        <item x="175"/>
        <item x="179"/>
        <item x="301"/>
        <item x="61"/>
        <item x="120"/>
        <item x="553"/>
        <item x="520"/>
        <item x="124"/>
        <item x="283"/>
        <item x="561"/>
        <item x="381"/>
        <item x="59"/>
        <item x="216"/>
        <item x="414"/>
        <item x="487"/>
        <item x="402"/>
        <item x="386"/>
        <item x="123"/>
        <item x="25"/>
        <item x="449"/>
        <item x="644"/>
        <item x="295"/>
        <item x="338"/>
        <item x="522"/>
        <item x="384"/>
        <item x="609"/>
        <item x="57"/>
        <item x="497"/>
        <item x="468"/>
        <item x="355"/>
        <item x="514"/>
        <item x="235"/>
        <item x="160"/>
        <item x="232"/>
        <item x="111"/>
        <item x="419"/>
        <item x="416"/>
        <item x="605"/>
        <item x="467"/>
        <item x="483"/>
        <item x="481"/>
        <item x="349"/>
        <item x="249"/>
        <item x="390"/>
        <item x="76"/>
        <item x="311"/>
        <item x="369"/>
        <item x="296"/>
        <item x="648"/>
        <item x="319"/>
        <item x="74"/>
        <item x="579"/>
        <item x="310"/>
        <item x="66"/>
        <item x="70"/>
        <item x="620"/>
        <item x="421"/>
        <item x="4"/>
        <item x="426"/>
        <item x="330"/>
        <item x="516"/>
        <item x="234"/>
        <item x="103"/>
        <item x="527"/>
        <item x="238"/>
        <item x="394"/>
        <item x="24"/>
        <item x="21"/>
        <item x="399"/>
        <item x="649"/>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compact="0" outline="0" dragToRow="0" dragToCol="0" dragToPage="0" showAll="0" defaultSubtotal="0"/>
    <pivotField compact="0" outline="0" dragToRow="0" dragToCol="0" dragToPage="0" showAll="0" defaultSubtotal="0"/>
  </pivotFields>
  <rowFields count="3">
    <field x="4"/>
    <field x="5"/>
    <field x="3"/>
  </rowFields>
  <rowItems count="129">
    <i>
      <x v="1"/>
      <x v="4"/>
      <x v="20"/>
    </i>
    <i r="1">
      <x v="9"/>
      <x v="19"/>
    </i>
    <i r="1">
      <x v="17"/>
      <x v="19"/>
    </i>
    <i r="1">
      <x v="20"/>
      <x v="22"/>
    </i>
    <i r="1">
      <x v="21"/>
      <x v="22"/>
    </i>
    <i r="1">
      <x v="24"/>
      <x v="19"/>
    </i>
    <i r="1">
      <x v="35"/>
      <x v="16"/>
    </i>
    <i r="1">
      <x v="41"/>
      <x v="16"/>
    </i>
    <i r="1">
      <x v="42"/>
      <x v="19"/>
    </i>
    <i r="1">
      <x v="51"/>
      <x v="19"/>
    </i>
    <i r="1">
      <x v="59"/>
      <x v="16"/>
    </i>
    <i r="1">
      <x v="63"/>
      <x v="19"/>
    </i>
    <i r="1">
      <x v="69"/>
      <x v="16"/>
    </i>
    <i r="1">
      <x v="70"/>
      <x v="16"/>
    </i>
    <i r="1">
      <x v="71"/>
      <x v="19"/>
    </i>
    <i r="1">
      <x v="74"/>
      <x v="19"/>
    </i>
    <i r="1">
      <x v="76"/>
      <x v="18"/>
    </i>
    <i r="1">
      <x v="77"/>
      <x v="19"/>
    </i>
    <i r="1">
      <x v="87"/>
      <x v="19"/>
    </i>
    <i r="1">
      <x v="94"/>
      <x v="22"/>
    </i>
    <i r="1">
      <x v="99"/>
      <x v="20"/>
    </i>
    <i r="1">
      <x v="116"/>
      <x v="20"/>
    </i>
    <i r="1">
      <x v="121"/>
      <x v="19"/>
    </i>
    <i r="1">
      <x v="126"/>
      <x v="19"/>
    </i>
    <i r="1">
      <x v="131"/>
      <x v="20"/>
    </i>
    <i r="1">
      <x v="137"/>
      <x v="16"/>
    </i>
    <i r="1">
      <x v="142"/>
      <x v="19"/>
    </i>
    <i r="1">
      <x v="143"/>
      <x v="22"/>
    </i>
    <i r="1">
      <x v="147"/>
      <x v="19"/>
    </i>
    <i r="1">
      <x v="156"/>
      <x v="16"/>
    </i>
    <i r="1">
      <x v="157"/>
      <x v="20"/>
    </i>
    <i r="1">
      <x v="162"/>
      <x v="22"/>
    </i>
    <i r="1">
      <x v="173"/>
      <x v="19"/>
    </i>
    <i r="1">
      <x v="179"/>
      <x v="22"/>
    </i>
    <i r="1">
      <x v="182"/>
      <x v="22"/>
    </i>
    <i r="1">
      <x v="185"/>
      <x v="20"/>
    </i>
    <i r="1">
      <x v="189"/>
      <x v="20"/>
    </i>
    <i r="1">
      <x v="192"/>
      <x v="19"/>
    </i>
    <i r="1">
      <x v="196"/>
      <x v="18"/>
    </i>
    <i r="1">
      <x v="197"/>
      <x v="20"/>
    </i>
    <i r="1">
      <x v="200"/>
      <x v="20"/>
    </i>
    <i r="1">
      <x v="207"/>
      <x v="19"/>
    </i>
    <i r="1">
      <x v="211"/>
      <x v="19"/>
    </i>
    <i r="1">
      <x v="214"/>
      <x v="20"/>
    </i>
    <i r="1">
      <x v="219"/>
      <x v="18"/>
    </i>
    <i r="1">
      <x v="222"/>
      <x v="20"/>
    </i>
    <i r="1">
      <x v="226"/>
      <x v="20"/>
    </i>
    <i r="1">
      <x v="229"/>
      <x v="20"/>
    </i>
    <i r="1">
      <x v="234"/>
      <x v="18"/>
    </i>
    <i r="1">
      <x v="243"/>
      <x v="20"/>
    </i>
    <i r="1">
      <x v="251"/>
      <x v="19"/>
    </i>
    <i r="1">
      <x v="259"/>
      <x v="19"/>
    </i>
    <i r="1">
      <x v="262"/>
      <x v="19"/>
    </i>
    <i r="1">
      <x v="266"/>
      <x v="18"/>
    </i>
    <i r="1">
      <x v="269"/>
      <x v="19"/>
    </i>
    <i r="1">
      <x v="270"/>
      <x v="19"/>
    </i>
    <i r="1">
      <x v="275"/>
      <x v="19"/>
    </i>
    <i r="1">
      <x v="276"/>
      <x v="20"/>
    </i>
    <i r="1">
      <x v="279"/>
      <x v="18"/>
    </i>
    <i r="1">
      <x v="285"/>
      <x v="20"/>
    </i>
    <i r="1">
      <x v="287"/>
      <x v="16"/>
    </i>
    <i r="1">
      <x v="290"/>
      <x v="19"/>
    </i>
    <i r="1">
      <x v="298"/>
      <x v="18"/>
    </i>
    <i r="1">
      <x v="314"/>
      <x v="22"/>
    </i>
    <i r="1">
      <x v="315"/>
      <x v="22"/>
    </i>
    <i r="1">
      <x v="320"/>
      <x v="18"/>
    </i>
    <i r="1">
      <x v="322"/>
      <x v="22"/>
    </i>
    <i r="1">
      <x v="326"/>
      <x v="18"/>
    </i>
    <i r="1">
      <x v="327"/>
      <x v="18"/>
    </i>
    <i r="1">
      <x v="334"/>
      <x v="19"/>
    </i>
    <i r="1">
      <x v="344"/>
      <x v="20"/>
    </i>
    <i r="1">
      <x v="345"/>
      <x v="19"/>
    </i>
    <i r="1">
      <x v="355"/>
      <x v="16"/>
    </i>
    <i r="1">
      <x v="360"/>
      <x v="16"/>
    </i>
    <i r="1">
      <x v="363"/>
      <x v="22"/>
    </i>
    <i r="1">
      <x v="365"/>
      <x v="19"/>
    </i>
    <i r="1">
      <x v="377"/>
      <x v="19"/>
    </i>
    <i r="1">
      <x v="380"/>
      <x v="19"/>
    </i>
    <i r="1">
      <x v="382"/>
      <x v="20"/>
    </i>
    <i r="1">
      <x v="383"/>
      <x v="19"/>
    </i>
    <i r="1">
      <x v="393"/>
      <x v="20"/>
    </i>
    <i r="1">
      <x v="394"/>
      <x v="16"/>
    </i>
    <i r="1">
      <x v="399"/>
      <x v="18"/>
    </i>
    <i r="1">
      <x v="402"/>
      <x v="20"/>
    </i>
    <i r="1">
      <x v="404"/>
      <x v="22"/>
    </i>
    <i r="1">
      <x v="406"/>
      <x v="19"/>
    </i>
    <i r="1">
      <x v="413"/>
      <x v="19"/>
    </i>
    <i r="1">
      <x v="420"/>
      <x v="20"/>
    </i>
    <i r="1">
      <x v="428"/>
      <x v="19"/>
    </i>
    <i r="1">
      <x v="433"/>
      <x v="19"/>
    </i>
    <i r="1">
      <x v="442"/>
      <x v="16"/>
    </i>
    <i r="1">
      <x v="450"/>
      <x v="16"/>
    </i>
    <i r="1">
      <x v="458"/>
      <x v="20"/>
    </i>
    <i r="1">
      <x v="459"/>
      <x v="20"/>
    </i>
    <i r="1">
      <x v="464"/>
      <x v="19"/>
    </i>
    <i r="1">
      <x v="468"/>
      <x v="22"/>
    </i>
    <i r="1">
      <x v="469"/>
      <x v="20"/>
    </i>
    <i r="1">
      <x v="470"/>
      <x v="22"/>
    </i>
    <i r="1">
      <x v="471"/>
      <x v="20"/>
    </i>
    <i r="1">
      <x v="474"/>
      <x v="16"/>
    </i>
    <i r="1">
      <x v="487"/>
      <x v="20"/>
    </i>
    <i r="1">
      <x v="493"/>
      <x v="19"/>
    </i>
    <i r="1">
      <x v="504"/>
      <x v="19"/>
    </i>
    <i r="1">
      <x v="505"/>
      <x v="20"/>
    </i>
    <i r="1">
      <x v="512"/>
      <x v="19"/>
    </i>
    <i r="1">
      <x v="518"/>
      <x v="19"/>
    </i>
    <i r="1">
      <x v="519"/>
      <x v="19"/>
    </i>
    <i r="1">
      <x v="520"/>
      <x v="19"/>
    </i>
    <i r="1">
      <x v="526"/>
      <x v="19"/>
    </i>
    <i r="1">
      <x v="527"/>
      <x v="16"/>
    </i>
    <i r="1">
      <x v="528"/>
      <x v="20"/>
    </i>
    <i r="1">
      <x v="534"/>
      <x v="20"/>
    </i>
    <i r="1">
      <x v="546"/>
      <x v="16"/>
    </i>
    <i r="1">
      <x v="549"/>
      <x v="18"/>
    </i>
    <i r="1">
      <x v="550"/>
      <x v="22"/>
    </i>
    <i r="1">
      <x v="562"/>
      <x v="22"/>
    </i>
    <i r="1">
      <x v="564"/>
      <x v="22"/>
    </i>
    <i r="1">
      <x v="566"/>
      <x v="19"/>
    </i>
    <i r="1">
      <x v="567"/>
      <x v="18"/>
    </i>
    <i r="1">
      <x v="568"/>
      <x v="20"/>
    </i>
    <i r="1">
      <x v="584"/>
      <x v="19"/>
    </i>
    <i r="1">
      <x v="585"/>
      <x v="19"/>
    </i>
    <i r="1">
      <x v="595"/>
      <x v="19"/>
    </i>
    <i r="1">
      <x v="602"/>
      <x v="18"/>
    </i>
    <i r="1">
      <x v="603"/>
      <x v="20"/>
    </i>
    <i r="1">
      <x v="609"/>
      <x v="19"/>
    </i>
    <i r="1">
      <x v="616"/>
      <x v="18"/>
    </i>
    <i r="1">
      <x v="620"/>
      <x v="19"/>
    </i>
    <i r="1">
      <x v="625"/>
      <x v="20"/>
    </i>
  </rowItems>
  <colItems count="1">
    <i/>
  </colItems>
  <pageFields count="2">
    <pageField fld="1" hier="-1"/>
    <pageField fld="0" hier="-1"/>
  </pageFields>
  <dataFields count="1">
    <dataField name="Max" fld="14" subtotal="max"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00000000-0007-0000-0C00-000001000000}" name="PivotTable2" cacheId="156" applyNumberFormats="0" applyBorderFormats="0" applyFontFormats="0" applyPatternFormats="0" applyAlignmentFormats="0" applyWidthHeightFormats="1" dataCaption="Values" missingCaption="-" updatedVersion="8" minRefreshableVersion="3" showDrill="0" itemPrintTitles="1" createdVersion="4" indent="0" compact="0" compactData="0" multipleFieldFilters="0">
  <location ref="I8:N788" firstHeaderRow="0" firstDataRow="1" firstDataCol="3" rowPageCount="2" colPageCount="1"/>
  <pivotFields count="23">
    <pivotField axis="axisRow" compact="0" outline="0" showAll="0" sortType="ascending" defaultSubtotal="0">
      <items count="62">
        <item x="6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s>
      <autoSortScope>
        <pivotArea dataOnly="0" outline="0" fieldPosition="0">
          <references count="1">
            <reference field="4294967294" count="1" selected="0">
              <x v="0"/>
            </reference>
          </references>
        </pivotArea>
      </autoSortScope>
    </pivotField>
    <pivotField axis="axisPage" compact="0" outline="0" showAll="0" defaultSubtotal="0">
      <items count="1">
        <item x="0"/>
      </items>
    </pivotField>
    <pivotField compact="0" outline="0" showAll="0" defaultSubtotal="0"/>
    <pivotField compact="0" numFmtId="14" outline="0" showAll="0"/>
    <pivotField compact="0" outline="0" showAll="0" defaultSubtotal="0"/>
    <pivotField axis="axisRow" compact="0" outline="0" showAll="0" sortType="descending" defaultSubtotal="0">
      <items count="650">
        <item x="64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8"/>
        <item x="119"/>
        <item x="120"/>
        <item x="122"/>
        <item x="123"/>
        <item x="124"/>
        <item x="125"/>
        <item x="126"/>
        <item x="127"/>
        <item x="128"/>
        <item x="129"/>
        <item x="130"/>
        <item x="131"/>
        <item x="132"/>
        <item x="133"/>
        <item x="134"/>
        <item x="135"/>
        <item x="136"/>
        <item x="137"/>
        <item x="138"/>
        <item x="139"/>
        <item x="140"/>
        <item x="141"/>
        <item x="142"/>
        <item x="143"/>
        <item x="144"/>
        <item x="145"/>
        <item x="147"/>
        <item x="148"/>
        <item x="149"/>
        <item x="150"/>
        <item x="151"/>
        <item x="152"/>
        <item x="153"/>
        <item x="154"/>
        <item x="155"/>
        <item x="156"/>
        <item x="157"/>
        <item x="158"/>
        <item x="159"/>
        <item x="160"/>
        <item x="161"/>
        <item x="162"/>
        <item x="163"/>
        <item x="164"/>
        <item x="165"/>
        <item x="167"/>
        <item x="168"/>
        <item x="169"/>
        <item x="170"/>
        <item x="171"/>
        <item x="172"/>
        <item x="173"/>
        <item x="174"/>
        <item x="175"/>
        <item x="176"/>
        <item x="177"/>
        <item x="178"/>
        <item x="179"/>
        <item x="180"/>
        <item x="181"/>
        <item x="182"/>
        <item x="183"/>
        <item x="184"/>
        <item x="185"/>
        <item x="186"/>
        <item x="187"/>
        <item x="188"/>
        <item x="189"/>
        <item x="190"/>
        <item x="191"/>
        <item x="192"/>
        <item x="193"/>
        <item x="195"/>
        <item x="196"/>
        <item x="197"/>
        <item x="198"/>
        <item x="199"/>
        <item x="200"/>
        <item x="201"/>
        <item x="202"/>
        <item x="203"/>
        <item x="204"/>
        <item x="166"/>
        <item x="194"/>
        <item x="205"/>
        <item x="206"/>
        <item x="207"/>
        <item x="208"/>
        <item x="209"/>
        <item x="210"/>
        <item x="211"/>
        <item x="212"/>
        <item x="213"/>
        <item x="214"/>
        <item x="215"/>
        <item x="216"/>
        <item x="217"/>
        <item x="218"/>
        <item x="219"/>
        <item x="220"/>
        <item x="221"/>
        <item x="222"/>
        <item x="223"/>
        <item x="224"/>
        <item x="225"/>
        <item x="227"/>
        <item x="228"/>
        <item x="229"/>
        <item x="230"/>
        <item x="231"/>
        <item x="232"/>
        <item x="233"/>
        <item x="234"/>
        <item x="235"/>
        <item x="236"/>
        <item x="237"/>
        <item x="238"/>
        <item x="239"/>
        <item x="240"/>
        <item x="241"/>
        <item x="242"/>
        <item x="243"/>
        <item x="244"/>
        <item x="245"/>
        <item x="246"/>
        <item x="247"/>
        <item x="248"/>
        <item x="249"/>
        <item x="250"/>
        <item x="253"/>
        <item x="254"/>
        <item x="255"/>
        <item x="256"/>
        <item x="257"/>
        <item x="258"/>
        <item x="259"/>
        <item x="260"/>
        <item x="261"/>
        <item x="262"/>
        <item x="263"/>
        <item x="264"/>
        <item x="265"/>
        <item x="266"/>
        <item x="267"/>
        <item x="268"/>
        <item x="269"/>
        <item x="270"/>
        <item x="271"/>
        <item x="272"/>
        <item x="273"/>
        <item x="274"/>
        <item x="275"/>
        <item x="276"/>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7"/>
        <item x="318"/>
        <item x="121"/>
        <item x="146"/>
        <item x="316"/>
        <item x="117"/>
        <item x="226"/>
        <item x="251"/>
        <item x="277"/>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4"/>
        <item x="475"/>
        <item x="476"/>
        <item x="477"/>
        <item x="478"/>
        <item x="479"/>
        <item x="480"/>
        <item x="481"/>
        <item x="482"/>
        <item x="483"/>
        <item x="484"/>
        <item x="485"/>
        <item x="486"/>
        <item x="488"/>
        <item x="489"/>
        <item x="490"/>
        <item x="491"/>
        <item x="414"/>
        <item x="487"/>
        <item x="492"/>
        <item x="493"/>
        <item x="494"/>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1"/>
        <item x="552"/>
        <item x="553"/>
        <item x="554"/>
        <item x="555"/>
        <item x="473"/>
        <item x="49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550"/>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252"/>
      </items>
      <autoSortScope>
        <pivotArea dataOnly="0" outline="0" fieldPosition="0">
          <references count="1">
            <reference field="4294967294" count="1" selected="0">
              <x v="0"/>
            </reference>
          </references>
        </pivotArea>
      </autoSortScope>
    </pivotField>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dataField="1" compact="0" outline="0" showAll="0"/>
    <pivotField dataField="1" compact="0" outline="0" showAll="0" defaultSubtotal="0"/>
    <pivotField compact="0" numFmtId="1" outline="0" showAll="0" sortType="descending" defaultSubtotal="0">
      <autoSortScope>
        <pivotArea dataOnly="0" outline="0" fieldPosition="0">
          <references count="1">
            <reference field="4294967294" count="1" selected="0">
              <x v="0"/>
            </reference>
          </references>
        </pivotArea>
      </autoSortScope>
    </pivotField>
    <pivotField compact="0" outline="0" showAll="0" defaultSubtotal="0"/>
    <pivotField compact="0" outline="0" showAll="0" defaultSubtotal="0"/>
    <pivotField axis="axisRow" compact="0" outline="0" showAll="0" sortType="ascending" defaultSubtotal="0">
      <items count="10">
        <item x="1"/>
        <item x="9"/>
        <item x="7"/>
        <item x="8"/>
        <item x="4"/>
        <item x="6"/>
        <item x="3"/>
        <item x="5"/>
        <item x="2"/>
        <item x="0"/>
      </items>
    </pivotField>
    <pivotField axis="axisPage" compact="0" outline="0" showAll="0">
      <items count="4">
        <item x="2"/>
        <item x="0"/>
        <item x="1"/>
        <item t="default"/>
      </items>
    </pivotField>
    <pivotField dataField="1" compact="0" outline="0" dragToRow="0" dragToCol="0" dragToPage="0" showAll="0" defaultSubtotal="0"/>
    <pivotField compact="0" outline="0" dragToRow="0" dragToCol="0" dragToPage="0" showAll="0" defaultSubtotal="0"/>
  </pivotFields>
  <rowFields count="3">
    <field x="19"/>
    <field x="5"/>
    <field x="0"/>
  </rowFields>
  <rowItems count="780">
    <i>
      <x/>
      <x v="248"/>
      <x v="61"/>
    </i>
    <i r="1">
      <x v="368"/>
      <x v="30"/>
    </i>
    <i r="1">
      <x v="224"/>
      <x v="61"/>
    </i>
    <i r="1">
      <x v="437"/>
      <x v="61"/>
    </i>
    <i r="1">
      <x v="351"/>
      <x v="53"/>
    </i>
    <i r="1">
      <x v="581"/>
      <x v="51"/>
    </i>
    <i r="1">
      <x v="53"/>
      <x v="53"/>
    </i>
    <i r="1">
      <x v="555"/>
      <x v="55"/>
    </i>
    <i r="1">
      <x v="283"/>
      <x v="55"/>
    </i>
    <i r="1">
      <x v="436"/>
      <x v="61"/>
    </i>
    <i r="1">
      <x v="139"/>
      <x v="54"/>
    </i>
    <i r="1">
      <x v="649"/>
      <x v="61"/>
    </i>
    <i r="1">
      <x v="40"/>
      <x v="4"/>
    </i>
    <i r="1">
      <x v="80"/>
      <x v="55"/>
    </i>
    <i r="1">
      <x v="136"/>
      <x v="58"/>
    </i>
    <i r="1">
      <x v="398"/>
      <x v="55"/>
    </i>
    <i r="1">
      <x v="340"/>
      <x v="28"/>
    </i>
    <i r="1">
      <x v="478"/>
      <x v="53"/>
    </i>
    <i r="1">
      <x v="377"/>
      <x v="51"/>
    </i>
    <i r="1">
      <x v="14"/>
      <x v="2"/>
    </i>
    <i r="1">
      <x v="151"/>
      <x v="13"/>
    </i>
    <i r="1">
      <x v="204"/>
      <x v="55"/>
    </i>
    <i r="1">
      <x v="352"/>
      <x v="53"/>
    </i>
    <i r="1">
      <x v="185"/>
      <x v="59"/>
    </i>
    <i r="1">
      <x v="103"/>
      <x v="9"/>
    </i>
    <i r="1">
      <x v="369"/>
      <x v="30"/>
    </i>
    <i r="1">
      <x v="1"/>
      <x v="52"/>
    </i>
    <i r="1">
      <x v="370"/>
      <x v="30"/>
    </i>
    <i r="1">
      <x v="215"/>
      <x v="54"/>
    </i>
    <i r="1">
      <x v="533"/>
      <x v="59"/>
    </i>
    <i r="1">
      <x v="438"/>
      <x v="36"/>
    </i>
    <i r="1">
      <x v="69"/>
      <x v="6"/>
    </i>
    <i r="1">
      <x v="117"/>
      <x v="10"/>
    </i>
    <i r="1">
      <x v="225"/>
      <x v="20"/>
    </i>
    <i r="1">
      <x v="328"/>
      <x v="55"/>
    </i>
    <i r="1">
      <x v="206"/>
      <x v="18"/>
    </i>
    <i r="1">
      <x v="320"/>
      <x v="54"/>
    </i>
    <i r="1">
      <x v="479"/>
      <x v="53"/>
    </i>
    <i r="1">
      <x v="57"/>
      <x v="53"/>
    </i>
    <i r="1">
      <x v="104"/>
      <x v="9"/>
    </i>
    <i r="1">
      <x v="52"/>
      <x v="53"/>
    </i>
    <i r="1">
      <x v="178"/>
      <x v="52"/>
    </i>
    <i r="1">
      <x v="371"/>
      <x v="59"/>
    </i>
    <i r="1">
      <x v="67"/>
      <x v="6"/>
    </i>
    <i r="1">
      <x v="184"/>
      <x v="16"/>
    </i>
    <i r="1">
      <x v="285"/>
      <x v="24"/>
    </i>
    <i r="1">
      <x v="68"/>
      <x v="58"/>
    </i>
    <i r="1">
      <x v="286"/>
      <x v="24"/>
    </i>
    <i r="1">
      <x v="137"/>
      <x v="12"/>
    </i>
    <i r="1">
      <x v="582"/>
      <x v="48"/>
    </i>
    <i r="1">
      <x v="186"/>
      <x v="16"/>
    </i>
    <i r="1">
      <x v="20"/>
      <x v="52"/>
    </i>
    <i r="1">
      <x v="390"/>
      <x v="32"/>
    </i>
    <i r="1">
      <x v="638"/>
      <x v="60"/>
    </i>
    <i r="1">
      <x v="464"/>
      <x v="38"/>
    </i>
    <i r="1">
      <x v="42"/>
      <x v="52"/>
    </i>
    <i r="1">
      <x v="424"/>
      <x v="35"/>
    </i>
    <i r="1">
      <x v="583"/>
      <x v="51"/>
    </i>
    <i r="1">
      <x v="548"/>
      <x v="45"/>
    </i>
    <i r="1">
      <x v="443"/>
      <x v="36"/>
    </i>
    <i r="1">
      <x v="341"/>
      <x v="28"/>
    </i>
    <i r="1">
      <x v="106"/>
      <x v="58"/>
    </i>
    <i r="1">
      <x v="250"/>
      <x v="61"/>
    </i>
    <i r="1">
      <x v="39"/>
      <x v="52"/>
    </i>
    <i r="1">
      <x v="140"/>
      <x v="12"/>
    </i>
    <i r="1">
      <x v="249"/>
      <x v="61"/>
    </i>
    <i r="1">
      <x v="353"/>
      <x v="53"/>
    </i>
    <i r="1">
      <x v="399"/>
      <x v="33"/>
    </i>
    <i r="1">
      <x v="227"/>
      <x v="61"/>
    </i>
    <i r="1">
      <x v="226"/>
      <x v="20"/>
    </i>
    <i r="1">
      <x v="621"/>
      <x v="59"/>
    </i>
    <i r="1">
      <x v="450"/>
      <x v="59"/>
    </i>
    <i r="1">
      <x v="599"/>
      <x v="49"/>
    </i>
    <i r="1">
      <x v="641"/>
      <x v="61"/>
    </i>
    <i r="1">
      <x v="135"/>
      <x v="11"/>
    </i>
    <i r="1">
      <x v="2"/>
      <x v="52"/>
    </i>
    <i r="1">
      <x v="107"/>
      <x v="9"/>
    </i>
    <i r="1">
      <x v="584"/>
      <x v="51"/>
    </i>
    <i r="1">
      <x v="492"/>
      <x v="40"/>
    </i>
    <i r="1">
      <x v="628"/>
      <x v="58"/>
    </i>
    <i r="1">
      <x v="342"/>
      <x v="28"/>
    </i>
    <i r="1">
      <x v="170"/>
      <x v="51"/>
    </i>
    <i r="1">
      <x v="15"/>
      <x v="2"/>
    </i>
    <i r="1">
      <x v="192"/>
      <x v="17"/>
    </i>
    <i r="1">
      <x v="254"/>
      <x v="22"/>
    </i>
    <i r="1">
      <x v="142"/>
      <x v="12"/>
    </i>
    <i r="1">
      <x v="355"/>
      <x v="53"/>
    </i>
    <i r="1">
      <x v="619"/>
      <x v="56"/>
    </i>
    <i r="1">
      <x v="289"/>
      <x v="24"/>
    </i>
    <i r="1">
      <x v="218"/>
      <x v="54"/>
    </i>
    <i r="1">
      <x v="331"/>
      <x v="27"/>
    </i>
    <i r="1">
      <x v="169"/>
      <x v="14"/>
    </i>
    <i r="1">
      <x v="73"/>
      <x v="6"/>
    </i>
    <i r="1">
      <x v="72"/>
      <x v="6"/>
    </i>
    <i r="1">
      <x v="318"/>
      <x v="59"/>
    </i>
    <i r="1">
      <x v="354"/>
      <x v="29"/>
    </i>
    <i r="1">
      <x v="109"/>
      <x v="9"/>
    </i>
    <i r="1">
      <x v="287"/>
      <x v="24"/>
    </i>
    <i r="1">
      <x v="71"/>
      <x v="6"/>
    </i>
    <i r="1">
      <x v="126"/>
      <x v="58"/>
    </i>
    <i r="1">
      <x v="83"/>
      <x v="55"/>
    </i>
    <i r="1">
      <x v="632"/>
      <x v="57"/>
    </i>
    <i r="1">
      <x v="38"/>
      <x v="3"/>
    </i>
    <i r="1">
      <x v="157"/>
      <x v="13"/>
    </i>
    <i r="1">
      <x v="177"/>
      <x v="52"/>
    </i>
    <i r="1">
      <x v="627"/>
      <x v="58"/>
    </i>
    <i r="1">
      <x v="465"/>
      <x v="38"/>
    </i>
    <i r="1">
      <x v="615"/>
      <x v="50"/>
    </i>
    <i r="1">
      <x v="378"/>
      <x v="31"/>
    </i>
    <i r="1">
      <x v="617"/>
      <x v="53"/>
    </i>
    <i r="1">
      <x v="440"/>
      <x v="36"/>
    </i>
    <i r="1">
      <x v="470"/>
      <x v="51"/>
    </i>
    <i r="1">
      <x v="253"/>
      <x v="22"/>
    </i>
    <i r="1">
      <x v="152"/>
      <x v="13"/>
    </i>
    <i r="1">
      <x v="143"/>
      <x v="12"/>
    </i>
    <i r="1">
      <x v="205"/>
      <x v="18"/>
    </i>
    <i r="1">
      <x v="228"/>
      <x v="61"/>
    </i>
    <i r="1">
      <x v="3"/>
      <x v="1"/>
    </i>
    <i r="1">
      <x v="155"/>
      <x v="61"/>
    </i>
    <i r="1">
      <x v="469"/>
      <x v="51"/>
    </i>
    <i r="1">
      <x v="494"/>
      <x v="58"/>
    </i>
    <i r="1">
      <x v="141"/>
      <x v="12"/>
    </i>
    <i r="1">
      <x v="319"/>
      <x v="26"/>
    </i>
    <i r="1">
      <x v="208"/>
      <x v="18"/>
    </i>
    <i r="1">
      <x v="640"/>
      <x v="61"/>
    </i>
    <i r="1">
      <x v="534"/>
      <x v="59"/>
    </i>
    <i r="1">
      <x v="344"/>
      <x v="28"/>
    </i>
    <i r="1">
      <x v="439"/>
      <x v="36"/>
    </i>
    <i r="1">
      <x v="620"/>
      <x v="56"/>
    </i>
    <i r="1">
      <x v="252"/>
      <x v="22"/>
    </i>
    <i r="1">
      <x v="315"/>
      <x v="54"/>
    </i>
    <i r="1">
      <x v="127"/>
      <x v="11"/>
    </i>
    <i r="1">
      <x v="125"/>
      <x v="11"/>
    </i>
    <i r="1">
      <x v="271"/>
      <x v="23"/>
    </i>
    <i r="1">
      <x v="27"/>
      <x v="52"/>
    </i>
    <i r="1">
      <x v="356"/>
      <x v="29"/>
    </i>
    <i r="1">
      <x v="335"/>
      <x v="55"/>
    </i>
    <i r="1">
      <x v="520"/>
      <x v="59"/>
    </i>
    <i r="1">
      <x v="481"/>
      <x v="39"/>
    </i>
    <i r="1">
      <x v="480"/>
      <x v="39"/>
    </i>
    <i r="1">
      <x v="392"/>
      <x v="54"/>
    </i>
    <i r="1">
      <x v="504"/>
      <x v="41"/>
    </i>
    <i r="1">
      <x v="546"/>
      <x v="54"/>
    </i>
    <i r="1">
      <x v="55"/>
      <x v="5"/>
    </i>
    <i r="1">
      <x v="81"/>
      <x v="7"/>
    </i>
    <i r="1">
      <x v="242"/>
      <x v="54"/>
    </i>
    <i r="1">
      <x v="191"/>
      <x v="58"/>
    </i>
    <i r="1">
      <x v="290"/>
      <x v="24"/>
    </i>
    <i r="1">
      <x v="128"/>
      <x v="11"/>
    </i>
    <i r="1">
      <x v="129"/>
      <x v="11"/>
    </i>
    <i r="1">
      <x v="94"/>
      <x v="8"/>
    </i>
    <i r="1">
      <x v="96"/>
      <x v="8"/>
    </i>
    <i r="1">
      <x v="29"/>
      <x v="52"/>
    </i>
    <i r="1">
      <x v="427"/>
      <x v="35"/>
    </i>
    <i r="1">
      <x v="575"/>
      <x v="51"/>
    </i>
    <i r="1">
      <x v="491"/>
      <x v="40"/>
    </i>
    <i r="1">
      <x v="610"/>
      <x v="53"/>
    </i>
    <i r="1">
      <x v="82"/>
      <x v="7"/>
    </i>
    <i r="1">
      <x v="240"/>
      <x v="21"/>
    </i>
    <i r="1">
      <x v="70"/>
      <x v="6"/>
    </i>
    <i r="1">
      <x v="229"/>
      <x v="20"/>
    </i>
    <i r="1">
      <x v="118"/>
      <x v="10"/>
    </i>
    <i r="1">
      <x v="631"/>
      <x v="57"/>
    </i>
    <i r="1">
      <x v="630"/>
      <x v="57"/>
    </i>
    <i r="1">
      <x v="441"/>
      <x v="36"/>
    </i>
    <i r="1">
      <x v="503"/>
      <x v="51"/>
    </i>
    <i r="1">
      <x v="557"/>
      <x v="46"/>
    </i>
    <i r="1">
      <x v="130"/>
      <x v="11"/>
    </i>
    <i r="1">
      <x v="110"/>
      <x v="9"/>
    </i>
    <i r="1">
      <x v="357"/>
      <x v="29"/>
    </i>
    <i r="1">
      <x v="611"/>
      <x v="50"/>
    </i>
    <i r="1">
      <x v="554"/>
      <x v="58"/>
    </i>
    <i r="1">
      <x v="402"/>
      <x v="55"/>
    </i>
    <i r="1">
      <x v="131"/>
      <x v="11"/>
    </i>
    <i r="1">
      <x v="288"/>
      <x v="55"/>
    </i>
    <i r="1">
      <x v="291"/>
      <x v="24"/>
    </i>
    <i r="1">
      <x v="54"/>
      <x v="53"/>
    </i>
    <i r="1">
      <x v="629"/>
      <x v="57"/>
    </i>
    <i r="1">
      <x v="442"/>
      <x v="36"/>
    </i>
    <i r="1">
      <x v="401"/>
      <x v="33"/>
    </i>
    <i r="1">
      <x v="391"/>
      <x v="32"/>
    </i>
    <i r="1">
      <x v="379"/>
      <x v="51"/>
    </i>
    <i r="1">
      <x v="522"/>
      <x v="59"/>
    </i>
    <i r="1">
      <x v="639"/>
      <x v="60"/>
    </i>
    <i r="1">
      <x v="457"/>
      <x v="59"/>
    </i>
    <i r="1">
      <x v="273"/>
      <x v="23"/>
    </i>
    <i r="1">
      <x v="230"/>
      <x v="20"/>
    </i>
    <i r="1">
      <x v="95"/>
      <x v="54"/>
    </i>
    <i r="1">
      <x v="97"/>
      <x v="54"/>
    </i>
    <i r="1">
      <x v="43"/>
      <x v="4"/>
    </i>
    <i r="1">
      <x v="251"/>
      <x v="22"/>
    </i>
    <i r="1">
      <x v="292"/>
      <x v="24"/>
    </i>
    <i r="1">
      <x v="193"/>
      <x v="17"/>
    </i>
    <i r="1">
      <x v="153"/>
      <x v="61"/>
    </i>
    <i r="1">
      <x v="539"/>
      <x v="43"/>
    </i>
    <i r="1">
      <x v="466"/>
      <x v="38"/>
    </i>
    <i r="1">
      <x v="549"/>
      <x v="45"/>
    </i>
    <i r="1">
      <x v="154"/>
      <x v="13"/>
    </i>
    <i r="1">
      <x v="577"/>
      <x v="47"/>
    </i>
    <i r="1">
      <x v="444"/>
      <x v="36"/>
    </i>
    <i r="1">
      <x v="574"/>
      <x v="51"/>
    </i>
    <i r="1">
      <x v="343"/>
      <x v="28"/>
    </i>
    <i r="1">
      <x v="535"/>
      <x v="43"/>
    </i>
    <i r="1">
      <x v="400"/>
      <x v="33"/>
    </i>
    <i r="1">
      <x v="482"/>
      <x v="39"/>
    </i>
    <i r="1">
      <x v="120"/>
      <x v="54"/>
    </i>
    <i r="1">
      <x v="222"/>
      <x v="19"/>
    </i>
    <i r="1">
      <x v="216"/>
      <x v="19"/>
    </i>
    <i r="1">
      <x v="59"/>
      <x v="5"/>
    </i>
    <i r="1">
      <x v="231"/>
      <x v="20"/>
    </i>
    <i r="1">
      <x v="272"/>
      <x v="59"/>
    </i>
    <i r="1">
      <x v="28"/>
      <x v="3"/>
    </i>
    <i r="1">
      <x v="587"/>
      <x v="48"/>
    </i>
    <i r="1">
      <x v="576"/>
      <x v="47"/>
    </i>
    <i r="1">
      <x v="358"/>
      <x v="29"/>
    </i>
    <i r="1">
      <x v="255"/>
      <x v="22"/>
    </i>
    <i r="1">
      <x v="325"/>
      <x v="54"/>
    </i>
    <i r="1">
      <x v="612"/>
      <x v="50"/>
    </i>
    <i r="1">
      <x v="372"/>
      <x v="30"/>
    </i>
    <i r="1">
      <x v="642"/>
      <x v="60"/>
    </i>
    <i r="1">
      <x v="455"/>
      <x v="37"/>
    </i>
    <i r="1">
      <x v="393"/>
      <x v="32"/>
    </i>
    <i r="1">
      <x v="330"/>
      <x v="27"/>
    </i>
    <i r="1">
      <x v="445"/>
      <x v="36"/>
    </i>
    <i r="1">
      <x v="483"/>
      <x v="39"/>
    </i>
    <i r="1">
      <x v="606"/>
      <x v="53"/>
    </i>
    <i r="1">
      <x v="559"/>
      <x v="55"/>
    </i>
    <i r="1">
      <x v="489"/>
      <x v="34"/>
    </i>
    <i r="1">
      <x v="171"/>
      <x v="14"/>
    </i>
    <i r="1">
      <x v="84"/>
      <x v="7"/>
    </i>
    <i r="1">
      <x v="74"/>
      <x v="6"/>
    </i>
    <i r="1">
      <x v="18"/>
      <x v="2"/>
    </i>
    <i r="1">
      <x v="293"/>
      <x v="24"/>
    </i>
    <i r="1">
      <x v="144"/>
      <x v="12"/>
    </i>
    <i r="1">
      <x v="274"/>
      <x v="23"/>
    </i>
    <i r="1">
      <x v="217"/>
      <x v="19"/>
    </i>
    <i r="1">
      <x v="313"/>
      <x v="12"/>
    </i>
    <i r="1">
      <x v="207"/>
      <x v="18"/>
    </i>
    <i r="1">
      <x v="111"/>
      <x v="9"/>
    </i>
    <i r="1">
      <x v="44"/>
      <x v="4"/>
    </i>
    <i r="1">
      <x v="108"/>
      <x v="9"/>
    </i>
    <i r="1">
      <x v="452"/>
      <x v="37"/>
    </i>
    <i r="1">
      <x v="380"/>
      <x v="31"/>
    </i>
    <i r="1">
      <x v="467"/>
      <x v="38"/>
    </i>
    <i r="1">
      <x v="493"/>
      <x v="40"/>
    </i>
    <i r="1">
      <x v="551"/>
      <x v="45"/>
    </i>
    <i r="1">
      <x v="425"/>
      <x v="35"/>
    </i>
    <i r="1">
      <x v="454"/>
      <x v="37"/>
    </i>
    <i r="1">
      <x v="505"/>
      <x v="41"/>
    </i>
    <i r="1">
      <x v="510"/>
      <x v="58"/>
    </i>
    <i r="1">
      <x v="449"/>
      <x v="37"/>
    </i>
    <i r="1">
      <x v="194"/>
      <x v="17"/>
    </i>
    <i r="1">
      <x v="45"/>
      <x v="4"/>
    </i>
    <i r="1">
      <x v="58"/>
      <x v="5"/>
    </i>
    <i r="1">
      <x v="85"/>
      <x v="7"/>
    </i>
    <i r="1">
      <x v="241"/>
      <x v="21"/>
    </i>
    <i r="1">
      <x v="321"/>
      <x v="26"/>
    </i>
    <i r="1">
      <x v="145"/>
      <x v="12"/>
    </i>
    <i r="1">
      <x v="275"/>
      <x v="23"/>
    </i>
    <i r="1">
      <x v="586"/>
      <x v="48"/>
    </i>
    <i r="1">
      <x v="625"/>
      <x v="56"/>
    </i>
    <i r="1">
      <x v="588"/>
      <x v="48"/>
    </i>
    <i r="1">
      <x v="562"/>
      <x v="46"/>
    </i>
    <i r="1">
      <x v="484"/>
      <x v="39"/>
    </i>
    <i r="1">
      <x v="643"/>
      <x v="60"/>
    </i>
    <i r="1">
      <x v="270"/>
      <x v="59"/>
    </i>
    <i r="1">
      <x v="6"/>
      <x v="1"/>
    </i>
    <i r="1">
      <x v="506"/>
      <x v="41"/>
    </i>
    <i r="1">
      <x v="395"/>
      <x v="32"/>
    </i>
    <i r="1">
      <x v="429"/>
      <x v="35"/>
    </i>
    <i r="1">
      <x v="374"/>
      <x v="30"/>
    </i>
    <i r="1">
      <x v="414"/>
      <x v="34"/>
    </i>
    <i r="1">
      <x v="521"/>
      <x v="42"/>
    </i>
    <i r="1">
      <x v="524"/>
      <x v="42"/>
    </i>
    <i r="1">
      <x v="403"/>
      <x v="33"/>
    </i>
    <i r="1">
      <x v="394"/>
      <x v="32"/>
    </i>
    <i r="1">
      <x v="490"/>
      <x v="39"/>
    </i>
    <i r="1">
      <x v="329"/>
      <x v="27"/>
    </i>
    <i r="1">
      <x v="451"/>
      <x v="37"/>
    </i>
    <i r="1">
      <x v="381"/>
      <x v="31"/>
    </i>
    <i r="1">
      <x v="453"/>
      <x v="37"/>
    </i>
    <i r="1">
      <x v="373"/>
      <x v="30"/>
    </i>
    <i r="1">
      <x v="16"/>
      <x v="2"/>
    </i>
    <i r="1">
      <x v="56"/>
      <x v="5"/>
    </i>
    <i r="1">
      <x v="23"/>
      <x v="52"/>
    </i>
    <i r="1">
      <x v="17"/>
      <x v="2"/>
    </i>
    <i r="1">
      <x v="158"/>
      <x v="13"/>
    </i>
    <i r="1">
      <x v="46"/>
      <x v="4"/>
    </i>
    <i r="1">
      <x v="345"/>
      <x v="28"/>
    </i>
    <i r="1">
      <x v="601"/>
      <x v="49"/>
    </i>
    <i r="1">
      <x v="359"/>
      <x v="29"/>
    </i>
    <i r="1">
      <x v="644"/>
      <x v="60"/>
    </i>
    <i r="1">
      <x v="430"/>
      <x v="61"/>
    </i>
    <i r="1">
      <x v="30"/>
      <x v="52"/>
    </i>
    <i r="1">
      <x v="294"/>
      <x v="24"/>
    </i>
    <i r="1">
      <x v="195"/>
      <x v="17"/>
    </i>
    <i r="1">
      <x v="159"/>
      <x v="13"/>
    </i>
    <i r="1">
      <x v="600"/>
      <x v="53"/>
    </i>
    <i r="1">
      <x v="495"/>
      <x v="40"/>
    </i>
    <i r="1">
      <x v="507"/>
      <x v="41"/>
    </i>
    <i r="1">
      <x v="456"/>
      <x v="37"/>
    </i>
    <i r="1">
      <x v="622"/>
      <x v="56"/>
    </i>
    <i r="1">
      <x v="404"/>
      <x v="33"/>
    </i>
    <i r="1">
      <x v="426"/>
      <x v="35"/>
    </i>
    <i r="1">
      <x v="585"/>
      <x v="48"/>
    </i>
    <i r="1">
      <x v="552"/>
      <x v="45"/>
    </i>
    <i r="1">
      <x v="634"/>
      <x v="57"/>
    </i>
    <i r="1">
      <x v="375"/>
      <x v="30"/>
    </i>
    <i r="1">
      <x v="396"/>
      <x v="32"/>
    </i>
    <i r="1">
      <x v="578"/>
      <x v="47"/>
    </i>
    <i r="1">
      <x v="243"/>
      <x v="21"/>
    </i>
    <i r="1">
      <x v="295"/>
      <x v="24"/>
    </i>
    <i r="1">
      <x v="179"/>
      <x v="15"/>
    </i>
    <i r="1">
      <x v="98"/>
      <x v="8"/>
    </i>
    <i r="1">
      <x v="86"/>
      <x v="7"/>
    </i>
    <i r="1">
      <x v="219"/>
      <x v="19"/>
    </i>
    <i r="1">
      <x v="176"/>
      <x v="14"/>
    </i>
    <i r="1">
      <x v="146"/>
      <x v="12"/>
    </i>
    <i r="1">
      <x v="232"/>
      <x v="20"/>
    </i>
    <i r="1">
      <x v="233"/>
      <x v="20"/>
    </i>
    <i r="1">
      <x v="346"/>
      <x v="28"/>
    </i>
    <i r="1">
      <x v="405"/>
      <x v="33"/>
    </i>
    <i r="1">
      <x v="633"/>
      <x v="57"/>
    </i>
    <i r="1">
      <x v="603"/>
      <x v="49"/>
    </i>
    <i r="1">
      <x v="360"/>
      <x v="29"/>
    </i>
    <i r="1">
      <x v="624"/>
      <x v="56"/>
    </i>
    <i r="1">
      <x v="468"/>
      <x v="38"/>
    </i>
    <i r="1">
      <x v="160"/>
      <x v="13"/>
    </i>
    <i r="1">
      <x v="558"/>
      <x v="46"/>
    </i>
    <i r="1">
      <x v="537"/>
      <x v="43"/>
    </i>
    <i r="1">
      <x v="589"/>
      <x v="48"/>
    </i>
    <i r="1">
      <x v="560"/>
      <x v="46"/>
    </i>
    <i r="1">
      <x v="497"/>
      <x v="40"/>
    </i>
    <i r="1">
      <x v="561"/>
      <x v="46"/>
    </i>
    <i r="1">
      <x v="496"/>
      <x v="40"/>
    </i>
    <i r="1">
      <x v="397"/>
      <x v="32"/>
    </i>
    <i r="1">
      <x v="536"/>
      <x v="43"/>
    </i>
    <i r="1">
      <x v="485"/>
      <x v="39"/>
    </i>
    <i r="1">
      <x v="590"/>
      <x v="48"/>
    </i>
    <i r="1">
      <x v="332"/>
      <x v="27"/>
    </i>
    <i r="1">
      <x v="382"/>
      <x v="31"/>
    </i>
    <i r="1">
      <x v="508"/>
      <x v="41"/>
    </i>
    <i r="1">
      <x v="428"/>
      <x v="35"/>
    </i>
    <i r="1">
      <x v="415"/>
      <x v="51"/>
    </i>
    <i r="1">
      <x v="525"/>
      <x v="42"/>
    </i>
    <i r="1">
      <x v="5"/>
      <x v="1"/>
    </i>
    <i r="1">
      <x v="257"/>
      <x v="22"/>
    </i>
    <i r="1">
      <x v="132"/>
      <x v="11"/>
    </i>
    <i r="1">
      <x v="187"/>
      <x v="16"/>
    </i>
    <i r="1">
      <x v="133"/>
      <x v="11"/>
    </i>
    <i r="1">
      <x v="172"/>
      <x v="14"/>
    </i>
    <i r="1">
      <x v="76"/>
      <x v="6"/>
    </i>
    <i r="1">
      <x v="22"/>
      <x v="2"/>
    </i>
    <i r="1">
      <x v="21"/>
      <x v="2"/>
    </i>
    <i r="1">
      <x v="188"/>
      <x v="16"/>
    </i>
    <i r="1">
      <x v="244"/>
      <x v="21"/>
    </i>
    <i r="1">
      <x v="60"/>
      <x v="5"/>
    </i>
    <i r="1">
      <x v="234"/>
      <x v="20"/>
    </i>
    <i r="1">
      <x v="323"/>
      <x v="26"/>
    </i>
    <i r="1">
      <x v="75"/>
      <x v="6"/>
    </i>
    <i r="1">
      <x v="256"/>
      <x v="22"/>
    </i>
    <i r="1">
      <x v="604"/>
      <x v="49"/>
    </i>
    <i r="1">
      <x v="635"/>
      <x v="57"/>
    </i>
    <i r="1">
      <x v="605"/>
      <x v="53"/>
    </i>
    <i r="1">
      <x v="613"/>
      <x v="50"/>
    </i>
    <i r="1">
      <x v="602"/>
      <x v="49"/>
    </i>
    <i r="1">
      <x v="189"/>
      <x v="16"/>
    </i>
    <i r="1">
      <x v="258"/>
      <x v="22"/>
    </i>
    <i r="1">
      <x v="235"/>
      <x v="20"/>
    </i>
    <i r="1">
      <x v="48"/>
      <x v="4"/>
    </i>
    <i r="1">
      <x v="362"/>
      <x v="29"/>
    </i>
    <i r="1">
      <x v="333"/>
      <x v="27"/>
    </i>
    <i r="1">
      <x v="591"/>
      <x v="48"/>
    </i>
    <i r="1">
      <x v="361"/>
      <x v="29"/>
    </i>
    <i r="1">
      <x v="636"/>
      <x v="57"/>
    </i>
    <i r="1">
      <x v="623"/>
      <x v="56"/>
    </i>
    <i r="1">
      <x v="556"/>
      <x v="55"/>
    </i>
    <i r="1">
      <x v="502"/>
      <x v="58"/>
    </i>
    <i r="1">
      <x v="406"/>
      <x v="33"/>
    </i>
    <i r="1">
      <x v="523"/>
      <x v="42"/>
    </i>
    <i r="1">
      <x v="509"/>
      <x v="41"/>
    </i>
    <i r="1">
      <x v="363"/>
      <x v="29"/>
    </i>
    <i r="1">
      <x v="162"/>
      <x v="13"/>
    </i>
    <i r="1">
      <x v="119"/>
      <x v="10"/>
    </i>
    <i r="1">
      <x v="163"/>
      <x v="13"/>
    </i>
    <i r="1">
      <x v="161"/>
      <x v="13"/>
    </i>
    <i r="1">
      <x v="180"/>
      <x v="15"/>
    </i>
    <i r="1">
      <x v="322"/>
      <x v="26"/>
    </i>
    <i r="1">
      <x v="307"/>
      <x v="59"/>
    </i>
    <i r="1">
      <x v="61"/>
      <x v="5"/>
    </i>
    <i r="1">
      <x v="277"/>
      <x v="23"/>
    </i>
    <i r="1">
      <x v="276"/>
      <x v="23"/>
    </i>
    <i r="1">
      <x v="563"/>
      <x v="46"/>
    </i>
    <i r="1">
      <x v="446"/>
      <x v="36"/>
    </i>
    <i r="1">
      <x v="334"/>
      <x v="27"/>
    </i>
    <i r="1">
      <x v="592"/>
      <x v="48"/>
    </i>
    <i r="1">
      <x v="579"/>
      <x v="47"/>
    </i>
    <i r="1">
      <x v="312"/>
      <x v="10"/>
    </i>
    <i r="1">
      <x v="121"/>
      <x v="10"/>
    </i>
    <i r="1">
      <x v="47"/>
      <x v="52"/>
    </i>
    <i r="1">
      <x v="324"/>
      <x v="26"/>
    </i>
    <i r="1">
      <x v="594"/>
      <x v="48"/>
    </i>
    <i r="1">
      <x v="471"/>
      <x v="38"/>
    </i>
    <i r="1">
      <x v="593"/>
      <x v="48"/>
    </i>
    <i r="1">
      <x v="565"/>
      <x v="46"/>
    </i>
    <i r="1">
      <x v="645"/>
      <x v="60"/>
    </i>
    <i r="1">
      <x v="383"/>
      <x v="31"/>
    </i>
    <i r="1">
      <x v="595"/>
      <x v="48"/>
    </i>
    <i r="1">
      <x v="564"/>
      <x v="46"/>
    </i>
    <i r="1">
      <x v="498"/>
      <x v="40"/>
    </i>
    <i r="1">
      <x v="259"/>
      <x v="22"/>
    </i>
    <i r="1">
      <x v="99"/>
      <x v="8"/>
    </i>
    <i r="1">
      <x v="260"/>
      <x v="22"/>
    </i>
    <i r="1">
      <x v="173"/>
      <x v="14"/>
    </i>
    <i r="1">
      <x v="220"/>
      <x v="19"/>
    </i>
    <i r="1">
      <x v="174"/>
      <x v="14"/>
    </i>
    <i r="1">
      <x v="308"/>
      <x v="25"/>
    </i>
    <i r="1">
      <x v="209"/>
      <x v="18"/>
    </i>
    <i r="1">
      <x v="190"/>
      <x v="16"/>
    </i>
    <i r="1">
      <x v="197"/>
      <x v="17"/>
    </i>
    <i r="1">
      <x v="278"/>
      <x v="23"/>
    </i>
    <i r="1">
      <x v="49"/>
      <x v="4"/>
    </i>
    <i r="1">
      <x v="245"/>
      <x v="21"/>
    </i>
    <i r="1">
      <x v="210"/>
      <x v="18"/>
    </i>
    <i r="1">
      <x v="538"/>
      <x v="43"/>
    </i>
    <i r="1">
      <x v="458"/>
      <x v="37"/>
    </i>
    <i r="1">
      <x v="364"/>
      <x v="29"/>
    </i>
    <i r="1">
      <x v="512"/>
      <x v="41"/>
    </i>
    <i r="1">
      <x v="596"/>
      <x v="48"/>
    </i>
    <i r="1">
      <x v="486"/>
      <x v="39"/>
    </i>
    <i r="1">
      <x v="87"/>
      <x v="7"/>
    </i>
    <i r="1">
      <x v="201"/>
      <x v="13"/>
    </i>
    <i r="1">
      <x v="306"/>
      <x v="25"/>
    </i>
    <i r="1">
      <x v="279"/>
      <x v="23"/>
    </i>
    <i r="1">
      <x v="221"/>
      <x v="19"/>
    </i>
    <i r="1">
      <x v="19"/>
      <x v="52"/>
    </i>
    <i r="1">
      <x v="7"/>
      <x v="1"/>
    </i>
    <i r="1">
      <x v="499"/>
      <x v="40"/>
    </i>
    <i r="1">
      <x v="513"/>
      <x v="41"/>
    </i>
    <i r="1">
      <x v="416"/>
      <x v="34"/>
    </i>
    <i r="1">
      <x v="365"/>
      <x v="29"/>
    </i>
    <i r="1">
      <x v="408"/>
      <x v="33"/>
    </i>
    <i r="1">
      <x v="459"/>
      <x v="37"/>
    </i>
    <i r="1">
      <x v="31"/>
      <x v="3"/>
    </i>
    <i r="1">
      <x v="261"/>
      <x v="22"/>
    </i>
    <i r="1">
      <x v="112"/>
      <x v="9"/>
    </i>
    <i r="1">
      <x v="296"/>
      <x v="24"/>
    </i>
    <i r="1">
      <x v="280"/>
      <x v="23"/>
    </i>
    <i r="1">
      <x v="181"/>
      <x v="15"/>
    </i>
    <i r="1">
      <x v="77"/>
      <x v="6"/>
    </i>
    <i r="1">
      <x v="246"/>
      <x v="21"/>
    </i>
    <i r="1">
      <x v="326"/>
      <x v="26"/>
    </i>
    <i r="1">
      <x v="540"/>
      <x v="43"/>
    </i>
    <i r="1">
      <x v="626"/>
      <x v="56"/>
    </i>
    <i r="1">
      <x v="646"/>
      <x v="60"/>
    </i>
    <i r="1">
      <x v="409"/>
      <x v="33"/>
    </i>
    <i r="1">
      <x v="472"/>
      <x v="38"/>
    </i>
    <i r="1">
      <x v="417"/>
      <x v="34"/>
    </i>
    <i r="1">
      <x v="553"/>
      <x v="38"/>
    </i>
    <i r="1">
      <x v="511"/>
      <x v="58"/>
    </i>
    <i r="1">
      <x v="607"/>
      <x v="49"/>
    </i>
    <i r="1">
      <x v="175"/>
      <x v="14"/>
    </i>
    <i r="1">
      <x v="262"/>
      <x v="22"/>
    </i>
    <i r="1">
      <x v="78"/>
      <x v="6"/>
    </i>
    <i r="1">
      <x v="113"/>
      <x v="9"/>
    </i>
    <i r="1">
      <x v="32"/>
      <x v="3"/>
    </i>
    <i r="1">
      <x v="386"/>
      <x v="31"/>
    </i>
    <i r="1">
      <x v="385"/>
      <x v="31"/>
    </i>
    <i r="1">
      <x v="526"/>
      <x v="42"/>
    </i>
    <i r="1">
      <x v="336"/>
      <x v="27"/>
    </i>
    <i r="1">
      <x v="541"/>
      <x v="43"/>
    </i>
    <i r="1">
      <x v="366"/>
      <x v="29"/>
    </i>
    <i r="1">
      <x v="384"/>
      <x v="31"/>
    </i>
    <i r="1">
      <x v="580"/>
      <x v="47"/>
    </i>
    <i r="1">
      <x v="473"/>
      <x v="38"/>
    </i>
    <i r="1">
      <x v="514"/>
      <x v="41"/>
    </i>
    <i r="1">
      <x v="223"/>
      <x v="19"/>
    </i>
    <i r="1">
      <x v="24"/>
      <x v="2"/>
    </i>
    <i r="1">
      <x v="114"/>
      <x v="9"/>
    </i>
    <i r="1">
      <x v="122"/>
      <x v="10"/>
    </i>
    <i r="1">
      <x v="147"/>
      <x v="12"/>
    </i>
    <i r="1">
      <x v="26"/>
      <x v="2"/>
    </i>
    <i r="1">
      <x v="88"/>
      <x v="7"/>
    </i>
    <i r="1">
      <x v="25"/>
      <x v="2"/>
    </i>
    <i r="1">
      <x v="247"/>
      <x v="21"/>
    </i>
    <i r="1">
      <x v="297"/>
      <x v="24"/>
    </i>
    <i r="1">
      <x v="62"/>
      <x v="5"/>
    </i>
    <i r="1">
      <x v="164"/>
      <x v="13"/>
    </i>
    <i r="1">
      <x v="418"/>
      <x v="34"/>
    </i>
    <i r="1">
      <x v="431"/>
      <x v="35"/>
    </i>
    <i r="1">
      <x v="309"/>
      <x v="25"/>
    </i>
    <i r="1">
      <x v="298"/>
      <x v="24"/>
    </i>
    <i r="1">
      <x v="63"/>
      <x v="5"/>
    </i>
    <i r="1">
      <x v="100"/>
      <x v="8"/>
    </i>
    <i r="1">
      <x v="165"/>
      <x v="13"/>
    </i>
    <i r="1">
      <x v="410"/>
      <x v="33"/>
    </i>
    <i r="1">
      <x v="347"/>
      <x v="28"/>
    </i>
    <i r="1">
      <x v="387"/>
      <x v="31"/>
    </i>
    <i r="1">
      <x v="263"/>
      <x v="22"/>
    </i>
    <i r="1">
      <x v="211"/>
      <x v="18"/>
    </i>
    <i r="1">
      <x v="101"/>
      <x v="8"/>
    </i>
    <i r="1">
      <x v="597"/>
      <x v="48"/>
    </i>
    <i r="1">
      <x v="515"/>
      <x v="41"/>
    </i>
    <i r="1">
      <x v="542"/>
      <x v="43"/>
    </i>
    <i r="1">
      <x v="637"/>
      <x v="57"/>
    </i>
    <i r="1">
      <x v="388"/>
      <x v="31"/>
    </i>
    <i r="1">
      <x v="166"/>
      <x v="13"/>
    </i>
    <i r="1">
      <x v="264"/>
      <x v="22"/>
    </i>
    <i r="1">
      <x v="237"/>
      <x v="20"/>
    </i>
    <i r="1">
      <x v="8"/>
      <x v="1"/>
    </i>
    <i r="1">
      <x v="196"/>
      <x v="17"/>
    </i>
    <i r="1">
      <x v="89"/>
      <x v="7"/>
    </i>
    <i r="1">
      <x v="236"/>
      <x v="20"/>
    </i>
    <i r="1">
      <x v="182"/>
      <x v="15"/>
    </i>
    <i r="1">
      <x v="528"/>
      <x v="42"/>
    </i>
    <i r="1">
      <x v="367"/>
      <x v="29"/>
    </i>
    <i r="1">
      <x v="543"/>
      <x v="43"/>
    </i>
    <i r="1">
      <x v="608"/>
      <x v="49"/>
    </i>
    <i r="1">
      <x v="419"/>
      <x v="34"/>
    </i>
    <i r="1">
      <x v="647"/>
      <x v="60"/>
    </i>
    <i r="1">
      <x v="411"/>
      <x v="33"/>
    </i>
    <i r="1">
      <x v="527"/>
      <x v="42"/>
    </i>
    <i r="1">
      <x v="567"/>
      <x v="46"/>
    </i>
    <i r="1">
      <x v="566"/>
      <x v="46"/>
    </i>
    <i r="1">
      <x v="516"/>
      <x v="41"/>
    </i>
    <i r="1">
      <x v="238"/>
      <x v="20"/>
    </i>
    <i r="1">
      <x v="183"/>
      <x v="15"/>
    </i>
    <i r="1">
      <x v="123"/>
      <x v="10"/>
    </i>
    <i r="1">
      <x v="102"/>
      <x v="8"/>
    </i>
    <i r="1">
      <x v="299"/>
      <x v="24"/>
    </i>
    <i r="1">
      <x v="79"/>
      <x v="6"/>
    </i>
    <i r="1">
      <x v="314"/>
      <x v="25"/>
    </i>
    <i r="1">
      <x v="9"/>
      <x v="1"/>
    </i>
    <i r="1">
      <x v="33"/>
      <x v="3"/>
    </i>
    <i r="1">
      <x v="115"/>
      <x v="9"/>
    </i>
    <i r="1">
      <x v="569"/>
      <x v="46"/>
    </i>
    <i r="1">
      <x v="544"/>
      <x v="43"/>
    </i>
    <i r="1">
      <x v="420"/>
      <x v="34"/>
    </i>
    <i r="1">
      <x v="412"/>
      <x v="33"/>
    </i>
    <i r="1">
      <x v="568"/>
      <x v="46"/>
    </i>
    <i r="1">
      <x v="614"/>
      <x v="50"/>
    </i>
    <i r="1">
      <x v="348"/>
      <x v="28"/>
    </i>
    <i r="1">
      <x v="407"/>
      <x v="55"/>
    </i>
    <i r="1">
      <x v="212"/>
      <x v="18"/>
    </i>
    <i r="1">
      <x v="198"/>
      <x v="17"/>
    </i>
    <i r="1">
      <x v="34"/>
      <x v="3"/>
    </i>
    <i r="1">
      <x v="50"/>
      <x v="4"/>
    </i>
    <i r="1">
      <x v="199"/>
      <x v="17"/>
    </i>
    <i r="1">
      <x v="447"/>
      <x v="36"/>
    </i>
    <i r="1">
      <x v="432"/>
      <x v="35"/>
    </i>
    <i r="1">
      <x v="570"/>
      <x v="46"/>
    </i>
    <i r="1">
      <x v="349"/>
      <x v="28"/>
    </i>
    <i r="1">
      <x v="327"/>
      <x v="26"/>
    </i>
    <i r="1">
      <x v="148"/>
      <x v="12"/>
    </i>
    <i r="1">
      <x v="281"/>
      <x v="23"/>
    </i>
    <i r="1">
      <x v="35"/>
      <x v="3"/>
    </i>
    <i r="1">
      <x v="214"/>
      <x v="18"/>
    </i>
    <i r="1">
      <x v="300"/>
      <x v="24"/>
    </i>
    <i r="1">
      <x v="317"/>
      <x v="21"/>
    </i>
    <i r="1">
      <x v="310"/>
      <x v="25"/>
    </i>
    <i r="1">
      <x v="213"/>
      <x v="18"/>
    </i>
    <i r="1">
      <x v="609"/>
      <x v="49"/>
    </i>
    <i r="1">
      <x v="350"/>
      <x v="28"/>
    </i>
    <i r="1">
      <x v="433"/>
      <x v="35"/>
    </i>
    <i r="1">
      <x v="500"/>
      <x v="40"/>
    </i>
    <i r="1">
      <x v="460"/>
      <x v="37"/>
    </i>
    <i r="1">
      <x v="64"/>
      <x v="5"/>
    </i>
    <i r="1">
      <x v="301"/>
      <x v="24"/>
    </i>
    <i r="1">
      <x v="302"/>
      <x v="24"/>
    </i>
    <i r="1">
      <x v="90"/>
      <x v="7"/>
    </i>
    <i r="1">
      <x v="598"/>
      <x v="48"/>
    </i>
    <i r="1">
      <x v="529"/>
      <x v="42"/>
    </i>
    <i r="1">
      <x v="10"/>
      <x v="1"/>
    </i>
    <i r="1">
      <x v="200"/>
      <x v="17"/>
    </i>
    <i r="1">
      <x v="51"/>
      <x v="4"/>
    </i>
    <i r="1">
      <x v="266"/>
      <x v="22"/>
    </i>
    <i r="1">
      <x v="265"/>
      <x v="22"/>
    </i>
    <i r="1">
      <x v="91"/>
      <x v="7"/>
    </i>
    <i r="1">
      <x v="448"/>
      <x v="36"/>
    </i>
    <i r="1">
      <x v="389"/>
      <x v="31"/>
    </i>
    <i r="1">
      <x v="461"/>
      <x v="37"/>
    </i>
    <i r="1">
      <x v="487"/>
      <x v="39"/>
    </i>
    <i r="1">
      <x v="571"/>
      <x v="46"/>
    </i>
    <i r="1">
      <x v="124"/>
      <x v="10"/>
    </i>
    <i r="1">
      <x v="303"/>
      <x v="24"/>
    </i>
    <i r="1">
      <x v="168"/>
      <x v="13"/>
    </i>
    <i r="1">
      <x v="167"/>
      <x v="13"/>
    </i>
    <i r="1">
      <x v="268"/>
      <x v="22"/>
    </i>
    <i r="1">
      <x v="304"/>
      <x v="24"/>
    </i>
    <i r="1">
      <x v="267"/>
      <x v="22"/>
    </i>
    <i r="1">
      <x v="475"/>
      <x v="38"/>
    </i>
    <i r="1">
      <x v="501"/>
      <x v="40"/>
    </i>
    <i r="1">
      <x v="530"/>
      <x v="42"/>
    </i>
    <i r="1">
      <x v="421"/>
      <x v="34"/>
    </i>
    <i r="1">
      <x v="474"/>
      <x v="38"/>
    </i>
    <i r="1">
      <x v="517"/>
      <x v="41"/>
    </i>
    <i r="1">
      <x v="116"/>
      <x v="9"/>
    </i>
    <i r="1">
      <x v="311"/>
      <x v="25"/>
    </i>
    <i r="1">
      <x v="462"/>
      <x v="37"/>
    </i>
    <i r="1">
      <x v="11"/>
      <x v="1"/>
    </i>
    <i r="1">
      <x v="434"/>
      <x v="35"/>
    </i>
    <i r="1">
      <x v="435"/>
      <x v="35"/>
    </i>
    <i r="1">
      <x v="545"/>
      <x v="43"/>
    </i>
    <i r="1">
      <x v="572"/>
      <x v="46"/>
    </i>
    <i r="1">
      <x v="476"/>
      <x v="38"/>
    </i>
    <i r="1">
      <x v="376"/>
      <x v="30"/>
    </i>
    <i r="1">
      <x v="92"/>
      <x v="7"/>
    </i>
    <i r="1">
      <x v="269"/>
      <x v="22"/>
    </i>
    <i r="1">
      <x v="12"/>
      <x v="1"/>
    </i>
    <i r="1">
      <x v="518"/>
      <x v="41"/>
    </i>
    <i r="1">
      <x v="337"/>
      <x v="27"/>
    </i>
    <i r="1">
      <x v="422"/>
      <x v="34"/>
    </i>
    <i r="1">
      <x v="573"/>
      <x v="46"/>
    </i>
    <i r="1">
      <x v="488"/>
      <x v="39"/>
    </i>
    <i r="1">
      <x v="93"/>
      <x v="7"/>
    </i>
    <i r="1">
      <x v="316"/>
      <x v="19"/>
    </i>
    <i r="1">
      <x v="531"/>
      <x v="42"/>
    </i>
    <i r="1">
      <x v="36"/>
      <x v="3"/>
    </i>
    <i r="1">
      <x v="37"/>
      <x v="3"/>
    </i>
    <i r="1">
      <x v="134"/>
      <x v="11"/>
    </i>
    <i r="1">
      <x v="65"/>
      <x v="5"/>
    </i>
    <i r="1">
      <x v="519"/>
      <x v="41"/>
    </i>
    <i r="1">
      <x v="648"/>
      <x v="60"/>
    </i>
    <i r="1">
      <x v="149"/>
      <x v="12"/>
    </i>
    <i r="1">
      <x/>
      <x/>
    </i>
    <i>
      <x v="1"/>
      <x v="282"/>
      <x v="55"/>
    </i>
    <i r="1">
      <x v="150"/>
      <x v="61"/>
    </i>
    <i r="1">
      <x v="305"/>
      <x v="59"/>
    </i>
    <i r="1">
      <x v="413"/>
      <x v="51"/>
    </i>
    <i r="1">
      <x v="202"/>
      <x v="58"/>
    </i>
    <i r="1">
      <x v="284"/>
      <x v="55"/>
    </i>
    <i r="1">
      <x v="423"/>
      <x v="61"/>
    </i>
    <i r="1">
      <x v="4"/>
      <x v="52"/>
    </i>
    <i r="1">
      <x v="203"/>
      <x v="55"/>
    </i>
    <i r="1">
      <x v="338"/>
      <x v="51"/>
    </i>
    <i r="1">
      <x v="477"/>
      <x v="53"/>
    </i>
    <i r="1">
      <x v="239"/>
      <x v="54"/>
    </i>
    <i r="1">
      <x v="105"/>
      <x v="58"/>
    </i>
    <i r="1">
      <x v="138"/>
      <x v="54"/>
    </i>
    <i r="1">
      <x v="41"/>
      <x v="52"/>
    </i>
    <i r="1">
      <x v="66"/>
      <x v="58"/>
    </i>
    <i r="1">
      <x v="532"/>
      <x v="59"/>
    </i>
    <i r="1">
      <x v="13"/>
      <x v="52"/>
    </i>
    <i r="1">
      <x v="463"/>
      <x v="58"/>
    </i>
    <i r="1">
      <x v="618"/>
      <x v="59"/>
    </i>
    <i r="1">
      <x v="616"/>
      <x v="53"/>
    </i>
    <i r="1">
      <x v="547"/>
      <x v="54"/>
    </i>
    <i r="1">
      <x v="156"/>
      <x v="61"/>
    </i>
    <i r="1">
      <x v="550"/>
      <x v="53"/>
    </i>
    <i r="1">
      <x v="339"/>
      <x v="51"/>
    </i>
    <i>
      <x v="2"/>
      <x v="413"/>
      <x v="34"/>
    </i>
    <i r="1">
      <x v="338"/>
      <x v="28"/>
    </i>
    <i r="1">
      <x v="339"/>
      <x v="28"/>
    </i>
    <i r="1">
      <x v="377"/>
      <x v="31"/>
    </i>
    <i r="1">
      <x v="581"/>
      <x v="48"/>
    </i>
    <i r="1">
      <x v="170"/>
      <x v="14"/>
    </i>
    <i r="1">
      <x v="583"/>
      <x v="48"/>
    </i>
    <i r="1">
      <x v="574"/>
      <x v="47"/>
    </i>
    <i r="1">
      <x v="575"/>
      <x v="47"/>
    </i>
    <i r="1">
      <x v="584"/>
      <x v="48"/>
    </i>
    <i r="1">
      <x v="503"/>
      <x v="41"/>
    </i>
    <i r="1">
      <x v="379"/>
      <x v="31"/>
    </i>
    <i r="1">
      <x v="470"/>
      <x v="38"/>
    </i>
    <i r="1">
      <x v="415"/>
      <x v="34"/>
    </i>
    <i r="1">
      <x v="469"/>
      <x v="38"/>
    </i>
    <i>
      <x v="3"/>
      <x v="618"/>
      <x v="56"/>
    </i>
    <i r="1">
      <x v="532"/>
      <x v="43"/>
    </i>
    <i r="1">
      <x v="305"/>
      <x v="25"/>
    </i>
    <i r="1">
      <x v="371"/>
      <x v="30"/>
    </i>
    <i r="1">
      <x v="533"/>
      <x v="43"/>
    </i>
    <i r="1">
      <x v="185"/>
      <x v="16"/>
    </i>
    <i r="1">
      <x v="270"/>
      <x v="23"/>
    </i>
    <i r="1">
      <x v="621"/>
      <x v="56"/>
    </i>
    <i r="1">
      <x v="318"/>
      <x v="23"/>
    </i>
    <i r="1">
      <x v="450"/>
      <x v="37"/>
    </i>
    <i r="1">
      <x v="534"/>
      <x v="43"/>
    </i>
    <i r="1">
      <x v="272"/>
      <x v="23"/>
    </i>
    <i r="1">
      <x v="520"/>
      <x v="42"/>
    </i>
    <i r="1">
      <x v="522"/>
      <x v="42"/>
    </i>
    <i r="1">
      <x v="457"/>
      <x v="37"/>
    </i>
    <i r="1">
      <x v="307"/>
      <x v="25"/>
    </i>
    <i>
      <x v="4"/>
      <x v="282"/>
      <x v="24"/>
    </i>
    <i r="1">
      <x v="283"/>
      <x v="24"/>
    </i>
    <i r="1">
      <x v="203"/>
      <x v="18"/>
    </i>
    <i r="1">
      <x v="555"/>
      <x v="46"/>
    </i>
    <i r="1">
      <x v="398"/>
      <x v="33"/>
    </i>
    <i r="1">
      <x v="204"/>
      <x v="18"/>
    </i>
    <i r="1">
      <x v="328"/>
      <x v="27"/>
    </i>
    <i r="1">
      <x v="284"/>
      <x v="24"/>
    </i>
    <i r="1">
      <x v="80"/>
      <x v="7"/>
    </i>
    <i r="1">
      <x v="288"/>
      <x v="24"/>
    </i>
    <i r="1">
      <x v="83"/>
      <x v="7"/>
    </i>
    <i r="1">
      <x v="556"/>
      <x v="46"/>
    </i>
    <i r="1">
      <x v="402"/>
      <x v="33"/>
    </i>
    <i r="1">
      <x v="559"/>
      <x v="46"/>
    </i>
    <i r="1">
      <x v="335"/>
      <x v="27"/>
    </i>
    <i r="1">
      <x v="407"/>
      <x v="33"/>
    </i>
    <i>
      <x v="5"/>
      <x v="150"/>
      <x v="13"/>
    </i>
    <i r="1">
      <x v="436"/>
      <x v="36"/>
    </i>
    <i r="1">
      <x v="423"/>
      <x v="35"/>
    </i>
    <i r="1">
      <x v="437"/>
      <x v="36"/>
    </i>
    <i r="1">
      <x v="248"/>
      <x v="22"/>
    </i>
    <i r="1">
      <x v="224"/>
      <x v="20"/>
    </i>
    <i r="1">
      <x v="649"/>
      <x v="22"/>
    </i>
    <i r="1">
      <x v="249"/>
      <x v="22"/>
    </i>
    <i r="1">
      <x v="156"/>
      <x v="13"/>
    </i>
    <i r="1">
      <x v="228"/>
      <x v="20"/>
    </i>
    <i r="1">
      <x v="155"/>
      <x v="13"/>
    </i>
    <i r="1">
      <x v="227"/>
      <x v="20"/>
    </i>
    <i r="1">
      <x v="250"/>
      <x v="22"/>
    </i>
    <i r="1">
      <x v="153"/>
      <x v="13"/>
    </i>
    <i r="1">
      <x v="641"/>
      <x v="60"/>
    </i>
    <i r="1">
      <x v="640"/>
      <x v="60"/>
    </i>
    <i r="1">
      <x v="430"/>
      <x v="35"/>
    </i>
    <i>
      <x v="6"/>
      <x v="463"/>
      <x v="38"/>
    </i>
    <i r="1">
      <x v="202"/>
      <x v="17"/>
    </i>
    <i r="1">
      <x v="66"/>
      <x v="6"/>
    </i>
    <i r="1">
      <x v="136"/>
      <x v="11"/>
    </i>
    <i r="1">
      <x v="68"/>
      <x v="6"/>
    </i>
    <i r="1">
      <x v="106"/>
      <x v="9"/>
    </i>
    <i r="1">
      <x v="191"/>
      <x v="17"/>
    </i>
    <i r="1">
      <x v="105"/>
      <x v="9"/>
    </i>
    <i r="1">
      <x v="628"/>
      <x v="57"/>
    </i>
    <i r="1">
      <x v="502"/>
      <x v="41"/>
    </i>
    <i r="1">
      <x v="126"/>
      <x v="11"/>
    </i>
    <i r="1">
      <x v="627"/>
      <x v="57"/>
    </i>
    <i r="1">
      <x v="554"/>
      <x v="40"/>
    </i>
    <i r="1">
      <x v="494"/>
      <x v="40"/>
    </i>
    <i r="1">
      <x v="510"/>
      <x v="41"/>
    </i>
    <i r="1">
      <x v="511"/>
      <x v="41"/>
    </i>
    <i>
      <x v="7"/>
      <x v="138"/>
      <x v="12"/>
    </i>
    <i r="1">
      <x v="139"/>
      <x v="12"/>
    </i>
    <i r="1">
      <x v="239"/>
      <x v="21"/>
    </i>
    <i r="1">
      <x v="547"/>
      <x v="44"/>
    </i>
    <i r="1">
      <x v="215"/>
      <x v="19"/>
    </i>
    <i r="1">
      <x v="242"/>
      <x v="21"/>
    </i>
    <i r="1">
      <x v="320"/>
      <x v="26"/>
    </i>
    <i r="1">
      <x v="315"/>
      <x v="10"/>
    </i>
    <i r="1">
      <x v="546"/>
      <x v="44"/>
    </i>
    <i r="1">
      <x v="218"/>
      <x v="19"/>
    </i>
    <i r="1">
      <x v="95"/>
      <x v="8"/>
    </i>
    <i r="1">
      <x v="392"/>
      <x v="32"/>
    </i>
    <i r="1">
      <x v="97"/>
      <x v="8"/>
    </i>
    <i r="1">
      <x v="120"/>
      <x v="10"/>
    </i>
    <i r="1">
      <x v="325"/>
      <x v="26"/>
    </i>
    <i>
      <x v="8"/>
      <x v="477"/>
      <x v="39"/>
    </i>
    <i r="1">
      <x v="352"/>
      <x v="29"/>
    </i>
    <i r="1">
      <x v="479"/>
      <x v="39"/>
    </i>
    <i r="1">
      <x v="351"/>
      <x v="29"/>
    </i>
    <i r="1">
      <x v="52"/>
      <x v="5"/>
    </i>
    <i r="1">
      <x v="53"/>
      <x v="5"/>
    </i>
    <i r="1">
      <x v="617"/>
      <x v="45"/>
    </i>
    <i r="1">
      <x v="610"/>
      <x v="50"/>
    </i>
    <i r="1">
      <x v="57"/>
      <x v="5"/>
    </i>
    <i r="1">
      <x v="353"/>
      <x v="29"/>
    </i>
    <i r="1">
      <x v="478"/>
      <x v="39"/>
    </i>
    <i r="1">
      <x v="616"/>
      <x v="50"/>
    </i>
    <i r="1">
      <x v="355"/>
      <x v="29"/>
    </i>
    <i r="1">
      <x v="54"/>
      <x v="5"/>
    </i>
    <i r="1">
      <x v="550"/>
      <x v="45"/>
    </i>
    <i r="1">
      <x v="605"/>
      <x v="49"/>
    </i>
    <i r="1">
      <x v="606"/>
      <x v="49"/>
    </i>
    <i r="1">
      <x v="600"/>
      <x v="49"/>
    </i>
    <i>
      <x v="9"/>
      <x v="13"/>
      <x v="2"/>
    </i>
    <i r="1">
      <x v="1"/>
      <x v="1"/>
    </i>
    <i r="1">
      <x v="177"/>
      <x v="15"/>
    </i>
    <i r="1">
      <x v="178"/>
      <x v="15"/>
    </i>
    <i r="1">
      <x v="39"/>
      <x v="3"/>
    </i>
    <i r="1">
      <x v="2"/>
      <x v="1"/>
    </i>
    <i r="1">
      <x v="41"/>
      <x v="4"/>
    </i>
    <i r="1">
      <x v="4"/>
      <x v="1"/>
    </i>
    <i r="1">
      <x v="20"/>
      <x v="2"/>
    </i>
    <i r="1">
      <x v="42"/>
      <x v="4"/>
    </i>
    <i r="1">
      <x v="27"/>
      <x v="3"/>
    </i>
    <i r="1">
      <x v="19"/>
      <x v="2"/>
    </i>
    <i r="1">
      <x v="29"/>
      <x v="3"/>
    </i>
    <i r="1">
      <x v="30"/>
      <x v="3"/>
    </i>
    <i r="1">
      <x v="47"/>
      <x v="4"/>
    </i>
    <i r="1">
      <x v="23"/>
      <x v="2"/>
    </i>
    <i t="grand">
      <x/>
    </i>
  </rowItems>
  <colFields count="1">
    <field x="-2"/>
  </colFields>
  <colItems count="3">
    <i>
      <x/>
    </i>
    <i i="1">
      <x v="1"/>
    </i>
    <i i="2">
      <x v="2"/>
    </i>
  </colItems>
  <pageFields count="2">
    <pageField fld="1" hier="-1"/>
    <pageField fld="20" hier="-1"/>
  </pageFields>
  <dataFields count="3">
    <dataField name="Top Score" fld="14" subtotal="max" baseField="2" baseItem="0"/>
    <dataField name="Average Score" fld="15" subtotal="average" baseField="1" baseItem="7" numFmtId="1"/>
    <dataField name="Stability" fld="21" subtotal="average" baseField="3" baseItem="82" numFmtId="9"/>
  </dataFields>
  <formats count="2">
    <format dxfId="435">
      <pivotArea field="19" type="button" dataOnly="0" labelOnly="1" outline="0" axis="axisRow" fieldPosition="0"/>
    </format>
    <format dxfId="434">
      <pivotArea field="19" type="button" dataOnly="0" labelOnly="1" outline="0" axis="axisRow" fieldPosition="0"/>
    </format>
  </formats>
  <conditionalFormats count="9">
    <conditionalFormat scope="field" priority="3">
      <pivotAreas count="1">
        <pivotArea outline="0" collapsedLevelsAreSubtotals="1" fieldPosition="0">
          <references count="2">
            <reference field="4294967294" count="1" selected="0">
              <x v="0"/>
            </reference>
            <reference field="0" count="0" selected="0"/>
          </references>
        </pivotArea>
      </pivotAreas>
    </conditionalFormat>
    <conditionalFormat scope="field" priority="2">
      <pivotAreas count="1">
        <pivotArea outline="0" collapsedLevelsAreSubtotals="1" fieldPosition="0">
          <references count="2">
            <reference field="4294967294" count="1" selected="0">
              <x v="1"/>
            </reference>
            <reference field="0" count="0" selected="0"/>
          </references>
        </pivotArea>
      </pivotAreas>
    </conditionalFormat>
    <conditionalFormat scope="field" priority="9">
      <pivotAreas count="1">
        <pivotArea outline="0" collapsedLevelsAreSubtotals="1" fieldPosition="0">
          <references count="2">
            <reference field="4294967294" count="1" selected="0">
              <x v="0"/>
            </reference>
            <reference field="5" count="0" selected="0"/>
          </references>
        </pivotArea>
      </pivotAreas>
    </conditionalFormat>
    <conditionalFormat scope="field" priority="8">
      <pivotAreas count="1">
        <pivotArea outline="0" collapsedLevelsAreSubtotals="1" fieldPosition="0">
          <references count="2">
            <reference field="4294967294" count="1" selected="0">
              <x v="1"/>
            </reference>
            <reference field="5" count="0" selected="0"/>
          </references>
        </pivotArea>
      </pivotAreas>
    </conditionalFormat>
    <conditionalFormat scope="field" priority="7">
      <pivotAreas count="1">
        <pivotArea outline="0" collapsedLevelsAreSubtotals="1" fieldPosition="0">
          <references count="2">
            <reference field="4294967294" count="1" selected="0">
              <x v="2"/>
            </reference>
            <reference field="5" count="0" selected="0"/>
          </references>
        </pivotArea>
      </pivotAreas>
    </conditionalFormat>
    <conditionalFormat scope="field" priority="6">
      <pivotAreas count="1">
        <pivotArea outline="0" collapsedLevelsAreSubtotals="1" fieldPosition="0">
          <references count="2">
            <reference field="4294967294" count="1" selected="0">
              <x v="0"/>
            </reference>
            <reference field="19" count="0" selected="0"/>
          </references>
        </pivotArea>
      </pivotAreas>
    </conditionalFormat>
    <conditionalFormat scope="field" priority="5">
      <pivotAreas count="1">
        <pivotArea outline="0" collapsedLevelsAreSubtotals="1" fieldPosition="0">
          <references count="2">
            <reference field="4294967294" count="1" selected="0">
              <x v="2"/>
            </reference>
            <reference field="19" count="0" selected="0"/>
          </references>
        </pivotArea>
      </pivotAreas>
    </conditionalFormat>
    <conditionalFormat scope="field" priority="4">
      <pivotAreas count="1">
        <pivotArea outline="0" collapsedLevelsAreSubtotals="1" fieldPosition="0">
          <references count="2">
            <reference field="4294967294" count="1" selected="0">
              <x v="1"/>
            </reference>
            <reference field="19" count="0" selected="0"/>
          </references>
        </pivotArea>
      </pivotAreas>
    </conditionalFormat>
    <conditionalFormat scope="field" priority="1">
      <pivotAreas count="1">
        <pivotArea outline="0" collapsedLevelsAreSubtotals="1" fieldPosition="0">
          <references count="2">
            <reference field="4294967294" count="1" selected="0">
              <x v="2"/>
            </reference>
            <reference field="0" count="0" selected="0"/>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00000000-0007-0000-0C00-000000000000}" name="PivotTable1" cacheId="156" applyNumberFormats="0" applyBorderFormats="0" applyFontFormats="0" applyPatternFormats="0" applyAlignmentFormats="0" applyWidthHeightFormats="1" dataCaption="Values" missingCaption="-" updatedVersion="8" minRefreshableVersion="3" showDrill="0" itemPrintTitles="1" createdVersion="4" indent="0" compact="0" compactData="0" multipleFieldFilters="0">
  <location ref="B8:G788" firstHeaderRow="0" firstDataRow="1" firstDataCol="3" rowPageCount="2" colPageCount="1"/>
  <pivotFields count="23">
    <pivotField axis="axisRow" compact="0" outline="0" showAll="0" sortType="ascending" defaultSubtotal="0">
      <items count="62">
        <item x="6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s>
      <autoSortScope>
        <pivotArea dataOnly="0" outline="0" fieldPosition="0">
          <references count="1">
            <reference field="4294967294" count="1" selected="0">
              <x v="0"/>
            </reference>
          </references>
        </pivotArea>
      </autoSortScope>
    </pivotField>
    <pivotField axis="axisPage" compact="0" outline="0" showAll="0" defaultSubtotal="0">
      <items count="1">
        <item x="0"/>
      </items>
    </pivotField>
    <pivotField compact="0" outline="0" showAll="0" defaultSubtotal="0"/>
    <pivotField compact="0" numFmtId="14" outline="0" showAll="0"/>
    <pivotField compact="0" outline="0" showAll="0" defaultSubtotal="0"/>
    <pivotField axis="axisRow" compact="0" outline="0" showAll="0" sortType="descending" defaultSubtotal="0">
      <items count="650">
        <item x="64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8"/>
        <item x="119"/>
        <item x="120"/>
        <item x="122"/>
        <item x="123"/>
        <item x="124"/>
        <item x="125"/>
        <item x="126"/>
        <item x="127"/>
        <item x="128"/>
        <item x="129"/>
        <item x="130"/>
        <item x="131"/>
        <item x="132"/>
        <item x="133"/>
        <item x="134"/>
        <item x="135"/>
        <item x="136"/>
        <item x="137"/>
        <item x="138"/>
        <item x="139"/>
        <item x="140"/>
        <item x="141"/>
        <item x="142"/>
        <item x="143"/>
        <item x="144"/>
        <item x="145"/>
        <item x="147"/>
        <item x="148"/>
        <item x="149"/>
        <item x="150"/>
        <item x="151"/>
        <item x="152"/>
        <item x="153"/>
        <item x="154"/>
        <item x="155"/>
        <item x="156"/>
        <item x="157"/>
        <item x="158"/>
        <item x="159"/>
        <item x="160"/>
        <item x="161"/>
        <item x="162"/>
        <item x="163"/>
        <item x="164"/>
        <item x="165"/>
        <item x="167"/>
        <item x="168"/>
        <item x="169"/>
        <item x="170"/>
        <item x="171"/>
        <item x="172"/>
        <item x="173"/>
        <item x="174"/>
        <item x="175"/>
        <item x="176"/>
        <item x="177"/>
        <item x="178"/>
        <item x="179"/>
        <item x="180"/>
        <item x="181"/>
        <item x="182"/>
        <item x="183"/>
        <item x="184"/>
        <item x="185"/>
        <item x="186"/>
        <item x="187"/>
        <item x="188"/>
        <item x="189"/>
        <item x="190"/>
        <item x="191"/>
        <item x="192"/>
        <item x="193"/>
        <item x="195"/>
        <item x="196"/>
        <item x="197"/>
        <item x="198"/>
        <item x="199"/>
        <item x="200"/>
        <item x="201"/>
        <item x="202"/>
        <item x="203"/>
        <item x="204"/>
        <item x="166"/>
        <item x="194"/>
        <item x="205"/>
        <item x="206"/>
        <item x="207"/>
        <item x="208"/>
        <item x="209"/>
        <item x="210"/>
        <item x="211"/>
        <item x="212"/>
        <item x="213"/>
        <item x="214"/>
        <item x="215"/>
        <item x="216"/>
        <item x="217"/>
        <item x="218"/>
        <item x="219"/>
        <item x="220"/>
        <item x="221"/>
        <item x="222"/>
        <item x="223"/>
        <item x="224"/>
        <item x="225"/>
        <item x="227"/>
        <item x="228"/>
        <item x="229"/>
        <item x="230"/>
        <item x="231"/>
        <item x="232"/>
        <item x="233"/>
        <item x="234"/>
        <item x="235"/>
        <item x="236"/>
        <item x="237"/>
        <item x="238"/>
        <item x="239"/>
        <item x="240"/>
        <item x="241"/>
        <item x="242"/>
        <item x="243"/>
        <item x="244"/>
        <item x="245"/>
        <item x="246"/>
        <item x="247"/>
        <item x="248"/>
        <item x="249"/>
        <item x="250"/>
        <item x="253"/>
        <item x="254"/>
        <item x="255"/>
        <item x="256"/>
        <item x="257"/>
        <item x="258"/>
        <item x="259"/>
        <item x="260"/>
        <item x="261"/>
        <item x="262"/>
        <item x="263"/>
        <item x="264"/>
        <item x="265"/>
        <item x="266"/>
        <item x="267"/>
        <item x="268"/>
        <item x="269"/>
        <item x="270"/>
        <item x="271"/>
        <item x="272"/>
        <item x="273"/>
        <item x="274"/>
        <item x="275"/>
        <item x="276"/>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7"/>
        <item x="318"/>
        <item x="121"/>
        <item x="146"/>
        <item x="316"/>
        <item x="117"/>
        <item x="226"/>
        <item x="251"/>
        <item x="277"/>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4"/>
        <item x="475"/>
        <item x="476"/>
        <item x="477"/>
        <item x="478"/>
        <item x="479"/>
        <item x="480"/>
        <item x="481"/>
        <item x="482"/>
        <item x="483"/>
        <item x="484"/>
        <item x="485"/>
        <item x="486"/>
        <item x="488"/>
        <item x="489"/>
        <item x="490"/>
        <item x="491"/>
        <item x="414"/>
        <item x="487"/>
        <item x="492"/>
        <item x="493"/>
        <item x="494"/>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1"/>
        <item x="552"/>
        <item x="553"/>
        <item x="554"/>
        <item x="555"/>
        <item x="473"/>
        <item x="49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550"/>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252"/>
      </items>
      <autoSortScope>
        <pivotArea dataOnly="0" outline="0" fieldPosition="0">
          <references count="1">
            <reference field="4294967294" count="1" selected="0">
              <x v="0"/>
            </reference>
          </references>
        </pivotArea>
      </autoSortScope>
    </pivotField>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dataField="1" compact="0" outline="0" showAll="0"/>
    <pivotField dataField="1" compact="0" outline="0" showAll="0" defaultSubtotal="0"/>
    <pivotField compact="0" numFmtId="1" outline="0" showAll="0" sortType="descending" defaultSubtotal="0">
      <autoSortScope>
        <pivotArea dataOnly="0" outline="0" fieldPosition="0">
          <references count="1">
            <reference field="4294967294" count="1" selected="0">
              <x v="0"/>
            </reference>
          </references>
        </pivotArea>
      </autoSortScope>
    </pivotField>
    <pivotField compact="0" outline="0" showAll="0" defaultSubtotal="0"/>
    <pivotField compact="0" outline="0" showAll="0" defaultSubtotal="0"/>
    <pivotField axis="axisRow" compact="0" outline="0" showAll="0" sortType="ascending" defaultSubtotal="0">
      <items count="10">
        <item x="1"/>
        <item x="9"/>
        <item x="7"/>
        <item x="8"/>
        <item x="4"/>
        <item x="6"/>
        <item x="3"/>
        <item x="5"/>
        <item x="2"/>
        <item x="0"/>
      </items>
    </pivotField>
    <pivotField axis="axisPage" compact="0" outline="0" showAll="0">
      <items count="4">
        <item x="2"/>
        <item x="0"/>
        <item x="1"/>
        <item t="default"/>
      </items>
    </pivotField>
    <pivotField dataField="1" compact="0" outline="0" dragToRow="0" dragToCol="0" dragToPage="0" showAll="0" defaultSubtotal="0"/>
    <pivotField compact="0" outline="0" dragToRow="0" dragToCol="0" dragToPage="0" showAll="0" defaultSubtotal="0"/>
  </pivotFields>
  <rowFields count="3">
    <field x="19"/>
    <field x="5"/>
    <field x="0"/>
  </rowFields>
  <rowItems count="780">
    <i>
      <x/>
      <x v="248"/>
      <x v="61"/>
    </i>
    <i r="1">
      <x v="368"/>
      <x v="30"/>
    </i>
    <i r="1">
      <x v="224"/>
      <x v="61"/>
    </i>
    <i r="1">
      <x v="437"/>
      <x v="61"/>
    </i>
    <i r="1">
      <x v="351"/>
      <x v="53"/>
    </i>
    <i r="1">
      <x v="581"/>
      <x v="51"/>
    </i>
    <i r="1">
      <x v="53"/>
      <x v="53"/>
    </i>
    <i r="1">
      <x v="555"/>
      <x v="55"/>
    </i>
    <i r="1">
      <x v="283"/>
      <x v="55"/>
    </i>
    <i r="1">
      <x v="436"/>
      <x v="61"/>
    </i>
    <i r="1">
      <x v="139"/>
      <x v="54"/>
    </i>
    <i r="1">
      <x v="649"/>
      <x v="61"/>
    </i>
    <i r="1">
      <x v="40"/>
      <x v="4"/>
    </i>
    <i r="1">
      <x v="80"/>
      <x v="55"/>
    </i>
    <i r="1">
      <x v="136"/>
      <x v="58"/>
    </i>
    <i r="1">
      <x v="398"/>
      <x v="55"/>
    </i>
    <i r="1">
      <x v="340"/>
      <x v="28"/>
    </i>
    <i r="1">
      <x v="478"/>
      <x v="53"/>
    </i>
    <i r="1">
      <x v="377"/>
      <x v="51"/>
    </i>
    <i r="1">
      <x v="14"/>
      <x v="2"/>
    </i>
    <i r="1">
      <x v="151"/>
      <x v="13"/>
    </i>
    <i r="1">
      <x v="204"/>
      <x v="55"/>
    </i>
    <i r="1">
      <x v="352"/>
      <x v="53"/>
    </i>
    <i r="1">
      <x v="185"/>
      <x v="59"/>
    </i>
    <i r="1">
      <x v="103"/>
      <x v="9"/>
    </i>
    <i r="1">
      <x v="369"/>
      <x v="30"/>
    </i>
    <i r="1">
      <x v="1"/>
      <x v="52"/>
    </i>
    <i r="1">
      <x v="370"/>
      <x v="30"/>
    </i>
    <i r="1">
      <x v="215"/>
      <x v="54"/>
    </i>
    <i r="1">
      <x v="533"/>
      <x v="59"/>
    </i>
    <i r="1">
      <x v="438"/>
      <x v="36"/>
    </i>
    <i r="1">
      <x v="69"/>
      <x v="6"/>
    </i>
    <i r="1">
      <x v="117"/>
      <x v="10"/>
    </i>
    <i r="1">
      <x v="225"/>
      <x v="20"/>
    </i>
    <i r="1">
      <x v="328"/>
      <x v="55"/>
    </i>
    <i r="1">
      <x v="206"/>
      <x v="18"/>
    </i>
    <i r="1">
      <x v="320"/>
      <x v="54"/>
    </i>
    <i r="1">
      <x v="479"/>
      <x v="53"/>
    </i>
    <i r="1">
      <x v="57"/>
      <x v="53"/>
    </i>
    <i r="1">
      <x v="104"/>
      <x v="9"/>
    </i>
    <i r="1">
      <x v="52"/>
      <x v="53"/>
    </i>
    <i r="1">
      <x v="178"/>
      <x v="52"/>
    </i>
    <i r="1">
      <x v="371"/>
      <x v="59"/>
    </i>
    <i r="1">
      <x v="67"/>
      <x v="6"/>
    </i>
    <i r="1">
      <x v="184"/>
      <x v="16"/>
    </i>
    <i r="1">
      <x v="285"/>
      <x v="24"/>
    </i>
    <i r="1">
      <x v="68"/>
      <x v="58"/>
    </i>
    <i r="1">
      <x v="286"/>
      <x v="24"/>
    </i>
    <i r="1">
      <x v="137"/>
      <x v="12"/>
    </i>
    <i r="1">
      <x v="582"/>
      <x v="48"/>
    </i>
    <i r="1">
      <x v="186"/>
      <x v="16"/>
    </i>
    <i r="1">
      <x v="20"/>
      <x v="52"/>
    </i>
    <i r="1">
      <x v="390"/>
      <x v="32"/>
    </i>
    <i r="1">
      <x v="638"/>
      <x v="60"/>
    </i>
    <i r="1">
      <x v="464"/>
      <x v="38"/>
    </i>
    <i r="1">
      <x v="42"/>
      <x v="52"/>
    </i>
    <i r="1">
      <x v="424"/>
      <x v="35"/>
    </i>
    <i r="1">
      <x v="583"/>
      <x v="51"/>
    </i>
    <i r="1">
      <x v="548"/>
      <x v="45"/>
    </i>
    <i r="1">
      <x v="443"/>
      <x v="36"/>
    </i>
    <i r="1">
      <x v="341"/>
      <x v="28"/>
    </i>
    <i r="1">
      <x v="106"/>
      <x v="58"/>
    </i>
    <i r="1">
      <x v="250"/>
      <x v="61"/>
    </i>
    <i r="1">
      <x v="39"/>
      <x v="52"/>
    </i>
    <i r="1">
      <x v="140"/>
      <x v="12"/>
    </i>
    <i r="1">
      <x v="249"/>
      <x v="61"/>
    </i>
    <i r="1">
      <x v="353"/>
      <x v="53"/>
    </i>
    <i r="1">
      <x v="399"/>
      <x v="33"/>
    </i>
    <i r="1">
      <x v="227"/>
      <x v="61"/>
    </i>
    <i r="1">
      <x v="226"/>
      <x v="20"/>
    </i>
    <i r="1">
      <x v="621"/>
      <x v="59"/>
    </i>
    <i r="1">
      <x v="450"/>
      <x v="59"/>
    </i>
    <i r="1">
      <x v="599"/>
      <x v="49"/>
    </i>
    <i r="1">
      <x v="641"/>
      <x v="61"/>
    </i>
    <i r="1">
      <x v="135"/>
      <x v="11"/>
    </i>
    <i r="1">
      <x v="2"/>
      <x v="52"/>
    </i>
    <i r="1">
      <x v="107"/>
      <x v="9"/>
    </i>
    <i r="1">
      <x v="584"/>
      <x v="51"/>
    </i>
    <i r="1">
      <x v="492"/>
      <x v="40"/>
    </i>
    <i r="1">
      <x v="628"/>
      <x v="58"/>
    </i>
    <i r="1">
      <x v="342"/>
      <x v="28"/>
    </i>
    <i r="1">
      <x v="170"/>
      <x v="51"/>
    </i>
    <i r="1">
      <x v="15"/>
      <x v="2"/>
    </i>
    <i r="1">
      <x v="192"/>
      <x v="17"/>
    </i>
    <i r="1">
      <x v="254"/>
      <x v="22"/>
    </i>
    <i r="1">
      <x v="142"/>
      <x v="12"/>
    </i>
    <i r="1">
      <x v="355"/>
      <x v="53"/>
    </i>
    <i r="1">
      <x v="619"/>
      <x v="56"/>
    </i>
    <i r="1">
      <x v="289"/>
      <x v="24"/>
    </i>
    <i r="1">
      <x v="218"/>
      <x v="54"/>
    </i>
    <i r="1">
      <x v="331"/>
      <x v="27"/>
    </i>
    <i r="1">
      <x v="169"/>
      <x v="14"/>
    </i>
    <i r="1">
      <x v="73"/>
      <x v="6"/>
    </i>
    <i r="1">
      <x v="72"/>
      <x v="6"/>
    </i>
    <i r="1">
      <x v="318"/>
      <x v="59"/>
    </i>
    <i r="1">
      <x v="354"/>
      <x v="29"/>
    </i>
    <i r="1">
      <x v="109"/>
      <x v="9"/>
    </i>
    <i r="1">
      <x v="287"/>
      <x v="24"/>
    </i>
    <i r="1">
      <x v="71"/>
      <x v="6"/>
    </i>
    <i r="1">
      <x v="126"/>
      <x v="58"/>
    </i>
    <i r="1">
      <x v="83"/>
      <x v="55"/>
    </i>
    <i r="1">
      <x v="632"/>
      <x v="57"/>
    </i>
    <i r="1">
      <x v="38"/>
      <x v="3"/>
    </i>
    <i r="1">
      <x v="157"/>
      <x v="13"/>
    </i>
    <i r="1">
      <x v="177"/>
      <x v="52"/>
    </i>
    <i r="1">
      <x v="627"/>
      <x v="58"/>
    </i>
    <i r="1">
      <x v="465"/>
      <x v="38"/>
    </i>
    <i r="1">
      <x v="615"/>
      <x v="50"/>
    </i>
    <i r="1">
      <x v="378"/>
      <x v="31"/>
    </i>
    <i r="1">
      <x v="617"/>
      <x v="53"/>
    </i>
    <i r="1">
      <x v="440"/>
      <x v="36"/>
    </i>
    <i r="1">
      <x v="470"/>
      <x v="51"/>
    </i>
    <i r="1">
      <x v="253"/>
      <x v="22"/>
    </i>
    <i r="1">
      <x v="152"/>
      <x v="13"/>
    </i>
    <i r="1">
      <x v="143"/>
      <x v="12"/>
    </i>
    <i r="1">
      <x v="205"/>
      <x v="18"/>
    </i>
    <i r="1">
      <x v="228"/>
      <x v="61"/>
    </i>
    <i r="1">
      <x v="3"/>
      <x v="1"/>
    </i>
    <i r="1">
      <x v="155"/>
      <x v="61"/>
    </i>
    <i r="1">
      <x v="469"/>
      <x v="51"/>
    </i>
    <i r="1">
      <x v="494"/>
      <x v="58"/>
    </i>
    <i r="1">
      <x v="141"/>
      <x v="12"/>
    </i>
    <i r="1">
      <x v="319"/>
      <x v="26"/>
    </i>
    <i r="1">
      <x v="208"/>
      <x v="18"/>
    </i>
    <i r="1">
      <x v="640"/>
      <x v="61"/>
    </i>
    <i r="1">
      <x v="534"/>
      <x v="59"/>
    </i>
    <i r="1">
      <x v="344"/>
      <x v="28"/>
    </i>
    <i r="1">
      <x v="439"/>
      <x v="36"/>
    </i>
    <i r="1">
      <x v="620"/>
      <x v="56"/>
    </i>
    <i r="1">
      <x v="252"/>
      <x v="22"/>
    </i>
    <i r="1">
      <x v="315"/>
      <x v="54"/>
    </i>
    <i r="1">
      <x v="127"/>
      <x v="11"/>
    </i>
    <i r="1">
      <x v="125"/>
      <x v="11"/>
    </i>
    <i r="1">
      <x v="271"/>
      <x v="23"/>
    </i>
    <i r="1">
      <x v="27"/>
      <x v="52"/>
    </i>
    <i r="1">
      <x v="356"/>
      <x v="29"/>
    </i>
    <i r="1">
      <x v="335"/>
      <x v="55"/>
    </i>
    <i r="1">
      <x v="520"/>
      <x v="59"/>
    </i>
    <i r="1">
      <x v="481"/>
      <x v="39"/>
    </i>
    <i r="1">
      <x v="480"/>
      <x v="39"/>
    </i>
    <i r="1">
      <x v="392"/>
      <x v="54"/>
    </i>
    <i r="1">
      <x v="504"/>
      <x v="41"/>
    </i>
    <i r="1">
      <x v="546"/>
      <x v="54"/>
    </i>
    <i r="1">
      <x v="55"/>
      <x v="5"/>
    </i>
    <i r="1">
      <x v="81"/>
      <x v="7"/>
    </i>
    <i r="1">
      <x v="242"/>
      <x v="54"/>
    </i>
    <i r="1">
      <x v="191"/>
      <x v="58"/>
    </i>
    <i r="1">
      <x v="290"/>
      <x v="24"/>
    </i>
    <i r="1">
      <x v="128"/>
      <x v="11"/>
    </i>
    <i r="1">
      <x v="129"/>
      <x v="11"/>
    </i>
    <i r="1">
      <x v="94"/>
      <x v="8"/>
    </i>
    <i r="1">
      <x v="96"/>
      <x v="8"/>
    </i>
    <i r="1">
      <x v="29"/>
      <x v="52"/>
    </i>
    <i r="1">
      <x v="427"/>
      <x v="35"/>
    </i>
    <i r="1">
      <x v="575"/>
      <x v="51"/>
    </i>
    <i r="1">
      <x v="491"/>
      <x v="40"/>
    </i>
    <i r="1">
      <x v="610"/>
      <x v="53"/>
    </i>
    <i r="1">
      <x v="82"/>
      <x v="7"/>
    </i>
    <i r="1">
      <x v="240"/>
      <x v="21"/>
    </i>
    <i r="1">
      <x v="70"/>
      <x v="6"/>
    </i>
    <i r="1">
      <x v="229"/>
      <x v="20"/>
    </i>
    <i r="1">
      <x v="118"/>
      <x v="10"/>
    </i>
    <i r="1">
      <x v="631"/>
      <x v="57"/>
    </i>
    <i r="1">
      <x v="630"/>
      <x v="57"/>
    </i>
    <i r="1">
      <x v="441"/>
      <x v="36"/>
    </i>
    <i r="1">
      <x v="503"/>
      <x v="51"/>
    </i>
    <i r="1">
      <x v="557"/>
      <x v="46"/>
    </i>
    <i r="1">
      <x v="130"/>
      <x v="11"/>
    </i>
    <i r="1">
      <x v="110"/>
      <x v="9"/>
    </i>
    <i r="1">
      <x v="357"/>
      <x v="29"/>
    </i>
    <i r="1">
      <x v="611"/>
      <x v="50"/>
    </i>
    <i r="1">
      <x v="554"/>
      <x v="58"/>
    </i>
    <i r="1">
      <x v="402"/>
      <x v="55"/>
    </i>
    <i r="1">
      <x v="131"/>
      <x v="11"/>
    </i>
    <i r="1">
      <x v="288"/>
      <x v="55"/>
    </i>
    <i r="1">
      <x v="291"/>
      <x v="24"/>
    </i>
    <i r="1">
      <x v="54"/>
      <x v="53"/>
    </i>
    <i r="1">
      <x v="629"/>
      <x v="57"/>
    </i>
    <i r="1">
      <x v="442"/>
      <x v="36"/>
    </i>
    <i r="1">
      <x v="401"/>
      <x v="33"/>
    </i>
    <i r="1">
      <x v="391"/>
      <x v="32"/>
    </i>
    <i r="1">
      <x v="379"/>
      <x v="51"/>
    </i>
    <i r="1">
      <x v="522"/>
      <x v="59"/>
    </i>
    <i r="1">
      <x v="639"/>
      <x v="60"/>
    </i>
    <i r="1">
      <x v="457"/>
      <x v="59"/>
    </i>
    <i r="1">
      <x v="273"/>
      <x v="23"/>
    </i>
    <i r="1">
      <x v="230"/>
      <x v="20"/>
    </i>
    <i r="1">
      <x v="95"/>
      <x v="54"/>
    </i>
    <i r="1">
      <x v="97"/>
      <x v="54"/>
    </i>
    <i r="1">
      <x v="43"/>
      <x v="4"/>
    </i>
    <i r="1">
      <x v="251"/>
      <x v="22"/>
    </i>
    <i r="1">
      <x v="292"/>
      <x v="24"/>
    </i>
    <i r="1">
      <x v="193"/>
      <x v="17"/>
    </i>
    <i r="1">
      <x v="153"/>
      <x v="61"/>
    </i>
    <i r="1">
      <x v="539"/>
      <x v="43"/>
    </i>
    <i r="1">
      <x v="466"/>
      <x v="38"/>
    </i>
    <i r="1">
      <x v="549"/>
      <x v="45"/>
    </i>
    <i r="1">
      <x v="154"/>
      <x v="13"/>
    </i>
    <i r="1">
      <x v="577"/>
      <x v="47"/>
    </i>
    <i r="1">
      <x v="444"/>
      <x v="36"/>
    </i>
    <i r="1">
      <x v="574"/>
      <x v="51"/>
    </i>
    <i r="1">
      <x v="343"/>
      <x v="28"/>
    </i>
    <i r="1">
      <x v="535"/>
      <x v="43"/>
    </i>
    <i r="1">
      <x v="400"/>
      <x v="33"/>
    </i>
    <i r="1">
      <x v="482"/>
      <x v="39"/>
    </i>
    <i r="1">
      <x v="120"/>
      <x v="54"/>
    </i>
    <i r="1">
      <x v="222"/>
      <x v="19"/>
    </i>
    <i r="1">
      <x v="216"/>
      <x v="19"/>
    </i>
    <i r="1">
      <x v="59"/>
      <x v="5"/>
    </i>
    <i r="1">
      <x v="231"/>
      <x v="20"/>
    </i>
    <i r="1">
      <x v="272"/>
      <x v="59"/>
    </i>
    <i r="1">
      <x v="28"/>
      <x v="3"/>
    </i>
    <i r="1">
      <x v="587"/>
      <x v="48"/>
    </i>
    <i r="1">
      <x v="576"/>
      <x v="47"/>
    </i>
    <i r="1">
      <x v="358"/>
      <x v="29"/>
    </i>
    <i r="1">
      <x v="255"/>
      <x v="22"/>
    </i>
    <i r="1">
      <x v="325"/>
      <x v="54"/>
    </i>
    <i r="1">
      <x v="612"/>
      <x v="50"/>
    </i>
    <i r="1">
      <x v="372"/>
      <x v="30"/>
    </i>
    <i r="1">
      <x v="642"/>
      <x v="60"/>
    </i>
    <i r="1">
      <x v="455"/>
      <x v="37"/>
    </i>
    <i r="1">
      <x v="393"/>
      <x v="32"/>
    </i>
    <i r="1">
      <x v="330"/>
      <x v="27"/>
    </i>
    <i r="1">
      <x v="445"/>
      <x v="36"/>
    </i>
    <i r="1">
      <x v="483"/>
      <x v="39"/>
    </i>
    <i r="1">
      <x v="606"/>
      <x v="53"/>
    </i>
    <i r="1">
      <x v="559"/>
      <x v="55"/>
    </i>
    <i r="1">
      <x v="489"/>
      <x v="34"/>
    </i>
    <i r="1">
      <x v="171"/>
      <x v="14"/>
    </i>
    <i r="1">
      <x v="84"/>
      <x v="7"/>
    </i>
    <i r="1">
      <x v="74"/>
      <x v="6"/>
    </i>
    <i r="1">
      <x v="18"/>
      <x v="2"/>
    </i>
    <i r="1">
      <x v="293"/>
      <x v="24"/>
    </i>
    <i r="1">
      <x v="144"/>
      <x v="12"/>
    </i>
    <i r="1">
      <x v="274"/>
      <x v="23"/>
    </i>
    <i r="1">
      <x v="217"/>
      <x v="19"/>
    </i>
    <i r="1">
      <x v="313"/>
      <x v="12"/>
    </i>
    <i r="1">
      <x v="207"/>
      <x v="18"/>
    </i>
    <i r="1">
      <x v="111"/>
      <x v="9"/>
    </i>
    <i r="1">
      <x v="44"/>
      <x v="4"/>
    </i>
    <i r="1">
      <x v="108"/>
      <x v="9"/>
    </i>
    <i r="1">
      <x v="452"/>
      <x v="37"/>
    </i>
    <i r="1">
      <x v="380"/>
      <x v="31"/>
    </i>
    <i r="1">
      <x v="467"/>
      <x v="38"/>
    </i>
    <i r="1">
      <x v="493"/>
      <x v="40"/>
    </i>
    <i r="1">
      <x v="551"/>
      <x v="45"/>
    </i>
    <i r="1">
      <x v="425"/>
      <x v="35"/>
    </i>
    <i r="1">
      <x v="454"/>
      <x v="37"/>
    </i>
    <i r="1">
      <x v="505"/>
      <x v="41"/>
    </i>
    <i r="1">
      <x v="510"/>
      <x v="58"/>
    </i>
    <i r="1">
      <x v="449"/>
      <x v="37"/>
    </i>
    <i r="1">
      <x v="194"/>
      <x v="17"/>
    </i>
    <i r="1">
      <x v="45"/>
      <x v="4"/>
    </i>
    <i r="1">
      <x v="58"/>
      <x v="5"/>
    </i>
    <i r="1">
      <x v="85"/>
      <x v="7"/>
    </i>
    <i r="1">
      <x v="241"/>
      <x v="21"/>
    </i>
    <i r="1">
      <x v="321"/>
      <x v="26"/>
    </i>
    <i r="1">
      <x v="145"/>
      <x v="12"/>
    </i>
    <i r="1">
      <x v="275"/>
      <x v="23"/>
    </i>
    <i r="1">
      <x v="586"/>
      <x v="48"/>
    </i>
    <i r="1">
      <x v="625"/>
      <x v="56"/>
    </i>
    <i r="1">
      <x v="588"/>
      <x v="48"/>
    </i>
    <i r="1">
      <x v="562"/>
      <x v="46"/>
    </i>
    <i r="1">
      <x v="484"/>
      <x v="39"/>
    </i>
    <i r="1">
      <x v="643"/>
      <x v="60"/>
    </i>
    <i r="1">
      <x v="270"/>
      <x v="59"/>
    </i>
    <i r="1">
      <x v="6"/>
      <x v="1"/>
    </i>
    <i r="1">
      <x v="506"/>
      <x v="41"/>
    </i>
    <i r="1">
      <x v="395"/>
      <x v="32"/>
    </i>
    <i r="1">
      <x v="429"/>
      <x v="35"/>
    </i>
    <i r="1">
      <x v="374"/>
      <x v="30"/>
    </i>
    <i r="1">
      <x v="414"/>
      <x v="34"/>
    </i>
    <i r="1">
      <x v="521"/>
      <x v="42"/>
    </i>
    <i r="1">
      <x v="524"/>
      <x v="42"/>
    </i>
    <i r="1">
      <x v="403"/>
      <x v="33"/>
    </i>
    <i r="1">
      <x v="394"/>
      <x v="32"/>
    </i>
    <i r="1">
      <x v="490"/>
      <x v="39"/>
    </i>
    <i r="1">
      <x v="329"/>
      <x v="27"/>
    </i>
    <i r="1">
      <x v="451"/>
      <x v="37"/>
    </i>
    <i r="1">
      <x v="381"/>
      <x v="31"/>
    </i>
    <i r="1">
      <x v="453"/>
      <x v="37"/>
    </i>
    <i r="1">
      <x v="373"/>
      <x v="30"/>
    </i>
    <i r="1">
      <x v="16"/>
      <x v="2"/>
    </i>
    <i r="1">
      <x v="56"/>
      <x v="5"/>
    </i>
    <i r="1">
      <x v="23"/>
      <x v="52"/>
    </i>
    <i r="1">
      <x v="17"/>
      <x v="2"/>
    </i>
    <i r="1">
      <x v="158"/>
      <x v="13"/>
    </i>
    <i r="1">
      <x v="46"/>
      <x v="4"/>
    </i>
    <i r="1">
      <x v="345"/>
      <x v="28"/>
    </i>
    <i r="1">
      <x v="601"/>
      <x v="49"/>
    </i>
    <i r="1">
      <x v="359"/>
      <x v="29"/>
    </i>
    <i r="1">
      <x v="644"/>
      <x v="60"/>
    </i>
    <i r="1">
      <x v="430"/>
      <x v="61"/>
    </i>
    <i r="1">
      <x v="30"/>
      <x v="52"/>
    </i>
    <i r="1">
      <x v="294"/>
      <x v="24"/>
    </i>
    <i r="1">
      <x v="195"/>
      <x v="17"/>
    </i>
    <i r="1">
      <x v="159"/>
      <x v="13"/>
    </i>
    <i r="1">
      <x v="600"/>
      <x v="53"/>
    </i>
    <i r="1">
      <x v="495"/>
      <x v="40"/>
    </i>
    <i r="1">
      <x v="507"/>
      <x v="41"/>
    </i>
    <i r="1">
      <x v="456"/>
      <x v="37"/>
    </i>
    <i r="1">
      <x v="622"/>
      <x v="56"/>
    </i>
    <i r="1">
      <x v="404"/>
      <x v="33"/>
    </i>
    <i r="1">
      <x v="426"/>
      <x v="35"/>
    </i>
    <i r="1">
      <x v="585"/>
      <x v="48"/>
    </i>
    <i r="1">
      <x v="552"/>
      <x v="45"/>
    </i>
    <i r="1">
      <x v="634"/>
      <x v="57"/>
    </i>
    <i r="1">
      <x v="375"/>
      <x v="30"/>
    </i>
    <i r="1">
      <x v="396"/>
      <x v="32"/>
    </i>
    <i r="1">
      <x v="578"/>
      <x v="47"/>
    </i>
    <i r="1">
      <x v="243"/>
      <x v="21"/>
    </i>
    <i r="1">
      <x v="295"/>
      <x v="24"/>
    </i>
    <i r="1">
      <x v="179"/>
      <x v="15"/>
    </i>
    <i r="1">
      <x v="98"/>
      <x v="8"/>
    </i>
    <i r="1">
      <x v="86"/>
      <x v="7"/>
    </i>
    <i r="1">
      <x v="219"/>
      <x v="19"/>
    </i>
    <i r="1">
      <x v="176"/>
      <x v="14"/>
    </i>
    <i r="1">
      <x v="146"/>
      <x v="12"/>
    </i>
    <i r="1">
      <x v="232"/>
      <x v="20"/>
    </i>
    <i r="1">
      <x v="233"/>
      <x v="20"/>
    </i>
    <i r="1">
      <x v="346"/>
      <x v="28"/>
    </i>
    <i r="1">
      <x v="405"/>
      <x v="33"/>
    </i>
    <i r="1">
      <x v="633"/>
      <x v="57"/>
    </i>
    <i r="1">
      <x v="603"/>
      <x v="49"/>
    </i>
    <i r="1">
      <x v="360"/>
      <x v="29"/>
    </i>
    <i r="1">
      <x v="624"/>
      <x v="56"/>
    </i>
    <i r="1">
      <x v="468"/>
      <x v="38"/>
    </i>
    <i r="1">
      <x v="160"/>
      <x v="13"/>
    </i>
    <i r="1">
      <x v="558"/>
      <x v="46"/>
    </i>
    <i r="1">
      <x v="537"/>
      <x v="43"/>
    </i>
    <i r="1">
      <x v="589"/>
      <x v="48"/>
    </i>
    <i r="1">
      <x v="560"/>
      <x v="46"/>
    </i>
    <i r="1">
      <x v="497"/>
      <x v="40"/>
    </i>
    <i r="1">
      <x v="561"/>
      <x v="46"/>
    </i>
    <i r="1">
      <x v="496"/>
      <x v="40"/>
    </i>
    <i r="1">
      <x v="397"/>
      <x v="32"/>
    </i>
    <i r="1">
      <x v="536"/>
      <x v="43"/>
    </i>
    <i r="1">
      <x v="485"/>
      <x v="39"/>
    </i>
    <i r="1">
      <x v="590"/>
      <x v="48"/>
    </i>
    <i r="1">
      <x v="332"/>
      <x v="27"/>
    </i>
    <i r="1">
      <x v="382"/>
      <x v="31"/>
    </i>
    <i r="1">
      <x v="508"/>
      <x v="41"/>
    </i>
    <i r="1">
      <x v="428"/>
      <x v="35"/>
    </i>
    <i r="1">
      <x v="415"/>
      <x v="51"/>
    </i>
    <i r="1">
      <x v="525"/>
      <x v="42"/>
    </i>
    <i r="1">
      <x v="5"/>
      <x v="1"/>
    </i>
    <i r="1">
      <x v="257"/>
      <x v="22"/>
    </i>
    <i r="1">
      <x v="132"/>
      <x v="11"/>
    </i>
    <i r="1">
      <x v="187"/>
      <x v="16"/>
    </i>
    <i r="1">
      <x v="133"/>
      <x v="11"/>
    </i>
    <i r="1">
      <x v="172"/>
      <x v="14"/>
    </i>
    <i r="1">
      <x v="76"/>
      <x v="6"/>
    </i>
    <i r="1">
      <x v="22"/>
      <x v="2"/>
    </i>
    <i r="1">
      <x v="21"/>
      <x v="2"/>
    </i>
    <i r="1">
      <x v="188"/>
      <x v="16"/>
    </i>
    <i r="1">
      <x v="244"/>
      <x v="21"/>
    </i>
    <i r="1">
      <x v="60"/>
      <x v="5"/>
    </i>
    <i r="1">
      <x v="234"/>
      <x v="20"/>
    </i>
    <i r="1">
      <x v="323"/>
      <x v="26"/>
    </i>
    <i r="1">
      <x v="75"/>
      <x v="6"/>
    </i>
    <i r="1">
      <x v="256"/>
      <x v="22"/>
    </i>
    <i r="1">
      <x v="604"/>
      <x v="49"/>
    </i>
    <i r="1">
      <x v="635"/>
      <x v="57"/>
    </i>
    <i r="1">
      <x v="605"/>
      <x v="53"/>
    </i>
    <i r="1">
      <x v="613"/>
      <x v="50"/>
    </i>
    <i r="1">
      <x v="602"/>
      <x v="49"/>
    </i>
    <i r="1">
      <x v="189"/>
      <x v="16"/>
    </i>
    <i r="1">
      <x v="258"/>
      <x v="22"/>
    </i>
    <i r="1">
      <x v="235"/>
      <x v="20"/>
    </i>
    <i r="1">
      <x v="48"/>
      <x v="4"/>
    </i>
    <i r="1">
      <x v="362"/>
      <x v="29"/>
    </i>
    <i r="1">
      <x v="333"/>
      <x v="27"/>
    </i>
    <i r="1">
      <x v="591"/>
      <x v="48"/>
    </i>
    <i r="1">
      <x v="361"/>
      <x v="29"/>
    </i>
    <i r="1">
      <x v="636"/>
      <x v="57"/>
    </i>
    <i r="1">
      <x v="623"/>
      <x v="56"/>
    </i>
    <i r="1">
      <x v="556"/>
      <x v="55"/>
    </i>
    <i r="1">
      <x v="502"/>
      <x v="58"/>
    </i>
    <i r="1">
      <x v="406"/>
      <x v="33"/>
    </i>
    <i r="1">
      <x v="523"/>
      <x v="42"/>
    </i>
    <i r="1">
      <x v="509"/>
      <x v="41"/>
    </i>
    <i r="1">
      <x v="363"/>
      <x v="29"/>
    </i>
    <i r="1">
      <x v="162"/>
      <x v="13"/>
    </i>
    <i r="1">
      <x v="119"/>
      <x v="10"/>
    </i>
    <i r="1">
      <x v="163"/>
      <x v="13"/>
    </i>
    <i r="1">
      <x v="161"/>
      <x v="13"/>
    </i>
    <i r="1">
      <x v="180"/>
      <x v="15"/>
    </i>
    <i r="1">
      <x v="322"/>
      <x v="26"/>
    </i>
    <i r="1">
      <x v="307"/>
      <x v="59"/>
    </i>
    <i r="1">
      <x v="61"/>
      <x v="5"/>
    </i>
    <i r="1">
      <x v="277"/>
      <x v="23"/>
    </i>
    <i r="1">
      <x v="276"/>
      <x v="23"/>
    </i>
    <i r="1">
      <x v="563"/>
      <x v="46"/>
    </i>
    <i r="1">
      <x v="446"/>
      <x v="36"/>
    </i>
    <i r="1">
      <x v="334"/>
      <x v="27"/>
    </i>
    <i r="1">
      <x v="592"/>
      <x v="48"/>
    </i>
    <i r="1">
      <x v="579"/>
      <x v="47"/>
    </i>
    <i r="1">
      <x v="312"/>
      <x v="10"/>
    </i>
    <i r="1">
      <x v="121"/>
      <x v="10"/>
    </i>
    <i r="1">
      <x v="47"/>
      <x v="52"/>
    </i>
    <i r="1">
      <x v="324"/>
      <x v="26"/>
    </i>
    <i r="1">
      <x v="594"/>
      <x v="48"/>
    </i>
    <i r="1">
      <x v="471"/>
      <x v="38"/>
    </i>
    <i r="1">
      <x v="593"/>
      <x v="48"/>
    </i>
    <i r="1">
      <x v="565"/>
      <x v="46"/>
    </i>
    <i r="1">
      <x v="645"/>
      <x v="60"/>
    </i>
    <i r="1">
      <x v="383"/>
      <x v="31"/>
    </i>
    <i r="1">
      <x v="595"/>
      <x v="48"/>
    </i>
    <i r="1">
      <x v="564"/>
      <x v="46"/>
    </i>
    <i r="1">
      <x v="498"/>
      <x v="40"/>
    </i>
    <i r="1">
      <x v="259"/>
      <x v="22"/>
    </i>
    <i r="1">
      <x v="99"/>
      <x v="8"/>
    </i>
    <i r="1">
      <x v="260"/>
      <x v="22"/>
    </i>
    <i r="1">
      <x v="173"/>
      <x v="14"/>
    </i>
    <i r="1">
      <x v="220"/>
      <x v="19"/>
    </i>
    <i r="1">
      <x v="174"/>
      <x v="14"/>
    </i>
    <i r="1">
      <x v="308"/>
      <x v="25"/>
    </i>
    <i r="1">
      <x v="209"/>
      <x v="18"/>
    </i>
    <i r="1">
      <x v="190"/>
      <x v="16"/>
    </i>
    <i r="1">
      <x v="197"/>
      <x v="17"/>
    </i>
    <i r="1">
      <x v="278"/>
      <x v="23"/>
    </i>
    <i r="1">
      <x v="49"/>
      <x v="4"/>
    </i>
    <i r="1">
      <x v="245"/>
      <x v="21"/>
    </i>
    <i r="1">
      <x v="210"/>
      <x v="18"/>
    </i>
    <i r="1">
      <x v="538"/>
      <x v="43"/>
    </i>
    <i r="1">
      <x v="458"/>
      <x v="37"/>
    </i>
    <i r="1">
      <x v="364"/>
      <x v="29"/>
    </i>
    <i r="1">
      <x v="512"/>
      <x v="41"/>
    </i>
    <i r="1">
      <x v="596"/>
      <x v="48"/>
    </i>
    <i r="1">
      <x v="486"/>
      <x v="39"/>
    </i>
    <i r="1">
      <x v="87"/>
      <x v="7"/>
    </i>
    <i r="1">
      <x v="201"/>
      <x v="13"/>
    </i>
    <i r="1">
      <x v="306"/>
      <x v="25"/>
    </i>
    <i r="1">
      <x v="279"/>
      <x v="23"/>
    </i>
    <i r="1">
      <x v="221"/>
      <x v="19"/>
    </i>
    <i r="1">
      <x v="19"/>
      <x v="52"/>
    </i>
    <i r="1">
      <x v="7"/>
      <x v="1"/>
    </i>
    <i r="1">
      <x v="499"/>
      <x v="40"/>
    </i>
    <i r="1">
      <x v="513"/>
      <x v="41"/>
    </i>
    <i r="1">
      <x v="416"/>
      <x v="34"/>
    </i>
    <i r="1">
      <x v="365"/>
      <x v="29"/>
    </i>
    <i r="1">
      <x v="408"/>
      <x v="33"/>
    </i>
    <i r="1">
      <x v="459"/>
      <x v="37"/>
    </i>
    <i r="1">
      <x v="31"/>
      <x v="3"/>
    </i>
    <i r="1">
      <x v="261"/>
      <x v="22"/>
    </i>
    <i r="1">
      <x v="112"/>
      <x v="9"/>
    </i>
    <i r="1">
      <x v="296"/>
      <x v="24"/>
    </i>
    <i r="1">
      <x v="280"/>
      <x v="23"/>
    </i>
    <i r="1">
      <x v="181"/>
      <x v="15"/>
    </i>
    <i r="1">
      <x v="77"/>
      <x v="6"/>
    </i>
    <i r="1">
      <x v="246"/>
      <x v="21"/>
    </i>
    <i r="1">
      <x v="326"/>
      <x v="26"/>
    </i>
    <i r="1">
      <x v="540"/>
      <x v="43"/>
    </i>
    <i r="1">
      <x v="626"/>
      <x v="56"/>
    </i>
    <i r="1">
      <x v="646"/>
      <x v="60"/>
    </i>
    <i r="1">
      <x v="409"/>
      <x v="33"/>
    </i>
    <i r="1">
      <x v="472"/>
      <x v="38"/>
    </i>
    <i r="1">
      <x v="417"/>
      <x v="34"/>
    </i>
    <i r="1">
      <x v="553"/>
      <x v="38"/>
    </i>
    <i r="1">
      <x v="511"/>
      <x v="58"/>
    </i>
    <i r="1">
      <x v="607"/>
      <x v="49"/>
    </i>
    <i r="1">
      <x v="175"/>
      <x v="14"/>
    </i>
    <i r="1">
      <x v="262"/>
      <x v="22"/>
    </i>
    <i r="1">
      <x v="78"/>
      <x v="6"/>
    </i>
    <i r="1">
      <x v="113"/>
      <x v="9"/>
    </i>
    <i r="1">
      <x v="32"/>
      <x v="3"/>
    </i>
    <i r="1">
      <x v="386"/>
      <x v="31"/>
    </i>
    <i r="1">
      <x v="385"/>
      <x v="31"/>
    </i>
    <i r="1">
      <x v="526"/>
      <x v="42"/>
    </i>
    <i r="1">
      <x v="336"/>
      <x v="27"/>
    </i>
    <i r="1">
      <x v="541"/>
      <x v="43"/>
    </i>
    <i r="1">
      <x v="366"/>
      <x v="29"/>
    </i>
    <i r="1">
      <x v="384"/>
      <x v="31"/>
    </i>
    <i r="1">
      <x v="580"/>
      <x v="47"/>
    </i>
    <i r="1">
      <x v="473"/>
      <x v="38"/>
    </i>
    <i r="1">
      <x v="514"/>
      <x v="41"/>
    </i>
    <i r="1">
      <x v="223"/>
      <x v="19"/>
    </i>
    <i r="1">
      <x v="24"/>
      <x v="2"/>
    </i>
    <i r="1">
      <x v="114"/>
      <x v="9"/>
    </i>
    <i r="1">
      <x v="122"/>
      <x v="10"/>
    </i>
    <i r="1">
      <x v="147"/>
      <x v="12"/>
    </i>
    <i r="1">
      <x v="26"/>
      <x v="2"/>
    </i>
    <i r="1">
      <x v="88"/>
      <x v="7"/>
    </i>
    <i r="1">
      <x v="25"/>
      <x v="2"/>
    </i>
    <i r="1">
      <x v="247"/>
      <x v="21"/>
    </i>
    <i r="1">
      <x v="297"/>
      <x v="24"/>
    </i>
    <i r="1">
      <x v="62"/>
      <x v="5"/>
    </i>
    <i r="1">
      <x v="164"/>
      <x v="13"/>
    </i>
    <i r="1">
      <x v="418"/>
      <x v="34"/>
    </i>
    <i r="1">
      <x v="431"/>
      <x v="35"/>
    </i>
    <i r="1">
      <x v="309"/>
      <x v="25"/>
    </i>
    <i r="1">
      <x v="298"/>
      <x v="24"/>
    </i>
    <i r="1">
      <x v="63"/>
      <x v="5"/>
    </i>
    <i r="1">
      <x v="100"/>
      <x v="8"/>
    </i>
    <i r="1">
      <x v="165"/>
      <x v="13"/>
    </i>
    <i r="1">
      <x v="410"/>
      <x v="33"/>
    </i>
    <i r="1">
      <x v="347"/>
      <x v="28"/>
    </i>
    <i r="1">
      <x v="387"/>
      <x v="31"/>
    </i>
    <i r="1">
      <x v="263"/>
      <x v="22"/>
    </i>
    <i r="1">
      <x v="211"/>
      <x v="18"/>
    </i>
    <i r="1">
      <x v="101"/>
      <x v="8"/>
    </i>
    <i r="1">
      <x v="597"/>
      <x v="48"/>
    </i>
    <i r="1">
      <x v="515"/>
      <x v="41"/>
    </i>
    <i r="1">
      <x v="542"/>
      <x v="43"/>
    </i>
    <i r="1">
      <x v="637"/>
      <x v="57"/>
    </i>
    <i r="1">
      <x v="388"/>
      <x v="31"/>
    </i>
    <i r="1">
      <x v="166"/>
      <x v="13"/>
    </i>
    <i r="1">
      <x v="264"/>
      <x v="22"/>
    </i>
    <i r="1">
      <x v="237"/>
      <x v="20"/>
    </i>
    <i r="1">
      <x v="8"/>
      <x v="1"/>
    </i>
    <i r="1">
      <x v="196"/>
      <x v="17"/>
    </i>
    <i r="1">
      <x v="89"/>
      <x v="7"/>
    </i>
    <i r="1">
      <x v="236"/>
      <x v="20"/>
    </i>
    <i r="1">
      <x v="182"/>
      <x v="15"/>
    </i>
    <i r="1">
      <x v="528"/>
      <x v="42"/>
    </i>
    <i r="1">
      <x v="367"/>
      <x v="29"/>
    </i>
    <i r="1">
      <x v="543"/>
      <x v="43"/>
    </i>
    <i r="1">
      <x v="608"/>
      <x v="49"/>
    </i>
    <i r="1">
      <x v="419"/>
      <x v="34"/>
    </i>
    <i r="1">
      <x v="647"/>
      <x v="60"/>
    </i>
    <i r="1">
      <x v="411"/>
      <x v="33"/>
    </i>
    <i r="1">
      <x v="527"/>
      <x v="42"/>
    </i>
    <i r="1">
      <x v="567"/>
      <x v="46"/>
    </i>
    <i r="1">
      <x v="566"/>
      <x v="46"/>
    </i>
    <i r="1">
      <x v="516"/>
      <x v="41"/>
    </i>
    <i r="1">
      <x v="238"/>
      <x v="20"/>
    </i>
    <i r="1">
      <x v="183"/>
      <x v="15"/>
    </i>
    <i r="1">
      <x v="123"/>
      <x v="10"/>
    </i>
    <i r="1">
      <x v="102"/>
      <x v="8"/>
    </i>
    <i r="1">
      <x v="299"/>
      <x v="24"/>
    </i>
    <i r="1">
      <x v="79"/>
      <x v="6"/>
    </i>
    <i r="1">
      <x v="314"/>
      <x v="25"/>
    </i>
    <i r="1">
      <x v="9"/>
      <x v="1"/>
    </i>
    <i r="1">
      <x v="33"/>
      <x v="3"/>
    </i>
    <i r="1">
      <x v="115"/>
      <x v="9"/>
    </i>
    <i r="1">
      <x v="569"/>
      <x v="46"/>
    </i>
    <i r="1">
      <x v="544"/>
      <x v="43"/>
    </i>
    <i r="1">
      <x v="420"/>
      <x v="34"/>
    </i>
    <i r="1">
      <x v="412"/>
      <x v="33"/>
    </i>
    <i r="1">
      <x v="568"/>
      <x v="46"/>
    </i>
    <i r="1">
      <x v="614"/>
      <x v="50"/>
    </i>
    <i r="1">
      <x v="348"/>
      <x v="28"/>
    </i>
    <i r="1">
      <x v="407"/>
      <x v="55"/>
    </i>
    <i r="1">
      <x v="212"/>
      <x v="18"/>
    </i>
    <i r="1">
      <x v="198"/>
      <x v="17"/>
    </i>
    <i r="1">
      <x v="34"/>
      <x v="3"/>
    </i>
    <i r="1">
      <x v="50"/>
      <x v="4"/>
    </i>
    <i r="1">
      <x v="199"/>
      <x v="17"/>
    </i>
    <i r="1">
      <x v="447"/>
      <x v="36"/>
    </i>
    <i r="1">
      <x v="432"/>
      <x v="35"/>
    </i>
    <i r="1">
      <x v="570"/>
      <x v="46"/>
    </i>
    <i r="1">
      <x v="349"/>
      <x v="28"/>
    </i>
    <i r="1">
      <x v="327"/>
      <x v="26"/>
    </i>
    <i r="1">
      <x v="148"/>
      <x v="12"/>
    </i>
    <i r="1">
      <x v="281"/>
      <x v="23"/>
    </i>
    <i r="1">
      <x v="35"/>
      <x v="3"/>
    </i>
    <i r="1">
      <x v="214"/>
      <x v="18"/>
    </i>
    <i r="1">
      <x v="300"/>
      <x v="24"/>
    </i>
    <i r="1">
      <x v="317"/>
      <x v="21"/>
    </i>
    <i r="1">
      <x v="310"/>
      <x v="25"/>
    </i>
    <i r="1">
      <x v="213"/>
      <x v="18"/>
    </i>
    <i r="1">
      <x v="609"/>
      <x v="49"/>
    </i>
    <i r="1">
      <x v="350"/>
      <x v="28"/>
    </i>
    <i r="1">
      <x v="433"/>
      <x v="35"/>
    </i>
    <i r="1">
      <x v="500"/>
      <x v="40"/>
    </i>
    <i r="1">
      <x v="460"/>
      <x v="37"/>
    </i>
    <i r="1">
      <x v="64"/>
      <x v="5"/>
    </i>
    <i r="1">
      <x v="301"/>
      <x v="24"/>
    </i>
    <i r="1">
      <x v="302"/>
      <x v="24"/>
    </i>
    <i r="1">
      <x v="90"/>
      <x v="7"/>
    </i>
    <i r="1">
      <x v="598"/>
      <x v="48"/>
    </i>
    <i r="1">
      <x v="529"/>
      <x v="42"/>
    </i>
    <i r="1">
      <x v="10"/>
      <x v="1"/>
    </i>
    <i r="1">
      <x v="200"/>
      <x v="17"/>
    </i>
    <i r="1">
      <x v="51"/>
      <x v="4"/>
    </i>
    <i r="1">
      <x v="266"/>
      <x v="22"/>
    </i>
    <i r="1">
      <x v="265"/>
      <x v="22"/>
    </i>
    <i r="1">
      <x v="91"/>
      <x v="7"/>
    </i>
    <i r="1">
      <x v="448"/>
      <x v="36"/>
    </i>
    <i r="1">
      <x v="389"/>
      <x v="31"/>
    </i>
    <i r="1">
      <x v="461"/>
      <x v="37"/>
    </i>
    <i r="1">
      <x v="487"/>
      <x v="39"/>
    </i>
    <i r="1">
      <x v="571"/>
      <x v="46"/>
    </i>
    <i r="1">
      <x v="124"/>
      <x v="10"/>
    </i>
    <i r="1">
      <x v="303"/>
      <x v="24"/>
    </i>
    <i r="1">
      <x v="168"/>
      <x v="13"/>
    </i>
    <i r="1">
      <x v="167"/>
      <x v="13"/>
    </i>
    <i r="1">
      <x v="268"/>
      <x v="22"/>
    </i>
    <i r="1">
      <x v="304"/>
      <x v="24"/>
    </i>
    <i r="1">
      <x v="267"/>
      <x v="22"/>
    </i>
    <i r="1">
      <x v="475"/>
      <x v="38"/>
    </i>
    <i r="1">
      <x v="501"/>
      <x v="40"/>
    </i>
    <i r="1">
      <x v="530"/>
      <x v="42"/>
    </i>
    <i r="1">
      <x v="421"/>
      <x v="34"/>
    </i>
    <i r="1">
      <x v="474"/>
      <x v="38"/>
    </i>
    <i r="1">
      <x v="517"/>
      <x v="41"/>
    </i>
    <i r="1">
      <x v="116"/>
      <x v="9"/>
    </i>
    <i r="1">
      <x v="311"/>
      <x v="25"/>
    </i>
    <i r="1">
      <x v="462"/>
      <x v="37"/>
    </i>
    <i r="1">
      <x v="11"/>
      <x v="1"/>
    </i>
    <i r="1">
      <x v="434"/>
      <x v="35"/>
    </i>
    <i r="1">
      <x v="435"/>
      <x v="35"/>
    </i>
    <i r="1">
      <x v="545"/>
      <x v="43"/>
    </i>
    <i r="1">
      <x v="572"/>
      <x v="46"/>
    </i>
    <i r="1">
      <x v="476"/>
      <x v="38"/>
    </i>
    <i r="1">
      <x v="376"/>
      <x v="30"/>
    </i>
    <i r="1">
      <x v="92"/>
      <x v="7"/>
    </i>
    <i r="1">
      <x v="269"/>
      <x v="22"/>
    </i>
    <i r="1">
      <x v="12"/>
      <x v="1"/>
    </i>
    <i r="1">
      <x v="518"/>
      <x v="41"/>
    </i>
    <i r="1">
      <x v="337"/>
      <x v="27"/>
    </i>
    <i r="1">
      <x v="422"/>
      <x v="34"/>
    </i>
    <i r="1">
      <x v="573"/>
      <x v="46"/>
    </i>
    <i r="1">
      <x v="488"/>
      <x v="39"/>
    </i>
    <i r="1">
      <x v="93"/>
      <x v="7"/>
    </i>
    <i r="1">
      <x v="316"/>
      <x v="19"/>
    </i>
    <i r="1">
      <x v="531"/>
      <x v="42"/>
    </i>
    <i r="1">
      <x v="36"/>
      <x v="3"/>
    </i>
    <i r="1">
      <x v="37"/>
      <x v="3"/>
    </i>
    <i r="1">
      <x v="134"/>
      <x v="11"/>
    </i>
    <i r="1">
      <x v="65"/>
      <x v="5"/>
    </i>
    <i r="1">
      <x v="519"/>
      <x v="41"/>
    </i>
    <i r="1">
      <x v="648"/>
      <x v="60"/>
    </i>
    <i r="1">
      <x v="149"/>
      <x v="12"/>
    </i>
    <i r="1">
      <x/>
      <x/>
    </i>
    <i>
      <x v="1"/>
      <x v="282"/>
      <x v="55"/>
    </i>
    <i r="1">
      <x v="150"/>
      <x v="61"/>
    </i>
    <i r="1">
      <x v="305"/>
      <x v="59"/>
    </i>
    <i r="1">
      <x v="413"/>
      <x v="51"/>
    </i>
    <i r="1">
      <x v="202"/>
      <x v="58"/>
    </i>
    <i r="1">
      <x v="284"/>
      <x v="55"/>
    </i>
    <i r="1">
      <x v="423"/>
      <x v="61"/>
    </i>
    <i r="1">
      <x v="4"/>
      <x v="52"/>
    </i>
    <i r="1">
      <x v="203"/>
      <x v="55"/>
    </i>
    <i r="1">
      <x v="338"/>
      <x v="51"/>
    </i>
    <i r="1">
      <x v="477"/>
      <x v="53"/>
    </i>
    <i r="1">
      <x v="239"/>
      <x v="54"/>
    </i>
    <i r="1">
      <x v="105"/>
      <x v="58"/>
    </i>
    <i r="1">
      <x v="138"/>
      <x v="54"/>
    </i>
    <i r="1">
      <x v="41"/>
      <x v="52"/>
    </i>
    <i r="1">
      <x v="66"/>
      <x v="58"/>
    </i>
    <i r="1">
      <x v="532"/>
      <x v="59"/>
    </i>
    <i r="1">
      <x v="13"/>
      <x v="52"/>
    </i>
    <i r="1">
      <x v="463"/>
      <x v="58"/>
    </i>
    <i r="1">
      <x v="618"/>
      <x v="59"/>
    </i>
    <i r="1">
      <x v="616"/>
      <x v="53"/>
    </i>
    <i r="1">
      <x v="547"/>
      <x v="54"/>
    </i>
    <i r="1">
      <x v="156"/>
      <x v="61"/>
    </i>
    <i r="1">
      <x v="550"/>
      <x v="53"/>
    </i>
    <i r="1">
      <x v="339"/>
      <x v="51"/>
    </i>
    <i>
      <x v="2"/>
      <x v="413"/>
      <x v="34"/>
    </i>
    <i r="1">
      <x v="338"/>
      <x v="28"/>
    </i>
    <i r="1">
      <x v="339"/>
      <x v="28"/>
    </i>
    <i r="1">
      <x v="377"/>
      <x v="31"/>
    </i>
    <i r="1">
      <x v="581"/>
      <x v="48"/>
    </i>
    <i r="1">
      <x v="170"/>
      <x v="14"/>
    </i>
    <i r="1">
      <x v="583"/>
      <x v="48"/>
    </i>
    <i r="1">
      <x v="574"/>
      <x v="47"/>
    </i>
    <i r="1">
      <x v="575"/>
      <x v="47"/>
    </i>
    <i r="1">
      <x v="584"/>
      <x v="48"/>
    </i>
    <i r="1">
      <x v="503"/>
      <x v="41"/>
    </i>
    <i r="1">
      <x v="379"/>
      <x v="31"/>
    </i>
    <i r="1">
      <x v="470"/>
      <x v="38"/>
    </i>
    <i r="1">
      <x v="415"/>
      <x v="34"/>
    </i>
    <i r="1">
      <x v="469"/>
      <x v="38"/>
    </i>
    <i>
      <x v="3"/>
      <x v="618"/>
      <x v="56"/>
    </i>
    <i r="1">
      <x v="532"/>
      <x v="43"/>
    </i>
    <i r="1">
      <x v="305"/>
      <x v="25"/>
    </i>
    <i r="1">
      <x v="371"/>
      <x v="30"/>
    </i>
    <i r="1">
      <x v="533"/>
      <x v="43"/>
    </i>
    <i r="1">
      <x v="185"/>
      <x v="16"/>
    </i>
    <i r="1">
      <x v="270"/>
      <x v="23"/>
    </i>
    <i r="1">
      <x v="621"/>
      <x v="56"/>
    </i>
    <i r="1">
      <x v="318"/>
      <x v="23"/>
    </i>
    <i r="1">
      <x v="450"/>
      <x v="37"/>
    </i>
    <i r="1">
      <x v="534"/>
      <x v="43"/>
    </i>
    <i r="1">
      <x v="272"/>
      <x v="23"/>
    </i>
    <i r="1">
      <x v="520"/>
      <x v="42"/>
    </i>
    <i r="1">
      <x v="522"/>
      <x v="42"/>
    </i>
    <i r="1">
      <x v="457"/>
      <x v="37"/>
    </i>
    <i r="1">
      <x v="307"/>
      <x v="25"/>
    </i>
    <i>
      <x v="4"/>
      <x v="282"/>
      <x v="24"/>
    </i>
    <i r="1">
      <x v="283"/>
      <x v="24"/>
    </i>
    <i r="1">
      <x v="203"/>
      <x v="18"/>
    </i>
    <i r="1">
      <x v="555"/>
      <x v="46"/>
    </i>
    <i r="1">
      <x v="398"/>
      <x v="33"/>
    </i>
    <i r="1">
      <x v="204"/>
      <x v="18"/>
    </i>
    <i r="1">
      <x v="328"/>
      <x v="27"/>
    </i>
    <i r="1">
      <x v="284"/>
      <x v="24"/>
    </i>
    <i r="1">
      <x v="80"/>
      <x v="7"/>
    </i>
    <i r="1">
      <x v="288"/>
      <x v="24"/>
    </i>
    <i r="1">
      <x v="83"/>
      <x v="7"/>
    </i>
    <i r="1">
      <x v="556"/>
      <x v="46"/>
    </i>
    <i r="1">
      <x v="402"/>
      <x v="33"/>
    </i>
    <i r="1">
      <x v="559"/>
      <x v="46"/>
    </i>
    <i r="1">
      <x v="335"/>
      <x v="27"/>
    </i>
    <i r="1">
      <x v="407"/>
      <x v="33"/>
    </i>
    <i>
      <x v="5"/>
      <x v="150"/>
      <x v="13"/>
    </i>
    <i r="1">
      <x v="436"/>
      <x v="36"/>
    </i>
    <i r="1">
      <x v="423"/>
      <x v="35"/>
    </i>
    <i r="1">
      <x v="437"/>
      <x v="36"/>
    </i>
    <i r="1">
      <x v="248"/>
      <x v="22"/>
    </i>
    <i r="1">
      <x v="224"/>
      <x v="20"/>
    </i>
    <i r="1">
      <x v="649"/>
      <x v="22"/>
    </i>
    <i r="1">
      <x v="249"/>
      <x v="22"/>
    </i>
    <i r="1">
      <x v="156"/>
      <x v="13"/>
    </i>
    <i r="1">
      <x v="228"/>
      <x v="20"/>
    </i>
    <i r="1">
      <x v="155"/>
      <x v="13"/>
    </i>
    <i r="1">
      <x v="227"/>
      <x v="20"/>
    </i>
    <i r="1">
      <x v="250"/>
      <x v="22"/>
    </i>
    <i r="1">
      <x v="153"/>
      <x v="13"/>
    </i>
    <i r="1">
      <x v="641"/>
      <x v="60"/>
    </i>
    <i r="1">
      <x v="640"/>
      <x v="60"/>
    </i>
    <i r="1">
      <x v="430"/>
      <x v="35"/>
    </i>
    <i>
      <x v="6"/>
      <x v="463"/>
      <x v="38"/>
    </i>
    <i r="1">
      <x v="202"/>
      <x v="17"/>
    </i>
    <i r="1">
      <x v="66"/>
      <x v="6"/>
    </i>
    <i r="1">
      <x v="136"/>
      <x v="11"/>
    </i>
    <i r="1">
      <x v="68"/>
      <x v="6"/>
    </i>
    <i r="1">
      <x v="106"/>
      <x v="9"/>
    </i>
    <i r="1">
      <x v="191"/>
      <x v="17"/>
    </i>
    <i r="1">
      <x v="105"/>
      <x v="9"/>
    </i>
    <i r="1">
      <x v="628"/>
      <x v="57"/>
    </i>
    <i r="1">
      <x v="502"/>
      <x v="41"/>
    </i>
    <i r="1">
      <x v="126"/>
      <x v="11"/>
    </i>
    <i r="1">
      <x v="627"/>
      <x v="57"/>
    </i>
    <i r="1">
      <x v="554"/>
      <x v="40"/>
    </i>
    <i r="1">
      <x v="494"/>
      <x v="40"/>
    </i>
    <i r="1">
      <x v="510"/>
      <x v="41"/>
    </i>
    <i r="1">
      <x v="511"/>
      <x v="41"/>
    </i>
    <i>
      <x v="7"/>
      <x v="138"/>
      <x v="12"/>
    </i>
    <i r="1">
      <x v="139"/>
      <x v="12"/>
    </i>
    <i r="1">
      <x v="239"/>
      <x v="21"/>
    </i>
    <i r="1">
      <x v="547"/>
      <x v="44"/>
    </i>
    <i r="1">
      <x v="215"/>
      <x v="19"/>
    </i>
    <i r="1">
      <x v="242"/>
      <x v="21"/>
    </i>
    <i r="1">
      <x v="320"/>
      <x v="26"/>
    </i>
    <i r="1">
      <x v="315"/>
      <x v="10"/>
    </i>
    <i r="1">
      <x v="546"/>
      <x v="44"/>
    </i>
    <i r="1">
      <x v="218"/>
      <x v="19"/>
    </i>
    <i r="1">
      <x v="95"/>
      <x v="8"/>
    </i>
    <i r="1">
      <x v="392"/>
      <x v="32"/>
    </i>
    <i r="1">
      <x v="97"/>
      <x v="8"/>
    </i>
    <i r="1">
      <x v="120"/>
      <x v="10"/>
    </i>
    <i r="1">
      <x v="325"/>
      <x v="26"/>
    </i>
    <i>
      <x v="8"/>
      <x v="477"/>
      <x v="39"/>
    </i>
    <i r="1">
      <x v="352"/>
      <x v="29"/>
    </i>
    <i r="1">
      <x v="479"/>
      <x v="39"/>
    </i>
    <i r="1">
      <x v="351"/>
      <x v="29"/>
    </i>
    <i r="1">
      <x v="52"/>
      <x v="5"/>
    </i>
    <i r="1">
      <x v="53"/>
      <x v="5"/>
    </i>
    <i r="1">
      <x v="617"/>
      <x v="45"/>
    </i>
    <i r="1">
      <x v="610"/>
      <x v="50"/>
    </i>
    <i r="1">
      <x v="57"/>
      <x v="5"/>
    </i>
    <i r="1">
      <x v="353"/>
      <x v="29"/>
    </i>
    <i r="1">
      <x v="478"/>
      <x v="39"/>
    </i>
    <i r="1">
      <x v="616"/>
      <x v="50"/>
    </i>
    <i r="1">
      <x v="355"/>
      <x v="29"/>
    </i>
    <i r="1">
      <x v="54"/>
      <x v="5"/>
    </i>
    <i r="1">
      <x v="550"/>
      <x v="45"/>
    </i>
    <i r="1">
      <x v="605"/>
      <x v="49"/>
    </i>
    <i r="1">
      <x v="606"/>
      <x v="49"/>
    </i>
    <i r="1">
      <x v="600"/>
      <x v="49"/>
    </i>
    <i>
      <x v="9"/>
      <x v="13"/>
      <x v="2"/>
    </i>
    <i r="1">
      <x v="1"/>
      <x v="1"/>
    </i>
    <i r="1">
      <x v="177"/>
      <x v="15"/>
    </i>
    <i r="1">
      <x v="178"/>
      <x v="15"/>
    </i>
    <i r="1">
      <x v="39"/>
      <x v="3"/>
    </i>
    <i r="1">
      <x v="2"/>
      <x v="1"/>
    </i>
    <i r="1">
      <x v="41"/>
      <x v="4"/>
    </i>
    <i r="1">
      <x v="4"/>
      <x v="1"/>
    </i>
    <i r="1">
      <x v="20"/>
      <x v="2"/>
    </i>
    <i r="1">
      <x v="42"/>
      <x v="4"/>
    </i>
    <i r="1">
      <x v="27"/>
      <x v="3"/>
    </i>
    <i r="1">
      <x v="19"/>
      <x v="2"/>
    </i>
    <i r="1">
      <x v="29"/>
      <x v="3"/>
    </i>
    <i r="1">
      <x v="30"/>
      <x v="3"/>
    </i>
    <i r="1">
      <x v="47"/>
      <x v="4"/>
    </i>
    <i r="1">
      <x v="23"/>
      <x v="2"/>
    </i>
    <i t="grand">
      <x/>
    </i>
  </rowItems>
  <colFields count="1">
    <field x="-2"/>
  </colFields>
  <colItems count="3">
    <i>
      <x/>
    </i>
    <i i="1">
      <x v="1"/>
    </i>
    <i i="2">
      <x v="2"/>
    </i>
  </colItems>
  <pageFields count="2">
    <pageField fld="1" hier="-1"/>
    <pageField fld="20" hier="-1"/>
  </pageFields>
  <dataFields count="3">
    <dataField name="Top Score" fld="14" subtotal="max" baseField="2" baseItem="0"/>
    <dataField name="Average Score" fld="15" subtotal="average" baseField="1" baseItem="7" numFmtId="1"/>
    <dataField name="Stability" fld="21" subtotal="average" baseField="3" baseItem="82" numFmtId="9"/>
  </dataFields>
  <formats count="2">
    <format dxfId="437">
      <pivotArea field="19" type="button" dataOnly="0" labelOnly="1" outline="0" axis="axisRow" fieldPosition="0"/>
    </format>
    <format dxfId="436">
      <pivotArea field="19" type="button" dataOnly="0" labelOnly="1" outline="0" axis="axisRow" fieldPosition="0"/>
    </format>
  </formats>
  <conditionalFormats count="9">
    <conditionalFormat scope="field" priority="20">
      <pivotAreas count="1">
        <pivotArea outline="0" collapsedLevelsAreSubtotals="1" fieldPosition="0">
          <references count="2">
            <reference field="4294967294" count="1" selected="0">
              <x v="0"/>
            </reference>
            <reference field="0" count="0" selected="0"/>
          </references>
        </pivotArea>
      </pivotAreas>
    </conditionalFormat>
    <conditionalFormat scope="field" priority="19">
      <pivotAreas count="1">
        <pivotArea outline="0" collapsedLevelsAreSubtotals="1" fieldPosition="0">
          <references count="2">
            <reference field="4294967294" count="1" selected="0">
              <x v="1"/>
            </reference>
            <reference field="0" count="0" selected="0"/>
          </references>
        </pivotArea>
      </pivotAreas>
    </conditionalFormat>
    <conditionalFormat scope="field" priority="18">
      <pivotAreas count="1">
        <pivotArea outline="0" collapsedLevelsAreSubtotals="1" fieldPosition="0">
          <references count="2">
            <reference field="4294967294" count="1" selected="0">
              <x v="0"/>
            </reference>
            <reference field="5" count="0" selected="0"/>
          </references>
        </pivotArea>
      </pivotAreas>
    </conditionalFormat>
    <conditionalFormat scope="field" priority="17">
      <pivotAreas count="1">
        <pivotArea outline="0" collapsedLevelsAreSubtotals="1" fieldPosition="0">
          <references count="2">
            <reference field="4294967294" count="1" selected="0">
              <x v="1"/>
            </reference>
            <reference field="5" count="0" selected="0"/>
          </references>
        </pivotArea>
      </pivotAreas>
    </conditionalFormat>
    <conditionalFormat scope="field" priority="16">
      <pivotAreas count="1">
        <pivotArea outline="0" collapsedLevelsAreSubtotals="1" fieldPosition="0">
          <references count="2">
            <reference field="4294967294" count="1" selected="0">
              <x v="2"/>
            </reference>
            <reference field="5" count="0" selected="0"/>
          </references>
        </pivotArea>
      </pivotAreas>
    </conditionalFormat>
    <conditionalFormat scope="field" priority="15">
      <pivotAreas count="1">
        <pivotArea outline="0" collapsedLevelsAreSubtotals="1" fieldPosition="0">
          <references count="2">
            <reference field="4294967294" count="1" selected="0">
              <x v="0"/>
            </reference>
            <reference field="19" count="0" selected="0"/>
          </references>
        </pivotArea>
      </pivotAreas>
    </conditionalFormat>
    <conditionalFormat scope="field" priority="13">
      <pivotAreas count="1">
        <pivotArea outline="0" collapsedLevelsAreSubtotals="1" fieldPosition="0">
          <references count="2">
            <reference field="4294967294" count="1" selected="0">
              <x v="2"/>
            </reference>
            <reference field="19" count="0" selected="0"/>
          </references>
        </pivotArea>
      </pivotAreas>
    </conditionalFormat>
    <conditionalFormat scope="field" priority="12">
      <pivotAreas count="1">
        <pivotArea outline="0" collapsedLevelsAreSubtotals="1" fieldPosition="0">
          <references count="2">
            <reference field="4294967294" count="1" selected="0">
              <x v="1"/>
            </reference>
            <reference field="19" count="0" selected="0"/>
          </references>
        </pivotArea>
      </pivotAreas>
    </conditionalFormat>
    <conditionalFormat scope="field" priority="10">
      <pivotAreas count="1">
        <pivotArea outline="0" collapsedLevelsAreSubtotals="1" fieldPosition="0">
          <references count="2">
            <reference field="4294967294" count="1" selected="0">
              <x v="2"/>
            </reference>
            <reference field="0" count="0" selected="0"/>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2000000}" name="PivotTable4" cacheId="156" applyNumberFormats="0" applyBorderFormats="0" applyFontFormats="0" applyPatternFormats="0" applyAlignmentFormats="0" applyWidthHeightFormats="1" dataCaption="Values" updatedVersion="8" minRefreshableVersion="3" itemPrintTitles="1" createdVersion="4" indent="0" compact="0" compactData="0" multipleFieldFilters="0">
  <location ref="M2:Q9" firstHeaderRow="0" firstDataRow="1" firstDataCol="2"/>
  <pivotFields count="23">
    <pivotField compact="0" outline="0" showAll="0" sortType="descending" defaultSubtotal="0">
      <autoSortScope>
        <pivotArea dataOnly="0" outline="0" fieldPosition="0">
          <references count="1">
            <reference field="4294967294" count="1" selected="0">
              <x v="1"/>
            </reference>
          </references>
        </pivotArea>
      </autoSortScope>
    </pivotField>
    <pivotField compact="0" outline="0" showAll="0"/>
    <pivotField axis="axisRow" compact="0" outline="0" showAll="0" sortType="descending" defaultSubtotal="0">
      <items count="4">
        <item x="0"/>
        <item x="3"/>
        <item x="1"/>
        <item x="2"/>
      </items>
      <autoSortScope>
        <pivotArea dataOnly="0" outline="0" fieldPosition="0">
          <references count="1">
            <reference field="4294967294" count="1" selected="0">
              <x v="1"/>
            </reference>
          </references>
        </pivotArea>
      </autoSortScope>
    </pivotField>
    <pivotField compact="0" numFmtId="14" outline="0" showAll="0" includeNewItemsInFilter="1" sortType="ascending"/>
    <pivotField axis="axisRow" compact="0" outline="0" showAll="0" defaultSubtotal="0">
      <items count="3">
        <item x="0"/>
        <item h="1" x="2"/>
        <item x="1"/>
      </items>
    </pivotField>
    <pivotField dataField="1" compact="0" outline="0" showAll="0" measureFilter="1" sortType="descending" defaultSubtotal="0">
      <autoSortScope>
        <pivotArea dataOnly="0" outline="0" fieldPosition="0">
          <references count="1">
            <reference field="4294967294" count="1" selected="0">
              <x v="0"/>
            </reference>
          </references>
        </pivotArea>
      </autoSortScope>
    </pivotField>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dataField="1" compact="0" outline="0" showAll="0"/>
    <pivotField dataField="1" compact="0" outline="0" showAll="0" defaultSubtotal="0"/>
    <pivotField compact="0" numFmtId="1" outline="0" showAll="0" defaultSubtotal="0"/>
    <pivotField compact="0" outline="0" showAll="0" defaultSubtotal="0"/>
    <pivotField compact="0" outline="0" showAll="0" defaultSubtotal="0"/>
    <pivotField compact="0" outline="0" showAll="0" defaultSubtotal="0"/>
    <pivotField compact="0" outline="0" showAll="0"/>
    <pivotField compact="0" outline="0" dragToRow="0" dragToCol="0" dragToPage="0" showAll="0" defaultSubtotal="0"/>
    <pivotField compact="0" outline="0" dragToRow="0" dragToCol="0" dragToPage="0" showAll="0" defaultSubtotal="0"/>
  </pivotFields>
  <rowFields count="2">
    <field x="4"/>
    <field x="2"/>
  </rowFields>
  <rowItems count="7">
    <i>
      <x/>
      <x v="2"/>
    </i>
    <i r="1">
      <x v="3"/>
    </i>
    <i r="1">
      <x/>
    </i>
    <i>
      <x v="2"/>
      <x v="2"/>
    </i>
    <i r="1">
      <x v="3"/>
    </i>
    <i r="1">
      <x/>
    </i>
    <i t="grand">
      <x/>
    </i>
  </rowItems>
  <colFields count="1">
    <field x="-2"/>
  </colFields>
  <colItems count="3">
    <i>
      <x/>
    </i>
    <i i="1">
      <x v="1"/>
    </i>
    <i i="2">
      <x v="2"/>
    </i>
  </colItems>
  <dataFields count="3">
    <dataField name="Top Score" fld="14" subtotal="max" baseField="0" baseItem="0"/>
    <dataField name="Average Score" fld="15" subtotal="average" baseField="1" baseItem="7" numFmtId="1"/>
    <dataField name="No of Teams" fld="5" subtotal="count" baseField="0" baseItem="0"/>
  </dataFields>
  <conditionalFormats count="3">
    <conditionalFormat scope="field" priority="1">
      <pivotAreas count="1">
        <pivotArea outline="0" collapsedLevelsAreSubtotals="1" fieldPosition="0">
          <references count="2">
            <reference field="4294967294" count="1" selected="0">
              <x v="1"/>
            </reference>
            <reference field="2" count="0" selected="0"/>
          </references>
        </pivotArea>
      </pivotAreas>
    </conditionalFormat>
    <conditionalFormat scope="field" priority="2">
      <pivotAreas count="1">
        <pivotArea outline="0" collapsedLevelsAreSubtotals="1" fieldPosition="0">
          <references count="2">
            <reference field="4294967294" count="1" selected="0">
              <x v="0"/>
            </reference>
            <reference field="2" count="0" selected="0"/>
          </references>
        </pivotArea>
      </pivotAreas>
    </conditionalFormat>
    <conditionalFormat scope="field" priority="3">
      <pivotAreas count="1">
        <pivotArea outline="0" collapsedLevelsAreSubtotals="1" fieldPosition="0">
          <references count="2">
            <reference field="4294967294" count="1" selected="0">
              <x v="2"/>
            </reference>
            <reference field="2" count="0" selected="0"/>
          </references>
        </pivotArea>
      </pivotAreas>
    </conditionalFormat>
  </conditionalFormats>
  <pivotTableStyleInfo name="PivotStyleLight15" showRowHeaders="1" showColHeaders="1" showRowStripes="0" showColStripes="0" showLastColumn="1"/>
  <filters count="1">
    <filter fld="5" type="count" evalOrder="-1" id="2" iMeasureFld="0">
      <autoFilter ref="A1">
        <filterColumn colId="0">
          <top10 val="50" filterVal="5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00000000-0007-0000-0D00-000001000000}" name="PivotTable2" cacheId="156" applyNumberFormats="0" applyBorderFormats="0" applyFontFormats="0" applyPatternFormats="0" applyAlignmentFormats="0" applyWidthHeightFormats="1" dataCaption="Values" updatedVersion="8" minRefreshableVersion="3" showDrill="0" itemPrintTitles="1" createdVersion="4" indent="0" compact="0" compactData="0" multipleFieldFilters="0">
  <location ref="I4:M846" firstHeaderRow="0" firstDataRow="1" firstDataCol="2" rowPageCount="1" colPageCount="1"/>
  <pivotFields count="23">
    <pivotField name="Tournament" axis="axisRow" compact="0" outline="0" subtotalTop="0" showAll="0" sortType="ascending">
      <items count="63">
        <item x="47"/>
        <item x="9"/>
        <item x="55"/>
        <item x="3"/>
        <item x="10"/>
        <item x="11"/>
        <item x="21"/>
        <item x="39"/>
        <item x="5"/>
        <item x="40"/>
        <item x="41"/>
        <item x="44"/>
        <item x="24"/>
        <item x="26"/>
        <item x="15"/>
        <item x="14"/>
        <item x="34"/>
        <item x="29"/>
        <item x="16"/>
        <item x="2"/>
        <item x="25"/>
        <item x="7"/>
        <item x="30"/>
        <item x="22"/>
        <item x="35"/>
        <item x="43"/>
        <item x="18"/>
        <item x="19"/>
        <item x="23"/>
        <item x="46"/>
        <item x="36"/>
        <item x="32"/>
        <item x="12"/>
        <item x="13"/>
        <item x="20"/>
        <item x="27"/>
        <item x="50"/>
        <item x="58"/>
        <item x="54"/>
        <item x="60"/>
        <item x="57"/>
        <item x="53"/>
        <item x="52"/>
        <item x="51"/>
        <item x="17"/>
        <item x="59"/>
        <item x="45"/>
        <item x="56"/>
        <item x="48"/>
        <item x="49"/>
        <item x="42"/>
        <item x="6"/>
        <item x="28"/>
        <item x="33"/>
        <item x="38"/>
        <item x="4"/>
        <item x="37"/>
        <item x="1"/>
        <item x="8"/>
        <item x="0"/>
        <item x="31"/>
        <item x="61"/>
        <item t="default"/>
      </items>
    </pivotField>
    <pivotField axis="axisPage" compact="0" outline="0" showAll="0" defaultSubtotal="0">
      <items count="1">
        <item x="0"/>
      </items>
    </pivotField>
    <pivotField compact="0" outline="0" showAll="0" defaultSubtotal="0"/>
    <pivotField compact="0" numFmtId="14" outline="0" subtotalTop="0" showAll="0"/>
    <pivotField compact="0" outline="0" showAll="0" defaultSubtotal="0"/>
    <pivotField axis="axisRow" compact="0" outline="0" subtotalTop="0" showAll="0" sortType="descending" defaultSubtotal="0">
      <items count="650">
        <item x="64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8"/>
        <item x="119"/>
        <item x="120"/>
        <item x="122"/>
        <item x="123"/>
        <item x="124"/>
        <item x="125"/>
        <item x="126"/>
        <item x="127"/>
        <item x="128"/>
        <item x="129"/>
        <item x="130"/>
        <item x="131"/>
        <item x="132"/>
        <item x="133"/>
        <item x="134"/>
        <item x="135"/>
        <item x="136"/>
        <item x="137"/>
        <item x="138"/>
        <item x="139"/>
        <item x="140"/>
        <item x="141"/>
        <item x="142"/>
        <item x="143"/>
        <item x="144"/>
        <item x="145"/>
        <item x="147"/>
        <item x="148"/>
        <item x="149"/>
        <item x="150"/>
        <item x="151"/>
        <item x="152"/>
        <item x="153"/>
        <item x="154"/>
        <item x="155"/>
        <item x="156"/>
        <item x="157"/>
        <item x="158"/>
        <item x="159"/>
        <item x="160"/>
        <item x="161"/>
        <item x="162"/>
        <item x="163"/>
        <item x="164"/>
        <item x="165"/>
        <item x="167"/>
        <item x="168"/>
        <item x="169"/>
        <item x="170"/>
        <item x="171"/>
        <item x="172"/>
        <item x="173"/>
        <item x="174"/>
        <item x="175"/>
        <item x="176"/>
        <item x="177"/>
        <item x="178"/>
        <item x="179"/>
        <item x="180"/>
        <item x="181"/>
        <item x="182"/>
        <item x="183"/>
        <item x="184"/>
        <item x="185"/>
        <item x="186"/>
        <item x="187"/>
        <item x="188"/>
        <item x="189"/>
        <item x="190"/>
        <item x="191"/>
        <item x="192"/>
        <item x="193"/>
        <item x="195"/>
        <item x="196"/>
        <item x="197"/>
        <item x="198"/>
        <item x="199"/>
        <item x="200"/>
        <item x="201"/>
        <item x="202"/>
        <item x="203"/>
        <item x="204"/>
        <item x="166"/>
        <item x="194"/>
        <item x="205"/>
        <item x="206"/>
        <item x="207"/>
        <item x="208"/>
        <item x="209"/>
        <item x="210"/>
        <item x="211"/>
        <item x="212"/>
        <item x="213"/>
        <item x="214"/>
        <item x="215"/>
        <item x="216"/>
        <item x="217"/>
        <item x="218"/>
        <item x="219"/>
        <item x="220"/>
        <item x="221"/>
        <item x="222"/>
        <item x="223"/>
        <item x="224"/>
        <item x="225"/>
        <item x="227"/>
        <item x="228"/>
        <item x="229"/>
        <item x="230"/>
        <item x="231"/>
        <item x="232"/>
        <item x="233"/>
        <item x="234"/>
        <item x="235"/>
        <item x="236"/>
        <item x="237"/>
        <item x="238"/>
        <item x="239"/>
        <item x="240"/>
        <item x="241"/>
        <item x="242"/>
        <item x="243"/>
        <item x="244"/>
        <item x="245"/>
        <item x="246"/>
        <item x="247"/>
        <item x="248"/>
        <item x="249"/>
        <item x="250"/>
        <item x="253"/>
        <item x="254"/>
        <item x="255"/>
        <item x="256"/>
        <item x="257"/>
        <item x="258"/>
        <item x="259"/>
        <item x="260"/>
        <item x="261"/>
        <item x="262"/>
        <item x="263"/>
        <item x="264"/>
        <item x="265"/>
        <item x="266"/>
        <item x="267"/>
        <item x="268"/>
        <item x="269"/>
        <item x="270"/>
        <item x="271"/>
        <item x="272"/>
        <item x="273"/>
        <item x="274"/>
        <item x="275"/>
        <item x="276"/>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7"/>
        <item x="318"/>
        <item x="121"/>
        <item x="146"/>
        <item x="316"/>
        <item x="117"/>
        <item x="226"/>
        <item x="251"/>
        <item x="277"/>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4"/>
        <item x="475"/>
        <item x="476"/>
        <item x="477"/>
        <item x="478"/>
        <item x="479"/>
        <item x="480"/>
        <item x="481"/>
        <item x="482"/>
        <item x="483"/>
        <item x="484"/>
        <item x="485"/>
        <item x="486"/>
        <item x="488"/>
        <item x="489"/>
        <item x="490"/>
        <item x="491"/>
        <item x="414"/>
        <item x="487"/>
        <item x="492"/>
        <item x="493"/>
        <item x="494"/>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1"/>
        <item x="552"/>
        <item x="553"/>
        <item x="554"/>
        <item x="555"/>
        <item x="473"/>
        <item x="49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550"/>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252"/>
      </items>
      <autoSortScope>
        <pivotArea dataOnly="0" outline="0" fieldPosition="0">
          <references count="1">
            <reference field="4294967294" count="1" selected="0">
              <x v="0"/>
            </reference>
          </references>
        </pivotArea>
      </autoSortScope>
    </pivotField>
    <pivotField compact="0" outline="0" showAll="0" defaultSubtotal="0"/>
    <pivotField compact="0" outline="0" showAll="0" defaultSubtotal="0"/>
    <pivotField compact="0" outline="0" showAll="0" defaultSubtotal="0"/>
    <pivotField compact="0" outline="0" subtotalTop="0" showAll="0"/>
    <pivotField compact="0" outline="0" subtotalTop="0" showAll="0"/>
    <pivotField compact="0" outline="0" showAll="0" defaultSubtotal="0"/>
    <pivotField compact="0" outline="0" showAll="0" defaultSubtotal="0"/>
    <pivotField compact="0" outline="0" showAll="0" defaultSubtotal="0"/>
    <pivotField dataField="1" compact="0" outline="0" subtotalTop="0" showAll="0"/>
    <pivotField dataField="1" compact="0" outline="0" subtotalTop="0" showAll="0"/>
    <pivotField compact="0" numFmtId="1" outline="0" showAll="0" defaultSubtotal="0"/>
    <pivotField compact="0" outline="0" showAll="0" defaultSubtotal="0"/>
    <pivotField compact="0" outline="0" showAll="0" defaultSubtotal="0"/>
    <pivotField name="Next Round" compact="0" outline="0" subtotalTop="0" multipleItemSelectionAllowed="1" showAll="0" includeNewItemsInFilter="1" sortType="ascending">
      <items count="11">
        <item x="1"/>
        <item x="9"/>
        <item x="7"/>
        <item x="8"/>
        <item x="4"/>
        <item x="6"/>
        <item x="3"/>
        <item x="5"/>
        <item x="2"/>
        <item x="0"/>
        <item t="default"/>
      </items>
    </pivotField>
    <pivotField compact="0" outline="0" showAll="0"/>
    <pivotField dataField="1" compact="0" outline="0" dragToRow="0" dragToCol="0" dragToPage="0" showAll="0" defaultSubtotal="0"/>
    <pivotField compact="0" outline="0" dragToRow="0" dragToCol="0" dragToPage="0" showAll="0" defaultSubtotal="0"/>
  </pivotFields>
  <rowFields count="2">
    <field x="0"/>
    <field x="5"/>
  </rowFields>
  <rowItems count="842">
    <i>
      <x/>
      <x v="581"/>
    </i>
    <i r="1">
      <x v="582"/>
    </i>
    <i r="1">
      <x v="583"/>
    </i>
    <i r="1">
      <x v="584"/>
    </i>
    <i r="1">
      <x v="587"/>
    </i>
    <i r="1">
      <x v="588"/>
    </i>
    <i r="1">
      <x v="586"/>
    </i>
    <i r="1">
      <x v="585"/>
    </i>
    <i r="1">
      <x v="590"/>
    </i>
    <i r="1">
      <x v="589"/>
    </i>
    <i r="1">
      <x v="591"/>
    </i>
    <i r="1">
      <x v="592"/>
    </i>
    <i r="1">
      <x v="595"/>
    </i>
    <i r="1">
      <x v="593"/>
    </i>
    <i r="1">
      <x v="594"/>
    </i>
    <i r="1">
      <x v="596"/>
    </i>
    <i r="1">
      <x v="597"/>
    </i>
    <i r="1">
      <x v="598"/>
    </i>
    <i t="default">
      <x/>
    </i>
    <i>
      <x v="1"/>
      <x v="117"/>
    </i>
    <i r="1">
      <x v="315"/>
    </i>
    <i r="1">
      <x v="118"/>
    </i>
    <i r="1">
      <x v="120"/>
    </i>
    <i r="1">
      <x v="119"/>
    </i>
    <i r="1">
      <x v="312"/>
    </i>
    <i r="1">
      <x v="121"/>
    </i>
    <i r="1">
      <x v="122"/>
    </i>
    <i r="1">
      <x v="123"/>
    </i>
    <i r="1">
      <x v="124"/>
    </i>
    <i t="default">
      <x v="1"/>
    </i>
    <i>
      <x v="2"/>
      <x v="618"/>
    </i>
    <i r="1">
      <x v="619"/>
    </i>
    <i r="1">
      <x v="621"/>
    </i>
    <i r="1">
      <x v="620"/>
    </i>
    <i r="1">
      <x v="625"/>
    </i>
    <i r="1">
      <x v="622"/>
    </i>
    <i r="1">
      <x v="624"/>
    </i>
    <i r="1">
      <x v="623"/>
    </i>
    <i r="1">
      <x v="626"/>
    </i>
    <i t="default">
      <x v="2"/>
    </i>
    <i>
      <x v="3"/>
      <x v="40"/>
    </i>
    <i r="1">
      <x v="41"/>
    </i>
    <i r="1">
      <x v="43"/>
    </i>
    <i r="1">
      <x v="42"/>
    </i>
    <i r="1">
      <x v="44"/>
    </i>
    <i r="1">
      <x v="45"/>
    </i>
    <i r="1">
      <x v="46"/>
    </i>
    <i r="1">
      <x v="47"/>
    </i>
    <i r="1">
      <x v="48"/>
    </i>
    <i r="1">
      <x v="49"/>
    </i>
    <i r="1">
      <x v="50"/>
    </i>
    <i r="1">
      <x v="51"/>
    </i>
    <i t="default">
      <x v="3"/>
    </i>
    <i>
      <x v="4"/>
      <x v="136"/>
    </i>
    <i r="1">
      <x v="135"/>
    </i>
    <i r="1">
      <x v="126"/>
    </i>
    <i r="1">
      <x v="125"/>
    </i>
    <i r="1">
      <x v="127"/>
    </i>
    <i r="1">
      <x v="129"/>
    </i>
    <i r="1">
      <x v="128"/>
    </i>
    <i r="1">
      <x v="130"/>
    </i>
    <i r="1">
      <x v="131"/>
    </i>
    <i r="1">
      <x v="132"/>
    </i>
    <i r="1">
      <x v="133"/>
    </i>
    <i r="1">
      <x v="134"/>
    </i>
    <i t="default">
      <x v="4"/>
    </i>
    <i>
      <x v="5"/>
      <x v="138"/>
    </i>
    <i r="1">
      <x v="139"/>
    </i>
    <i r="1">
      <x v="137"/>
    </i>
    <i r="1">
      <x v="140"/>
    </i>
    <i r="1">
      <x v="142"/>
    </i>
    <i r="1">
      <x v="143"/>
    </i>
    <i r="1">
      <x v="141"/>
    </i>
    <i r="1">
      <x v="144"/>
    </i>
    <i r="1">
      <x v="313"/>
    </i>
    <i r="1">
      <x v="145"/>
    </i>
    <i r="1">
      <x v="146"/>
    </i>
    <i r="1">
      <x v="147"/>
    </i>
    <i r="1">
      <x v="148"/>
    </i>
    <i r="1">
      <x v="149"/>
    </i>
    <i t="default">
      <x v="5"/>
    </i>
    <i>
      <x v="6"/>
      <x v="248"/>
    </i>
    <i r="1">
      <x v="649"/>
    </i>
    <i r="1">
      <x v="249"/>
    </i>
    <i r="1">
      <x v="254"/>
    </i>
    <i r="1">
      <x v="253"/>
    </i>
    <i r="1">
      <x v="252"/>
    </i>
    <i r="1">
      <x v="250"/>
    </i>
    <i r="1">
      <x v="251"/>
    </i>
    <i r="1">
      <x v="255"/>
    </i>
    <i r="1">
      <x v="257"/>
    </i>
    <i r="1">
      <x v="256"/>
    </i>
    <i r="1">
      <x v="258"/>
    </i>
    <i r="1">
      <x v="260"/>
    </i>
    <i r="1">
      <x v="259"/>
    </i>
    <i r="1">
      <x v="261"/>
    </i>
    <i r="1">
      <x v="262"/>
    </i>
    <i r="1">
      <x v="263"/>
    </i>
    <i r="1">
      <x v="264"/>
    </i>
    <i r="1">
      <x v="265"/>
    </i>
    <i r="1">
      <x v="266"/>
    </i>
    <i r="1">
      <x v="268"/>
    </i>
    <i r="1">
      <x v="267"/>
    </i>
    <i r="1">
      <x v="269"/>
    </i>
    <i t="default">
      <x v="6"/>
    </i>
    <i>
      <x v="7"/>
      <x v="492"/>
    </i>
    <i r="1">
      <x v="491"/>
    </i>
    <i r="1">
      <x v="554"/>
    </i>
    <i r="1">
      <x v="493"/>
    </i>
    <i r="1">
      <x v="495"/>
    </i>
    <i r="1">
      <x v="494"/>
    </i>
    <i r="1">
      <x v="497"/>
    </i>
    <i r="1">
      <x v="496"/>
    </i>
    <i r="1">
      <x v="498"/>
    </i>
    <i r="1">
      <x v="499"/>
    </i>
    <i r="1">
      <x v="500"/>
    </i>
    <i r="1">
      <x v="501"/>
    </i>
    <i t="default">
      <x v="7"/>
    </i>
    <i>
      <x v="8"/>
      <x v="66"/>
    </i>
    <i r="1">
      <x v="69"/>
    </i>
    <i r="1">
      <x v="67"/>
    </i>
    <i r="1">
      <x v="68"/>
    </i>
    <i r="1">
      <x v="73"/>
    </i>
    <i r="1">
      <x v="72"/>
    </i>
    <i r="1">
      <x v="71"/>
    </i>
    <i r="1">
      <x v="70"/>
    </i>
    <i r="1">
      <x v="74"/>
    </i>
    <i r="1">
      <x v="76"/>
    </i>
    <i r="1">
      <x v="75"/>
    </i>
    <i r="1">
      <x v="77"/>
    </i>
    <i r="1">
      <x v="78"/>
    </i>
    <i r="1">
      <x v="79"/>
    </i>
    <i t="default">
      <x v="8"/>
    </i>
    <i>
      <x v="9"/>
      <x v="502"/>
    </i>
    <i r="1">
      <x v="504"/>
    </i>
    <i r="1">
      <x v="503"/>
    </i>
    <i r="1">
      <x v="505"/>
    </i>
    <i r="1">
      <x v="506"/>
    </i>
    <i r="1">
      <x v="507"/>
    </i>
    <i r="1">
      <x v="508"/>
    </i>
    <i r="1">
      <x v="509"/>
    </i>
    <i r="1">
      <x v="510"/>
    </i>
    <i r="1">
      <x v="511"/>
    </i>
    <i r="1">
      <x v="512"/>
    </i>
    <i r="1">
      <x v="513"/>
    </i>
    <i r="1">
      <x v="514"/>
    </i>
    <i r="1">
      <x v="515"/>
    </i>
    <i r="1">
      <x v="516"/>
    </i>
    <i r="1">
      <x v="517"/>
    </i>
    <i r="1">
      <x v="518"/>
    </i>
    <i r="1">
      <x v="519"/>
    </i>
    <i t="default">
      <x v="9"/>
    </i>
    <i>
      <x v="10"/>
      <x v="520"/>
    </i>
    <i r="1">
      <x v="524"/>
    </i>
    <i r="1">
      <x v="521"/>
    </i>
    <i r="1">
      <x v="522"/>
    </i>
    <i r="1">
      <x v="525"/>
    </i>
    <i r="1">
      <x v="523"/>
    </i>
    <i r="1">
      <x v="526"/>
    </i>
    <i r="1">
      <x v="527"/>
    </i>
    <i r="1">
      <x v="528"/>
    </i>
    <i r="1">
      <x v="529"/>
    </i>
    <i r="1">
      <x v="530"/>
    </i>
    <i r="1">
      <x v="531"/>
    </i>
    <i t="default">
      <x v="10"/>
    </i>
    <i>
      <x v="11"/>
      <x v="548"/>
    </i>
    <i r="1">
      <x v="617"/>
    </i>
    <i r="1">
      <x v="549"/>
    </i>
    <i r="1">
      <x v="550"/>
    </i>
    <i r="1">
      <x v="551"/>
    </i>
    <i r="1">
      <x v="552"/>
    </i>
    <i t="default">
      <x v="11"/>
    </i>
    <i>
      <x v="12"/>
      <x v="305"/>
    </i>
    <i r="1">
      <x v="308"/>
    </i>
    <i r="1">
      <x v="306"/>
    </i>
    <i r="1">
      <x v="307"/>
    </i>
    <i r="1">
      <x v="309"/>
    </i>
    <i r="1">
      <x v="314"/>
    </i>
    <i r="1">
      <x v="310"/>
    </i>
    <i r="1">
      <x v="311"/>
    </i>
    <i t="default">
      <x v="12"/>
    </i>
    <i>
      <x v="13"/>
      <x v="328"/>
    </i>
    <i r="1">
      <x v="331"/>
    </i>
    <i r="1">
      <x v="330"/>
    </i>
    <i r="1">
      <x v="329"/>
    </i>
    <i r="1">
      <x v="335"/>
    </i>
    <i r="1">
      <x v="332"/>
    </i>
    <i r="1">
      <x v="333"/>
    </i>
    <i r="1">
      <x v="334"/>
    </i>
    <i r="1">
      <x v="336"/>
    </i>
    <i r="1">
      <x v="337"/>
    </i>
    <i t="default">
      <x v="13"/>
    </i>
    <i>
      <x v="14"/>
      <x v="184"/>
    </i>
    <i r="1">
      <x v="186"/>
    </i>
    <i r="1">
      <x v="185"/>
    </i>
    <i r="1">
      <x v="188"/>
    </i>
    <i r="1">
      <x v="187"/>
    </i>
    <i r="1">
      <x v="189"/>
    </i>
    <i r="1">
      <x v="190"/>
    </i>
    <i t="default">
      <x v="14"/>
    </i>
    <i>
      <x v="15"/>
      <x v="177"/>
    </i>
    <i r="1">
      <x v="178"/>
    </i>
    <i r="1">
      <x v="179"/>
    </i>
    <i r="1">
      <x v="180"/>
    </i>
    <i r="1">
      <x v="181"/>
    </i>
    <i r="1">
      <x v="182"/>
    </i>
    <i r="1">
      <x v="183"/>
    </i>
    <i t="default">
      <x v="15"/>
    </i>
    <i>
      <x v="16"/>
      <x v="423"/>
    </i>
    <i r="1">
      <x v="424"/>
    </i>
    <i r="1">
      <x v="427"/>
    </i>
    <i r="1">
      <x v="425"/>
    </i>
    <i r="1">
      <x v="429"/>
    </i>
    <i r="1">
      <x v="430"/>
    </i>
    <i r="1">
      <x v="426"/>
    </i>
    <i r="1">
      <x v="428"/>
    </i>
    <i r="1">
      <x v="431"/>
    </i>
    <i r="1">
      <x v="432"/>
    </i>
    <i r="1">
      <x v="433"/>
    </i>
    <i r="1">
      <x v="435"/>
    </i>
    <i r="1">
      <x v="434"/>
    </i>
    <i t="default">
      <x v="16"/>
    </i>
    <i>
      <x v="17"/>
      <x v="368"/>
    </i>
    <i r="1">
      <x v="369"/>
    </i>
    <i r="1">
      <x v="370"/>
    </i>
    <i r="1">
      <x v="371"/>
    </i>
    <i r="1">
      <x v="372"/>
    </i>
    <i r="1">
      <x v="373"/>
    </i>
    <i r="1">
      <x v="374"/>
    </i>
    <i r="1">
      <x v="375"/>
    </i>
    <i r="1">
      <x v="376"/>
    </i>
    <i t="default">
      <x v="17"/>
    </i>
    <i>
      <x v="18"/>
      <x v="202"/>
    </i>
    <i r="1">
      <x v="191"/>
    </i>
    <i r="1">
      <x v="192"/>
    </i>
    <i r="1">
      <x v="193"/>
    </i>
    <i r="1">
      <x v="194"/>
    </i>
    <i r="1">
      <x v="195"/>
    </i>
    <i r="1">
      <x v="197"/>
    </i>
    <i r="1">
      <x v="196"/>
    </i>
    <i r="1">
      <x v="199"/>
    </i>
    <i r="1">
      <x v="198"/>
    </i>
    <i r="1">
      <x v="200"/>
    </i>
    <i t="default">
      <x v="18"/>
    </i>
    <i>
      <x v="19"/>
      <x v="39"/>
    </i>
    <i r="1">
      <x v="38"/>
    </i>
    <i r="1">
      <x v="27"/>
    </i>
    <i r="1">
      <x v="28"/>
    </i>
    <i r="1">
      <x v="29"/>
    </i>
    <i r="1">
      <x v="30"/>
    </i>
    <i r="1">
      <x v="31"/>
    </i>
    <i r="1">
      <x v="32"/>
    </i>
    <i r="1">
      <x v="33"/>
    </i>
    <i r="1">
      <x v="34"/>
    </i>
    <i r="1">
      <x v="35"/>
    </i>
    <i r="1">
      <x v="36"/>
    </i>
    <i r="1">
      <x v="37"/>
    </i>
    <i t="default">
      <x v="19"/>
    </i>
    <i>
      <x v="20"/>
      <x v="320"/>
    </i>
    <i r="1">
      <x v="319"/>
    </i>
    <i r="1">
      <x v="321"/>
    </i>
    <i r="1">
      <x v="323"/>
    </i>
    <i r="1">
      <x v="322"/>
    </i>
    <i r="1">
      <x v="325"/>
    </i>
    <i r="1">
      <x v="324"/>
    </i>
    <i r="1">
      <x v="326"/>
    </i>
    <i r="1">
      <x v="327"/>
    </i>
    <i t="default">
      <x v="20"/>
    </i>
    <i>
      <x v="21"/>
      <x v="94"/>
    </i>
    <i r="1">
      <x v="96"/>
    </i>
    <i r="1">
      <x v="95"/>
    </i>
    <i r="1">
      <x v="97"/>
    </i>
    <i r="1">
      <x v="98"/>
    </i>
    <i r="1">
      <x v="99"/>
    </i>
    <i r="1">
      <x v="100"/>
    </i>
    <i r="1">
      <x v="101"/>
    </i>
    <i r="1">
      <x v="102"/>
    </i>
    <i t="default">
      <x v="21"/>
    </i>
    <i>
      <x v="22"/>
      <x v="377"/>
    </i>
    <i r="1">
      <x v="378"/>
    </i>
    <i r="1">
      <x v="379"/>
    </i>
    <i r="1">
      <x v="380"/>
    </i>
    <i r="1">
      <x v="381"/>
    </i>
    <i r="1">
      <x v="382"/>
    </i>
    <i r="1">
      <x v="383"/>
    </i>
    <i r="1">
      <x v="385"/>
    </i>
    <i r="1">
      <x v="384"/>
    </i>
    <i r="1">
      <x v="386"/>
    </i>
    <i r="1">
      <x v="387"/>
    </i>
    <i r="1">
      <x v="388"/>
    </i>
    <i r="1">
      <x v="389"/>
    </i>
    <i t="default">
      <x v="22"/>
    </i>
    <i>
      <x v="23"/>
      <x v="270"/>
    </i>
    <i r="1">
      <x v="271"/>
    </i>
    <i r="1">
      <x v="318"/>
    </i>
    <i r="1">
      <x v="272"/>
    </i>
    <i r="1">
      <x v="273"/>
    </i>
    <i r="1">
      <x v="274"/>
    </i>
    <i r="1">
      <x v="275"/>
    </i>
    <i r="1">
      <x v="277"/>
    </i>
    <i r="1">
      <x v="276"/>
    </i>
    <i r="1">
      <x v="278"/>
    </i>
    <i r="1">
      <x v="279"/>
    </i>
    <i r="1">
      <x v="280"/>
    </i>
    <i r="1">
      <x v="281"/>
    </i>
    <i t="default">
      <x v="23"/>
    </i>
    <i>
      <x v="24"/>
      <x v="436"/>
    </i>
    <i r="1">
      <x v="437"/>
    </i>
    <i r="1">
      <x v="438"/>
    </i>
    <i r="1">
      <x v="443"/>
    </i>
    <i r="1">
      <x v="440"/>
    </i>
    <i r="1">
      <x v="439"/>
    </i>
    <i r="1">
      <x v="441"/>
    </i>
    <i r="1">
      <x v="442"/>
    </i>
    <i r="1">
      <x v="444"/>
    </i>
    <i r="1">
      <x v="445"/>
    </i>
    <i r="1">
      <x v="446"/>
    </i>
    <i r="1">
      <x v="447"/>
    </i>
    <i r="1">
      <x v="448"/>
    </i>
    <i t="default">
      <x v="24"/>
    </i>
    <i>
      <x v="25"/>
      <x v="547"/>
    </i>
    <i r="1">
      <x v="546"/>
    </i>
    <i t="default">
      <x v="25"/>
    </i>
    <i>
      <x v="26"/>
      <x v="215"/>
    </i>
    <i r="1">
      <x v="218"/>
    </i>
    <i r="1">
      <x v="222"/>
    </i>
    <i r="1">
      <x v="216"/>
    </i>
    <i r="1">
      <x v="217"/>
    </i>
    <i r="1">
      <x v="219"/>
    </i>
    <i r="1">
      <x v="220"/>
    </i>
    <i r="1">
      <x v="221"/>
    </i>
    <i r="1">
      <x v="223"/>
    </i>
    <i r="1">
      <x v="316"/>
    </i>
    <i t="default">
      <x v="26"/>
    </i>
    <i>
      <x v="27"/>
      <x v="224"/>
    </i>
    <i r="1">
      <x v="225"/>
    </i>
    <i r="1">
      <x v="226"/>
    </i>
    <i r="1">
      <x v="228"/>
    </i>
    <i r="1">
      <x v="227"/>
    </i>
    <i r="1">
      <x v="229"/>
    </i>
    <i r="1">
      <x v="230"/>
    </i>
    <i r="1">
      <x v="231"/>
    </i>
    <i r="1">
      <x v="232"/>
    </i>
    <i r="1">
      <x v="233"/>
    </i>
    <i r="1">
      <x v="234"/>
    </i>
    <i r="1">
      <x v="235"/>
    </i>
    <i r="1">
      <x v="236"/>
    </i>
    <i r="1">
      <x v="237"/>
    </i>
    <i r="1">
      <x v="238"/>
    </i>
    <i t="default">
      <x v="27"/>
    </i>
    <i>
      <x v="28"/>
      <x v="282"/>
    </i>
    <i r="1">
      <x v="283"/>
    </i>
    <i r="1">
      <x v="284"/>
    </i>
    <i r="1">
      <x v="285"/>
    </i>
    <i r="1">
      <x v="286"/>
    </i>
    <i r="1">
      <x v="289"/>
    </i>
    <i r="1">
      <x v="288"/>
    </i>
    <i r="1">
      <x v="287"/>
    </i>
    <i r="1">
      <x v="290"/>
    </i>
    <i r="1">
      <x v="291"/>
    </i>
    <i r="1">
      <x v="292"/>
    </i>
    <i r="1">
      <x v="293"/>
    </i>
    <i r="1">
      <x v="294"/>
    </i>
    <i r="1">
      <x v="295"/>
    </i>
    <i r="1">
      <x v="296"/>
    </i>
    <i r="1">
      <x v="297"/>
    </i>
    <i r="1">
      <x v="298"/>
    </i>
    <i r="1">
      <x v="299"/>
    </i>
    <i r="1">
      <x v="300"/>
    </i>
    <i r="1">
      <x v="301"/>
    </i>
    <i r="1">
      <x v="302"/>
    </i>
    <i r="1">
      <x v="304"/>
    </i>
    <i r="1">
      <x v="303"/>
    </i>
    <i t="default">
      <x v="28"/>
    </i>
    <i>
      <x v="29"/>
      <x v="574"/>
    </i>
    <i r="1">
      <x v="575"/>
    </i>
    <i r="1">
      <x v="577"/>
    </i>
    <i r="1">
      <x v="576"/>
    </i>
    <i r="1">
      <x v="578"/>
    </i>
    <i r="1">
      <x v="579"/>
    </i>
    <i r="1">
      <x v="580"/>
    </i>
    <i t="default">
      <x v="29"/>
    </i>
    <i>
      <x v="30"/>
      <x v="450"/>
    </i>
    <i r="1">
      <x v="455"/>
    </i>
    <i r="1">
      <x v="449"/>
    </i>
    <i r="1">
      <x v="454"/>
    </i>
    <i r="1">
      <x v="452"/>
    </i>
    <i r="1">
      <x v="451"/>
    </i>
    <i r="1">
      <x v="453"/>
    </i>
    <i r="1">
      <x v="456"/>
    </i>
    <i r="1">
      <x v="457"/>
    </i>
    <i r="1">
      <x v="458"/>
    </i>
    <i r="1">
      <x v="459"/>
    </i>
    <i r="1">
      <x v="460"/>
    </i>
    <i r="1">
      <x v="461"/>
    </i>
    <i r="1">
      <x v="462"/>
    </i>
    <i t="default">
      <x v="30"/>
    </i>
    <i>
      <x v="31"/>
      <x v="398"/>
    </i>
    <i r="1">
      <x v="399"/>
    </i>
    <i r="1">
      <x v="401"/>
    </i>
    <i r="1">
      <x v="400"/>
    </i>
    <i r="1">
      <x v="402"/>
    </i>
    <i r="1">
      <x v="403"/>
    </i>
    <i r="1">
      <x v="404"/>
    </i>
    <i r="1">
      <x v="405"/>
    </i>
    <i r="1">
      <x v="406"/>
    </i>
    <i r="1">
      <x v="407"/>
    </i>
    <i r="1">
      <x v="408"/>
    </i>
    <i r="1">
      <x v="409"/>
    </i>
    <i r="1">
      <x v="410"/>
    </i>
    <i r="1">
      <x v="411"/>
    </i>
    <i r="1">
      <x v="412"/>
    </i>
    <i t="default">
      <x v="31"/>
    </i>
    <i>
      <x v="32"/>
      <x v="150"/>
    </i>
    <i r="1">
      <x v="151"/>
    </i>
    <i r="1">
      <x v="156"/>
    </i>
    <i r="1">
      <x v="155"/>
    </i>
    <i r="1">
      <x v="157"/>
    </i>
    <i r="1">
      <x v="152"/>
    </i>
    <i r="1">
      <x v="153"/>
    </i>
    <i r="1">
      <x v="154"/>
    </i>
    <i r="1">
      <x v="158"/>
    </i>
    <i r="1">
      <x v="159"/>
    </i>
    <i r="1">
      <x v="160"/>
    </i>
    <i r="1">
      <x v="163"/>
    </i>
    <i r="1">
      <x v="161"/>
    </i>
    <i r="1">
      <x v="162"/>
    </i>
    <i r="1">
      <x v="201"/>
    </i>
    <i r="1">
      <x v="164"/>
    </i>
    <i r="1">
      <x v="165"/>
    </i>
    <i r="1">
      <x v="166"/>
    </i>
    <i r="1">
      <x v="168"/>
    </i>
    <i r="1">
      <x v="167"/>
    </i>
    <i t="default">
      <x v="32"/>
    </i>
    <i>
      <x v="33"/>
      <x v="170"/>
    </i>
    <i r="1">
      <x v="169"/>
    </i>
    <i r="1">
      <x v="171"/>
    </i>
    <i r="1">
      <x v="176"/>
    </i>
    <i r="1">
      <x v="172"/>
    </i>
    <i r="1">
      <x v="174"/>
    </i>
    <i r="1">
      <x v="173"/>
    </i>
    <i r="1">
      <x v="175"/>
    </i>
    <i t="default">
      <x v="33"/>
    </i>
    <i>
      <x v="34"/>
      <x v="239"/>
    </i>
    <i r="1">
      <x v="242"/>
    </i>
    <i r="1">
      <x v="240"/>
    </i>
    <i r="1">
      <x v="241"/>
    </i>
    <i r="1">
      <x v="243"/>
    </i>
    <i r="1">
      <x v="244"/>
    </i>
    <i r="1">
      <x v="245"/>
    </i>
    <i r="1">
      <x v="246"/>
    </i>
    <i r="1">
      <x v="247"/>
    </i>
    <i r="1">
      <x v="317"/>
    </i>
    <i t="default">
      <x v="34"/>
    </i>
    <i>
      <x v="35"/>
      <x v="338"/>
    </i>
    <i r="1">
      <x v="340"/>
    </i>
    <i r="1">
      <x v="339"/>
    </i>
    <i r="1">
      <x v="341"/>
    </i>
    <i r="1">
      <x v="342"/>
    </i>
    <i r="1">
      <x v="344"/>
    </i>
    <i r="1">
      <x v="343"/>
    </i>
    <i r="1">
      <x v="345"/>
    </i>
    <i r="1">
      <x v="346"/>
    </i>
    <i r="1">
      <x v="347"/>
    </i>
    <i r="1">
      <x v="348"/>
    </i>
    <i r="1">
      <x v="349"/>
    </i>
    <i r="1">
      <x v="350"/>
    </i>
    <i t="default">
      <x v="35"/>
    </i>
    <i>
      <x v="36"/>
      <x v="413"/>
    </i>
    <i r="1">
      <x v="581"/>
    </i>
    <i r="1">
      <x v="338"/>
    </i>
    <i r="1">
      <x v="377"/>
    </i>
    <i r="1">
      <x v="583"/>
    </i>
    <i r="1">
      <x v="170"/>
    </i>
    <i r="1">
      <x v="584"/>
    </i>
    <i r="1">
      <x v="470"/>
    </i>
    <i r="1">
      <x v="339"/>
    </i>
    <i r="1">
      <x v="469"/>
    </i>
    <i r="1">
      <x v="575"/>
    </i>
    <i r="1">
      <x v="503"/>
    </i>
    <i r="1">
      <x v="379"/>
    </i>
    <i r="1">
      <x v="574"/>
    </i>
    <i r="1">
      <x v="415"/>
    </i>
    <i t="default">
      <x v="36"/>
    </i>
    <i>
      <x v="37"/>
      <x v="305"/>
    </i>
    <i r="1">
      <x v="532"/>
    </i>
    <i r="1">
      <x v="618"/>
    </i>
    <i r="1">
      <x v="185"/>
    </i>
    <i r="1">
      <x v="533"/>
    </i>
    <i r="1">
      <x v="371"/>
    </i>
    <i r="1">
      <x v="621"/>
    </i>
    <i r="1">
      <x v="450"/>
    </i>
    <i r="1">
      <x v="318"/>
    </i>
    <i r="1">
      <x v="534"/>
    </i>
    <i r="1">
      <x v="520"/>
    </i>
    <i r="1">
      <x v="522"/>
    </i>
    <i r="1">
      <x v="457"/>
    </i>
    <i r="1">
      <x v="272"/>
    </i>
    <i r="1">
      <x v="270"/>
    </i>
    <i r="1">
      <x v="307"/>
    </i>
    <i t="default">
      <x v="37"/>
    </i>
    <i>
      <x v="38"/>
      <x v="282"/>
    </i>
    <i r="1">
      <x v="284"/>
    </i>
    <i r="1">
      <x v="203"/>
    </i>
    <i r="1">
      <x v="555"/>
    </i>
    <i r="1">
      <x v="283"/>
    </i>
    <i r="1">
      <x v="80"/>
    </i>
    <i r="1">
      <x v="398"/>
    </i>
    <i r="1">
      <x v="204"/>
    </i>
    <i r="1">
      <x v="328"/>
    </i>
    <i r="1">
      <x v="83"/>
    </i>
    <i r="1">
      <x v="335"/>
    </i>
    <i r="1">
      <x v="402"/>
    </i>
    <i r="1">
      <x v="288"/>
    </i>
    <i r="1">
      <x v="559"/>
    </i>
    <i r="1">
      <x v="556"/>
    </i>
    <i r="1">
      <x v="407"/>
    </i>
    <i t="default">
      <x v="38"/>
    </i>
    <i>
      <x v="39"/>
      <x v="150"/>
    </i>
    <i r="1">
      <x v="248"/>
    </i>
    <i r="1">
      <x v="423"/>
    </i>
    <i r="1">
      <x v="224"/>
    </i>
    <i r="1">
      <x v="437"/>
    </i>
    <i r="1">
      <x v="436"/>
    </i>
    <i r="1">
      <x v="649"/>
    </i>
    <i r="1">
      <x v="156"/>
    </i>
    <i r="1">
      <x v="250"/>
    </i>
    <i r="1">
      <x v="249"/>
    </i>
    <i r="1">
      <x v="227"/>
    </i>
    <i r="1">
      <x v="641"/>
    </i>
    <i r="1">
      <x v="228"/>
    </i>
    <i r="1">
      <x v="155"/>
    </i>
    <i r="1">
      <x v="640"/>
    </i>
    <i r="1">
      <x v="153"/>
    </i>
    <i r="1">
      <x v="430"/>
    </i>
    <i t="default">
      <x v="39"/>
    </i>
    <i>
      <x v="40"/>
      <x v="202"/>
    </i>
    <i r="1">
      <x v="105"/>
    </i>
    <i r="1">
      <x v="136"/>
    </i>
    <i r="1">
      <x v="66"/>
    </i>
    <i r="1">
      <x v="463"/>
    </i>
    <i r="1">
      <x v="68"/>
    </i>
    <i r="1">
      <x v="106"/>
    </i>
    <i r="1">
      <x v="628"/>
    </i>
    <i r="1">
      <x v="126"/>
    </i>
    <i r="1">
      <x v="627"/>
    </i>
    <i r="1">
      <x v="494"/>
    </i>
    <i r="1">
      <x v="191"/>
    </i>
    <i r="1">
      <x v="554"/>
    </i>
    <i r="1">
      <x v="510"/>
    </i>
    <i r="1">
      <x v="502"/>
    </i>
    <i r="1">
      <x v="511"/>
    </i>
    <i t="default">
      <x v="40"/>
    </i>
    <i>
      <x v="41"/>
      <x v="138"/>
    </i>
    <i r="1">
      <x v="139"/>
    </i>
    <i r="1">
      <x v="239"/>
    </i>
    <i r="1">
      <x v="547"/>
    </i>
    <i r="1">
      <x v="215"/>
    </i>
    <i r="1">
      <x v="320"/>
    </i>
    <i r="1">
      <x v="218"/>
    </i>
    <i r="1">
      <x v="315"/>
    </i>
    <i r="1">
      <x v="546"/>
    </i>
    <i r="1">
      <x v="392"/>
    </i>
    <i r="1">
      <x v="242"/>
    </i>
    <i r="1">
      <x v="95"/>
    </i>
    <i r="1">
      <x v="97"/>
    </i>
    <i r="1">
      <x v="120"/>
    </i>
    <i r="1">
      <x v="325"/>
    </i>
    <i t="default">
      <x v="41"/>
    </i>
    <i>
      <x v="42"/>
      <x v="351"/>
    </i>
    <i r="1">
      <x v="53"/>
    </i>
    <i r="1">
      <x v="477"/>
    </i>
    <i r="1">
      <x v="616"/>
    </i>
    <i r="1">
      <x v="478"/>
    </i>
    <i r="1">
      <x v="352"/>
    </i>
    <i r="1">
      <x v="57"/>
    </i>
    <i r="1">
      <x v="52"/>
    </i>
    <i r="1">
      <x v="479"/>
    </i>
    <i r="1">
      <x v="550"/>
    </i>
    <i r="1">
      <x v="353"/>
    </i>
    <i r="1">
      <x v="355"/>
    </i>
    <i r="1">
      <x v="617"/>
    </i>
    <i r="1">
      <x v="610"/>
    </i>
    <i r="1">
      <x v="54"/>
    </i>
    <i r="1">
      <x v="606"/>
    </i>
    <i r="1">
      <x v="600"/>
    </i>
    <i r="1">
      <x v="605"/>
    </i>
    <i t="default">
      <x v="42"/>
    </i>
    <i>
      <x v="43"/>
      <x v="4"/>
    </i>
    <i r="1">
      <x v="41"/>
    </i>
    <i r="1">
      <x v="13"/>
    </i>
    <i r="1">
      <x v="1"/>
    </i>
    <i r="1">
      <x v="178"/>
    </i>
    <i r="1">
      <x v="20"/>
    </i>
    <i r="1">
      <x v="42"/>
    </i>
    <i r="1">
      <x v="39"/>
    </i>
    <i r="1">
      <x v="2"/>
    </i>
    <i r="1">
      <x v="177"/>
    </i>
    <i r="1">
      <x v="27"/>
    </i>
    <i r="1">
      <x v="29"/>
    </i>
    <i r="1">
      <x v="23"/>
    </i>
    <i r="1">
      <x v="30"/>
    </i>
    <i r="1">
      <x v="47"/>
    </i>
    <i r="1">
      <x v="19"/>
    </i>
    <i t="default">
      <x v="43"/>
    </i>
    <i>
      <x v="44"/>
      <x v="203"/>
    </i>
    <i r="1">
      <x v="204"/>
    </i>
    <i r="1">
      <x v="206"/>
    </i>
    <i r="1">
      <x v="205"/>
    </i>
    <i r="1">
      <x v="208"/>
    </i>
    <i r="1">
      <x v="207"/>
    </i>
    <i r="1">
      <x v="210"/>
    </i>
    <i r="1">
      <x v="209"/>
    </i>
    <i r="1">
      <x v="211"/>
    </i>
    <i r="1">
      <x v="212"/>
    </i>
    <i r="1">
      <x v="214"/>
    </i>
    <i r="1">
      <x v="213"/>
    </i>
    <i t="default">
      <x v="44"/>
    </i>
    <i>
      <x v="45"/>
      <x v="638"/>
    </i>
    <i r="1">
      <x v="641"/>
    </i>
    <i r="1">
      <x v="639"/>
    </i>
    <i r="1">
      <x v="640"/>
    </i>
    <i r="1">
      <x v="642"/>
    </i>
    <i r="1">
      <x v="643"/>
    </i>
    <i r="1">
      <x v="644"/>
    </i>
    <i r="1">
      <x v="645"/>
    </i>
    <i r="1">
      <x v="646"/>
    </i>
    <i r="1">
      <x v="647"/>
    </i>
    <i r="1">
      <x v="648"/>
    </i>
    <i t="default">
      <x v="45"/>
    </i>
    <i>
      <x v="46"/>
      <x v="555"/>
    </i>
    <i r="1">
      <x v="557"/>
    </i>
    <i r="1">
      <x v="556"/>
    </i>
    <i r="1">
      <x v="559"/>
    </i>
    <i r="1">
      <x v="562"/>
    </i>
    <i r="1">
      <x v="558"/>
    </i>
    <i r="1">
      <x v="560"/>
    </i>
    <i r="1">
      <x v="561"/>
    </i>
    <i r="1">
      <x v="563"/>
    </i>
    <i r="1">
      <x v="565"/>
    </i>
    <i r="1">
      <x v="564"/>
    </i>
    <i r="1">
      <x v="566"/>
    </i>
    <i r="1">
      <x v="567"/>
    </i>
    <i r="1">
      <x v="568"/>
    </i>
    <i r="1">
      <x v="569"/>
    </i>
    <i r="1">
      <x v="570"/>
    </i>
    <i r="1">
      <x v="571"/>
    </i>
    <i r="1">
      <x v="572"/>
    </i>
    <i r="1">
      <x v="573"/>
    </i>
    <i t="default">
      <x v="46"/>
    </i>
    <i>
      <x v="47"/>
      <x v="628"/>
    </i>
    <i r="1">
      <x v="632"/>
    </i>
    <i r="1">
      <x v="630"/>
    </i>
    <i r="1">
      <x v="627"/>
    </i>
    <i r="1">
      <x v="631"/>
    </i>
    <i r="1">
      <x v="629"/>
    </i>
    <i r="1">
      <x v="634"/>
    </i>
    <i r="1">
      <x v="633"/>
    </i>
    <i r="1">
      <x v="635"/>
    </i>
    <i r="1">
      <x v="636"/>
    </i>
    <i r="1">
      <x v="637"/>
    </i>
    <i t="default">
      <x v="47"/>
    </i>
    <i>
      <x v="48"/>
      <x v="599"/>
    </i>
    <i r="1">
      <x v="605"/>
    </i>
    <i r="1">
      <x v="601"/>
    </i>
    <i r="1">
      <x v="606"/>
    </i>
    <i r="1">
      <x v="603"/>
    </i>
    <i r="1">
      <x v="602"/>
    </i>
    <i r="1">
      <x v="604"/>
    </i>
    <i r="1">
      <x v="600"/>
    </i>
    <i r="1">
      <x v="607"/>
    </i>
    <i r="1">
      <x v="608"/>
    </i>
    <i r="1">
      <x v="609"/>
    </i>
    <i t="default">
      <x v="48"/>
    </i>
    <i>
      <x v="49"/>
      <x v="610"/>
    </i>
    <i r="1">
      <x v="616"/>
    </i>
    <i r="1">
      <x v="615"/>
    </i>
    <i r="1">
      <x v="611"/>
    </i>
    <i r="1">
      <x v="612"/>
    </i>
    <i r="1">
      <x v="613"/>
    </i>
    <i r="1">
      <x v="614"/>
    </i>
    <i t="default">
      <x v="49"/>
    </i>
    <i>
      <x v="50"/>
      <x v="532"/>
    </i>
    <i r="1">
      <x v="533"/>
    </i>
    <i r="1">
      <x v="534"/>
    </i>
    <i r="1">
      <x v="539"/>
    </i>
    <i r="1">
      <x v="535"/>
    </i>
    <i r="1">
      <x v="536"/>
    </i>
    <i r="1">
      <x v="537"/>
    </i>
    <i r="1">
      <x v="538"/>
    </i>
    <i r="1">
      <x v="540"/>
    </i>
    <i r="1">
      <x v="541"/>
    </i>
    <i r="1">
      <x v="542"/>
    </i>
    <i r="1">
      <x v="543"/>
    </i>
    <i r="1">
      <x v="544"/>
    </i>
    <i r="1">
      <x v="545"/>
    </i>
    <i t="default">
      <x v="50"/>
    </i>
    <i>
      <x v="51"/>
      <x v="80"/>
    </i>
    <i r="1">
      <x v="81"/>
    </i>
    <i r="1">
      <x v="82"/>
    </i>
    <i r="1">
      <x v="83"/>
    </i>
    <i r="1">
      <x v="84"/>
    </i>
    <i r="1">
      <x v="85"/>
    </i>
    <i r="1">
      <x v="86"/>
    </i>
    <i r="1">
      <x v="87"/>
    </i>
    <i r="1">
      <x v="88"/>
    </i>
    <i r="1">
      <x v="89"/>
    </i>
    <i r="1">
      <x v="90"/>
    </i>
    <i r="1">
      <x v="91"/>
    </i>
    <i r="1">
      <x v="92"/>
    </i>
    <i r="1">
      <x v="93"/>
    </i>
    <i t="default">
      <x v="51"/>
    </i>
    <i>
      <x v="52"/>
      <x v="352"/>
    </i>
    <i r="1">
      <x v="351"/>
    </i>
    <i r="1">
      <x v="353"/>
    </i>
    <i r="1">
      <x v="354"/>
    </i>
    <i r="1">
      <x v="355"/>
    </i>
    <i r="1">
      <x v="356"/>
    </i>
    <i r="1">
      <x v="357"/>
    </i>
    <i r="1">
      <x v="358"/>
    </i>
    <i r="1">
      <x v="359"/>
    </i>
    <i r="1">
      <x v="360"/>
    </i>
    <i r="1">
      <x v="362"/>
    </i>
    <i r="1">
      <x v="361"/>
    </i>
    <i r="1">
      <x v="363"/>
    </i>
    <i r="1">
      <x v="364"/>
    </i>
    <i r="1">
      <x v="365"/>
    </i>
    <i r="1">
      <x v="366"/>
    </i>
    <i r="1">
      <x v="367"/>
    </i>
    <i t="default">
      <x v="52"/>
    </i>
    <i>
      <x v="53"/>
      <x v="413"/>
    </i>
    <i r="1">
      <x v="489"/>
    </i>
    <i r="1">
      <x v="415"/>
    </i>
    <i r="1">
      <x v="414"/>
    </i>
    <i r="1">
      <x v="416"/>
    </i>
    <i r="1">
      <x v="417"/>
    </i>
    <i r="1">
      <x v="418"/>
    </i>
    <i r="1">
      <x v="419"/>
    </i>
    <i r="1">
      <x v="420"/>
    </i>
    <i r="1">
      <x v="421"/>
    </i>
    <i r="1">
      <x v="422"/>
    </i>
    <i t="default">
      <x v="53"/>
    </i>
    <i>
      <x v="54"/>
      <x v="477"/>
    </i>
    <i r="1">
      <x v="479"/>
    </i>
    <i r="1">
      <x v="478"/>
    </i>
    <i r="1">
      <x v="481"/>
    </i>
    <i r="1">
      <x v="480"/>
    </i>
    <i r="1">
      <x v="482"/>
    </i>
    <i r="1">
      <x v="483"/>
    </i>
    <i r="1">
      <x v="484"/>
    </i>
    <i r="1">
      <x v="490"/>
    </i>
    <i r="1">
      <x v="485"/>
    </i>
    <i r="1">
      <x v="486"/>
    </i>
    <i r="1">
      <x v="487"/>
    </i>
    <i r="1">
      <x v="488"/>
    </i>
    <i t="default">
      <x v="54"/>
    </i>
    <i>
      <x v="55"/>
      <x v="52"/>
    </i>
    <i r="1">
      <x v="53"/>
    </i>
    <i r="1">
      <x v="57"/>
    </i>
    <i r="1">
      <x v="55"/>
    </i>
    <i r="1">
      <x v="54"/>
    </i>
    <i r="1">
      <x v="59"/>
    </i>
    <i r="1">
      <x v="58"/>
    </i>
    <i r="1">
      <x v="56"/>
    </i>
    <i r="1">
      <x v="60"/>
    </i>
    <i r="1">
      <x v="61"/>
    </i>
    <i r="1">
      <x v="62"/>
    </i>
    <i r="1">
      <x v="63"/>
    </i>
    <i r="1">
      <x v="64"/>
    </i>
    <i r="1">
      <x v="65"/>
    </i>
    <i t="default">
      <x v="55"/>
    </i>
    <i>
      <x v="56"/>
      <x v="463"/>
    </i>
    <i r="1">
      <x v="464"/>
    </i>
    <i r="1">
      <x v="465"/>
    </i>
    <i r="1">
      <x v="466"/>
    </i>
    <i r="1">
      <x v="470"/>
    </i>
    <i r="1">
      <x v="467"/>
    </i>
    <i r="1">
      <x v="468"/>
    </i>
    <i r="1">
      <x v="469"/>
    </i>
    <i r="1">
      <x v="471"/>
    </i>
    <i r="1">
      <x v="553"/>
    </i>
    <i r="1">
      <x v="472"/>
    </i>
    <i r="1">
      <x v="473"/>
    </i>
    <i r="1">
      <x v="474"/>
    </i>
    <i r="1">
      <x v="475"/>
    </i>
    <i r="1">
      <x v="476"/>
    </i>
    <i t="default">
      <x v="56"/>
    </i>
    <i>
      <x v="57"/>
      <x v="13"/>
    </i>
    <i r="1">
      <x v="14"/>
    </i>
    <i r="1">
      <x v="15"/>
    </i>
    <i r="1">
      <x v="20"/>
    </i>
    <i r="1">
      <x v="18"/>
    </i>
    <i r="1">
      <x v="19"/>
    </i>
    <i r="1">
      <x v="17"/>
    </i>
    <i r="1">
      <x v="16"/>
    </i>
    <i r="1">
      <x v="21"/>
    </i>
    <i r="1">
      <x v="22"/>
    </i>
    <i r="1">
      <x v="23"/>
    </i>
    <i r="1">
      <x v="25"/>
    </i>
    <i r="1">
      <x v="26"/>
    </i>
    <i r="1">
      <x v="24"/>
    </i>
    <i t="default">
      <x v="57"/>
    </i>
    <i>
      <x v="58"/>
      <x v="103"/>
    </i>
    <i r="1">
      <x v="104"/>
    </i>
    <i r="1">
      <x v="106"/>
    </i>
    <i r="1">
      <x v="105"/>
    </i>
    <i r="1">
      <x v="107"/>
    </i>
    <i r="1">
      <x v="109"/>
    </i>
    <i r="1">
      <x v="110"/>
    </i>
    <i r="1">
      <x v="111"/>
    </i>
    <i r="1">
      <x v="108"/>
    </i>
    <i r="1">
      <x v="112"/>
    </i>
    <i r="1">
      <x v="113"/>
    </i>
    <i r="1">
      <x v="114"/>
    </i>
    <i r="1">
      <x v="115"/>
    </i>
    <i r="1">
      <x v="116"/>
    </i>
    <i t="default">
      <x v="58"/>
    </i>
    <i>
      <x v="59"/>
      <x v="1"/>
    </i>
    <i r="1">
      <x v="2"/>
    </i>
    <i r="1">
      <x v="4"/>
    </i>
    <i r="1">
      <x v="3"/>
    </i>
    <i r="1">
      <x v="6"/>
    </i>
    <i r="1">
      <x v="5"/>
    </i>
    <i r="1">
      <x v="7"/>
    </i>
    <i r="1">
      <x v="8"/>
    </i>
    <i r="1">
      <x v="9"/>
    </i>
    <i r="1">
      <x v="10"/>
    </i>
    <i r="1">
      <x v="11"/>
    </i>
    <i r="1">
      <x v="12"/>
    </i>
    <i t="default">
      <x v="59"/>
    </i>
    <i>
      <x v="60"/>
      <x v="390"/>
    </i>
    <i r="1">
      <x v="391"/>
    </i>
    <i r="1">
      <x v="392"/>
    </i>
    <i r="1">
      <x v="393"/>
    </i>
    <i r="1">
      <x v="394"/>
    </i>
    <i r="1">
      <x v="395"/>
    </i>
    <i r="1">
      <x v="396"/>
    </i>
    <i r="1">
      <x v="397"/>
    </i>
    <i t="default">
      <x v="60"/>
    </i>
    <i>
      <x v="61"/>
      <x/>
    </i>
    <i t="default">
      <x v="61"/>
    </i>
    <i t="grand">
      <x/>
    </i>
  </rowItems>
  <colFields count="1">
    <field x="-2"/>
  </colFields>
  <colItems count="3">
    <i>
      <x/>
    </i>
    <i i="1">
      <x v="1"/>
    </i>
    <i i="2">
      <x v="2"/>
    </i>
  </colItems>
  <pageFields count="1">
    <pageField fld="1" hier="-1"/>
  </pageFields>
  <dataFields count="3">
    <dataField name="Top Score_x000a_@ Final" fld="14" subtotal="max" baseField="2" baseItem="0"/>
    <dataField name="Average Score_x000a_@ Final" fld="15" subtotal="average" baseField="0" baseItem="0" numFmtId="1"/>
    <dataField name="Stability" fld="21" baseField="0" baseItem="0" numFmtId="9"/>
  </dataFields>
  <formats count="3">
    <format dxfId="430">
      <pivotArea dataOnly="0" outline="0" fieldPosition="0">
        <references count="1">
          <reference field="4294967294" count="2">
            <x v="0"/>
            <x v="1"/>
          </reference>
        </references>
      </pivotArea>
    </format>
    <format dxfId="429">
      <pivotArea outline="0" fieldPosition="0">
        <references count="1">
          <reference field="4294967294" count="1">
            <x v="2"/>
          </reference>
        </references>
      </pivotArea>
    </format>
    <format dxfId="428">
      <pivotArea field="19" type="button" dataOnly="0" labelOnly="1" outline="0"/>
    </format>
  </formats>
  <conditionalFormats count="3">
    <conditionalFormat scope="data" priority="5">
      <pivotAreas count="1">
        <pivotArea outline="0" fieldPosition="0">
          <references count="1">
            <reference field="4294967294" count="1" selected="0">
              <x v="2"/>
            </reference>
          </references>
        </pivotArea>
      </pivotAreas>
    </conditionalFormat>
    <conditionalFormat scope="field" priority="4">
      <pivotAreas count="1">
        <pivotArea outline="0" collapsedLevelsAreSubtotals="1" fieldPosition="0">
          <references count="2">
            <reference field="4294967294" count="1" selected="0">
              <x v="0"/>
            </reference>
            <reference field="5" count="0" selected="0"/>
          </references>
        </pivotArea>
      </pivotAreas>
    </conditionalFormat>
    <conditionalFormat scope="field" priority="6">
      <pivotAreas count="1">
        <pivotArea outline="0" collapsedLevelsAreSubtotals="1" fieldPosition="0">
          <references count="2">
            <reference field="4294967294" count="1" selected="0">
              <x v="1"/>
            </reference>
            <reference field="5" count="0" selected="0"/>
          </references>
        </pivotArea>
      </pivotAreas>
    </conditionalFormat>
  </conditional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00000000-0007-0000-0D00-000000000000}" name="PivotTable1" cacheId="156" applyNumberFormats="0" applyBorderFormats="0" applyFontFormats="0" applyPatternFormats="0" applyAlignmentFormats="0" applyWidthHeightFormats="1" dataCaption="Values" updatedVersion="8" minRefreshableVersion="3" showDrill="0" itemPrintTitles="1" createdVersion="4" indent="0" compact="0" compactData="0" multipleFieldFilters="0">
  <location ref="B4:G794" firstHeaderRow="0" firstDataRow="1" firstDataCol="3"/>
  <pivotFields count="23">
    <pivotField name="Semi" axis="axisRow" compact="0" outline="0" subtotalTop="0" showAll="0" sortType="ascending" defaultSubtotal="0">
      <items count="62">
        <item x="47"/>
        <item x="9"/>
        <item x="55"/>
        <item x="3"/>
        <item x="10"/>
        <item x="11"/>
        <item x="21"/>
        <item x="39"/>
        <item x="5"/>
        <item x="40"/>
        <item x="41"/>
        <item x="44"/>
        <item x="24"/>
        <item x="26"/>
        <item x="15"/>
        <item x="14"/>
        <item x="34"/>
        <item x="29"/>
        <item x="16"/>
        <item x="2"/>
        <item x="25"/>
        <item x="7"/>
        <item x="30"/>
        <item x="22"/>
        <item x="35"/>
        <item x="43"/>
        <item x="18"/>
        <item x="19"/>
        <item x="23"/>
        <item x="46"/>
        <item x="36"/>
        <item x="32"/>
        <item x="12"/>
        <item x="13"/>
        <item x="20"/>
        <item x="27"/>
        <item x="50"/>
        <item x="58"/>
        <item x="54"/>
        <item x="60"/>
        <item x="57"/>
        <item x="53"/>
        <item x="52"/>
        <item x="51"/>
        <item x="17"/>
        <item x="59"/>
        <item x="45"/>
        <item x="56"/>
        <item x="48"/>
        <item x="49"/>
        <item x="42"/>
        <item x="6"/>
        <item x="28"/>
        <item x="33"/>
        <item x="38"/>
        <item x="4"/>
        <item x="37"/>
        <item x="1"/>
        <item x="8"/>
        <item x="0"/>
        <item x="31"/>
        <item x="61"/>
      </items>
    </pivotField>
    <pivotField compact="0" outline="0" showAll="0" defaultSubtotal="0"/>
    <pivotField compact="0" outline="0" showAll="0" defaultSubtotal="0"/>
    <pivotField compact="0" numFmtId="14" outline="0" subtotalTop="0" showAll="0"/>
    <pivotField compact="0" outline="0" showAll="0" defaultSubtotal="0"/>
    <pivotField axis="axisRow" compact="0" outline="0" subtotalTop="0" showAll="0" sortType="descending" defaultSubtotal="0">
      <items count="650">
        <item x="64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8"/>
        <item x="119"/>
        <item x="120"/>
        <item x="122"/>
        <item x="123"/>
        <item x="124"/>
        <item x="125"/>
        <item x="126"/>
        <item x="127"/>
        <item x="128"/>
        <item x="129"/>
        <item x="130"/>
        <item x="131"/>
        <item x="132"/>
        <item x="133"/>
        <item x="134"/>
        <item x="135"/>
        <item x="136"/>
        <item x="137"/>
        <item x="138"/>
        <item x="139"/>
        <item x="140"/>
        <item x="141"/>
        <item x="142"/>
        <item x="143"/>
        <item x="144"/>
        <item x="145"/>
        <item x="147"/>
        <item x="148"/>
        <item x="149"/>
        <item x="150"/>
        <item x="151"/>
        <item x="152"/>
        <item x="153"/>
        <item x="154"/>
        <item x="155"/>
        <item x="156"/>
        <item x="157"/>
        <item x="158"/>
        <item x="159"/>
        <item x="160"/>
        <item x="161"/>
        <item x="162"/>
        <item x="163"/>
        <item x="164"/>
        <item x="165"/>
        <item x="167"/>
        <item x="168"/>
        <item x="169"/>
        <item x="170"/>
        <item x="171"/>
        <item x="172"/>
        <item x="173"/>
        <item x="174"/>
        <item x="175"/>
        <item x="176"/>
        <item x="177"/>
        <item x="178"/>
        <item x="179"/>
        <item x="180"/>
        <item x="181"/>
        <item x="182"/>
        <item x="183"/>
        <item x="184"/>
        <item x="185"/>
        <item x="186"/>
        <item x="187"/>
        <item x="188"/>
        <item x="189"/>
        <item x="190"/>
        <item x="191"/>
        <item x="192"/>
        <item x="193"/>
        <item x="195"/>
        <item x="196"/>
        <item x="197"/>
        <item x="198"/>
        <item x="199"/>
        <item x="200"/>
        <item x="201"/>
        <item x="202"/>
        <item x="203"/>
        <item x="204"/>
        <item x="166"/>
        <item x="194"/>
        <item x="205"/>
        <item x="206"/>
        <item x="207"/>
        <item x="208"/>
        <item x="209"/>
        <item x="210"/>
        <item x="211"/>
        <item x="212"/>
        <item x="213"/>
        <item x="214"/>
        <item x="215"/>
        <item x="216"/>
        <item x="217"/>
        <item x="218"/>
        <item x="219"/>
        <item x="220"/>
        <item x="221"/>
        <item x="222"/>
        <item x="223"/>
        <item x="224"/>
        <item x="225"/>
        <item x="227"/>
        <item x="228"/>
        <item x="229"/>
        <item x="230"/>
        <item x="231"/>
        <item x="232"/>
        <item x="233"/>
        <item x="234"/>
        <item x="235"/>
        <item x="236"/>
        <item x="237"/>
        <item x="238"/>
        <item x="239"/>
        <item x="240"/>
        <item x="241"/>
        <item x="242"/>
        <item x="243"/>
        <item x="244"/>
        <item x="245"/>
        <item x="246"/>
        <item x="247"/>
        <item x="248"/>
        <item x="249"/>
        <item x="250"/>
        <item x="253"/>
        <item x="254"/>
        <item x="255"/>
        <item x="256"/>
        <item x="257"/>
        <item x="258"/>
        <item x="259"/>
        <item x="260"/>
        <item x="261"/>
        <item x="262"/>
        <item x="263"/>
        <item x="264"/>
        <item x="265"/>
        <item x="266"/>
        <item x="267"/>
        <item x="268"/>
        <item x="269"/>
        <item x="270"/>
        <item x="271"/>
        <item x="272"/>
        <item x="273"/>
        <item x="274"/>
        <item x="275"/>
        <item x="276"/>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7"/>
        <item x="318"/>
        <item x="121"/>
        <item x="146"/>
        <item x="316"/>
        <item x="117"/>
        <item x="226"/>
        <item x="251"/>
        <item x="277"/>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4"/>
        <item x="475"/>
        <item x="476"/>
        <item x="477"/>
        <item x="478"/>
        <item x="479"/>
        <item x="480"/>
        <item x="481"/>
        <item x="482"/>
        <item x="483"/>
        <item x="484"/>
        <item x="485"/>
        <item x="486"/>
        <item x="488"/>
        <item x="489"/>
        <item x="490"/>
        <item x="491"/>
        <item x="414"/>
        <item x="487"/>
        <item x="492"/>
        <item x="493"/>
        <item x="494"/>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1"/>
        <item x="552"/>
        <item x="553"/>
        <item x="554"/>
        <item x="555"/>
        <item x="473"/>
        <item x="49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550"/>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252"/>
      </items>
      <autoSortScope>
        <pivotArea dataOnly="0" outline="0" fieldPosition="0">
          <references count="1">
            <reference field="4294967294" count="1" selected="0">
              <x v="0"/>
            </reference>
          </references>
        </pivotArea>
      </autoSortScope>
    </pivotField>
    <pivotField compact="0" outline="0" showAll="0" defaultSubtotal="0"/>
    <pivotField compact="0" outline="0" showAll="0" defaultSubtotal="0"/>
    <pivotField compact="0" outline="0" showAll="0" defaultSubtotal="0"/>
    <pivotField compact="0" outline="0" subtotalTop="0" showAll="0"/>
    <pivotField compact="0" outline="0" subtotalTop="0" showAll="0"/>
    <pivotField compact="0" outline="0" showAll="0" defaultSubtotal="0"/>
    <pivotField compact="0" outline="0" showAll="0" defaultSubtotal="0"/>
    <pivotField compact="0" outline="0" showAll="0" defaultSubtotal="0"/>
    <pivotField dataField="1" compact="0" outline="0" subtotalTop="0" showAll="0"/>
    <pivotField dataField="1" compact="0" outline="0" subtotalTop="0" showAll="0"/>
    <pivotField compact="0" numFmtId="1" outline="0" showAll="0" defaultSubtotal="0"/>
    <pivotField compact="0" outline="0" showAll="0" defaultSubtotal="0"/>
    <pivotField compact="0" outline="0" showAll="0" defaultSubtotal="0"/>
    <pivotField name="Tournament" axis="axisRow" compact="0" outline="0" subtotalTop="0" multipleItemSelectionAllowed="1" showAll="0" includeNewItemsInFilter="1" sortType="ascending">
      <items count="11">
        <item x="1"/>
        <item x="9"/>
        <item x="7"/>
        <item x="8"/>
        <item x="4"/>
        <item x="6"/>
        <item x="3"/>
        <item x="5"/>
        <item x="2"/>
        <item x="0"/>
        <item t="default"/>
      </items>
    </pivotField>
    <pivotField compact="0" outline="0" showAll="0"/>
    <pivotField dataField="1" compact="0" outline="0" dragToRow="0" dragToCol="0" dragToPage="0" showAll="0" defaultSubtotal="0"/>
    <pivotField compact="0" outline="0" dragToRow="0" dragToCol="0" dragToPage="0" showAll="0" defaultSubtotal="0"/>
  </pivotFields>
  <rowFields count="3">
    <field x="19"/>
    <field x="5"/>
    <field x="0"/>
  </rowFields>
  <rowItems count="790">
    <i>
      <x/>
      <x v="248"/>
      <x v="39"/>
    </i>
    <i r="1">
      <x v="368"/>
      <x v="17"/>
    </i>
    <i r="1">
      <x v="224"/>
      <x v="39"/>
    </i>
    <i r="1">
      <x v="437"/>
      <x v="39"/>
    </i>
    <i r="1">
      <x v="351"/>
      <x v="42"/>
    </i>
    <i r="1">
      <x v="581"/>
      <x v="36"/>
    </i>
    <i r="1">
      <x v="53"/>
      <x v="42"/>
    </i>
    <i r="1">
      <x v="555"/>
      <x v="38"/>
    </i>
    <i r="1">
      <x v="283"/>
      <x v="38"/>
    </i>
    <i r="1">
      <x v="436"/>
      <x v="39"/>
    </i>
    <i r="1">
      <x v="139"/>
      <x v="41"/>
    </i>
    <i r="1">
      <x v="649"/>
      <x v="39"/>
    </i>
    <i r="1">
      <x v="40"/>
      <x v="3"/>
    </i>
    <i r="1">
      <x v="80"/>
      <x v="38"/>
    </i>
    <i r="1">
      <x v="136"/>
      <x v="40"/>
    </i>
    <i r="1">
      <x v="398"/>
      <x v="38"/>
    </i>
    <i r="1">
      <x v="340"/>
      <x v="35"/>
    </i>
    <i r="1">
      <x v="478"/>
      <x v="42"/>
    </i>
    <i r="1">
      <x v="377"/>
      <x v="36"/>
    </i>
    <i r="1">
      <x v="14"/>
      <x v="57"/>
    </i>
    <i r="1">
      <x v="151"/>
      <x v="32"/>
    </i>
    <i r="1">
      <x v="204"/>
      <x v="38"/>
    </i>
    <i r="1">
      <x v="352"/>
      <x v="42"/>
    </i>
    <i r="1">
      <x v="185"/>
      <x v="37"/>
    </i>
    <i r="1">
      <x v="103"/>
      <x v="58"/>
    </i>
    <i r="1">
      <x v="369"/>
      <x v="17"/>
    </i>
    <i r="1">
      <x v="1"/>
      <x v="43"/>
    </i>
    <i r="1">
      <x v="370"/>
      <x v="17"/>
    </i>
    <i r="1">
      <x v="215"/>
      <x v="41"/>
    </i>
    <i r="1">
      <x v="533"/>
      <x v="37"/>
    </i>
    <i r="1">
      <x v="438"/>
      <x v="24"/>
    </i>
    <i r="1">
      <x v="69"/>
      <x v="8"/>
    </i>
    <i r="1">
      <x v="117"/>
      <x v="1"/>
    </i>
    <i r="1">
      <x v="225"/>
      <x v="27"/>
    </i>
    <i r="1">
      <x v="328"/>
      <x v="38"/>
    </i>
    <i r="1">
      <x v="206"/>
      <x v="44"/>
    </i>
    <i r="1">
      <x v="320"/>
      <x v="41"/>
    </i>
    <i r="1">
      <x v="479"/>
      <x v="42"/>
    </i>
    <i r="1">
      <x v="57"/>
      <x v="42"/>
    </i>
    <i r="1">
      <x v="104"/>
      <x v="58"/>
    </i>
    <i r="1">
      <x v="52"/>
      <x v="42"/>
    </i>
    <i r="1">
      <x v="178"/>
      <x v="43"/>
    </i>
    <i r="1">
      <x v="371"/>
      <x v="37"/>
    </i>
    <i r="1">
      <x v="67"/>
      <x v="8"/>
    </i>
    <i r="1">
      <x v="184"/>
      <x v="14"/>
    </i>
    <i r="1">
      <x v="285"/>
      <x v="28"/>
    </i>
    <i r="1">
      <x v="68"/>
      <x v="40"/>
    </i>
    <i r="1">
      <x v="286"/>
      <x v="28"/>
    </i>
    <i r="1">
      <x v="137"/>
      <x v="5"/>
    </i>
    <i r="1">
      <x v="582"/>
      <x/>
    </i>
    <i r="1">
      <x v="186"/>
      <x v="14"/>
    </i>
    <i r="1">
      <x v="20"/>
      <x v="43"/>
    </i>
    <i r="1">
      <x v="390"/>
      <x v="60"/>
    </i>
    <i r="1">
      <x v="638"/>
      <x v="45"/>
    </i>
    <i r="1">
      <x v="464"/>
      <x v="56"/>
    </i>
    <i r="1">
      <x v="42"/>
      <x v="43"/>
    </i>
    <i r="1">
      <x v="424"/>
      <x v="16"/>
    </i>
    <i r="1">
      <x v="583"/>
      <x v="36"/>
    </i>
    <i r="1">
      <x v="548"/>
      <x v="11"/>
    </i>
    <i r="1">
      <x v="443"/>
      <x v="24"/>
    </i>
    <i r="1">
      <x v="341"/>
      <x v="35"/>
    </i>
    <i r="1">
      <x v="106"/>
      <x v="40"/>
    </i>
    <i r="1">
      <x v="250"/>
      <x v="39"/>
    </i>
    <i r="1">
      <x v="39"/>
      <x v="43"/>
    </i>
    <i r="1">
      <x v="140"/>
      <x v="5"/>
    </i>
    <i r="1">
      <x v="249"/>
      <x v="39"/>
    </i>
    <i r="1">
      <x v="353"/>
      <x v="42"/>
    </i>
    <i r="1">
      <x v="399"/>
      <x v="31"/>
    </i>
    <i r="1">
      <x v="227"/>
      <x v="39"/>
    </i>
    <i r="1">
      <x v="226"/>
      <x v="27"/>
    </i>
    <i r="1">
      <x v="621"/>
      <x v="37"/>
    </i>
    <i r="1">
      <x v="450"/>
      <x v="37"/>
    </i>
    <i r="1">
      <x v="599"/>
      <x v="48"/>
    </i>
    <i r="1">
      <x v="641"/>
      <x v="39"/>
    </i>
    <i r="1">
      <x v="135"/>
      <x v="4"/>
    </i>
    <i r="1">
      <x v="2"/>
      <x v="43"/>
    </i>
    <i r="1">
      <x v="107"/>
      <x v="58"/>
    </i>
    <i r="1">
      <x v="584"/>
      <x v="36"/>
    </i>
    <i r="1">
      <x v="492"/>
      <x v="7"/>
    </i>
    <i r="1">
      <x v="628"/>
      <x v="40"/>
    </i>
    <i r="1">
      <x v="342"/>
      <x v="35"/>
    </i>
    <i r="1">
      <x v="170"/>
      <x v="36"/>
    </i>
    <i r="1">
      <x v="15"/>
      <x v="57"/>
    </i>
    <i r="1">
      <x v="192"/>
      <x v="18"/>
    </i>
    <i r="1">
      <x v="254"/>
      <x v="6"/>
    </i>
    <i r="1">
      <x v="142"/>
      <x v="5"/>
    </i>
    <i r="1">
      <x v="355"/>
      <x v="42"/>
    </i>
    <i r="1">
      <x v="619"/>
      <x v="2"/>
    </i>
    <i r="1">
      <x v="289"/>
      <x v="28"/>
    </i>
    <i r="1">
      <x v="218"/>
      <x v="41"/>
    </i>
    <i r="1">
      <x v="331"/>
      <x v="13"/>
    </i>
    <i r="1">
      <x v="169"/>
      <x v="33"/>
    </i>
    <i r="1">
      <x v="73"/>
      <x v="8"/>
    </i>
    <i r="1">
      <x v="72"/>
      <x v="8"/>
    </i>
    <i r="1">
      <x v="318"/>
      <x v="37"/>
    </i>
    <i r="1">
      <x v="354"/>
      <x v="52"/>
    </i>
    <i r="1">
      <x v="109"/>
      <x v="58"/>
    </i>
    <i r="1">
      <x v="287"/>
      <x v="28"/>
    </i>
    <i r="1">
      <x v="71"/>
      <x v="8"/>
    </i>
    <i r="1">
      <x v="126"/>
      <x v="40"/>
    </i>
    <i r="1">
      <x v="83"/>
      <x v="38"/>
    </i>
    <i r="1">
      <x v="632"/>
      <x v="47"/>
    </i>
    <i r="1">
      <x v="38"/>
      <x v="19"/>
    </i>
    <i r="1">
      <x v="157"/>
      <x v="32"/>
    </i>
    <i r="1">
      <x v="177"/>
      <x v="43"/>
    </i>
    <i r="1">
      <x v="627"/>
      <x v="40"/>
    </i>
    <i r="1">
      <x v="465"/>
      <x v="56"/>
    </i>
    <i r="1">
      <x v="615"/>
      <x v="49"/>
    </i>
    <i r="1">
      <x v="378"/>
      <x v="22"/>
    </i>
    <i r="1">
      <x v="617"/>
      <x v="42"/>
    </i>
    <i r="1">
      <x v="440"/>
      <x v="24"/>
    </i>
    <i r="1">
      <x v="470"/>
      <x v="36"/>
    </i>
    <i r="1">
      <x v="253"/>
      <x v="6"/>
    </i>
    <i r="1">
      <x v="152"/>
      <x v="32"/>
    </i>
    <i r="1">
      <x v="143"/>
      <x v="5"/>
    </i>
    <i r="1">
      <x v="205"/>
      <x v="44"/>
    </i>
    <i r="1">
      <x v="228"/>
      <x v="39"/>
    </i>
    <i r="1">
      <x v="3"/>
      <x v="59"/>
    </i>
    <i r="1">
      <x v="155"/>
      <x v="39"/>
    </i>
    <i r="1">
      <x v="469"/>
      <x v="36"/>
    </i>
    <i r="1">
      <x v="494"/>
      <x v="40"/>
    </i>
    <i r="1">
      <x v="141"/>
      <x v="5"/>
    </i>
    <i r="1">
      <x v="319"/>
      <x v="20"/>
    </i>
    <i r="1">
      <x v="208"/>
      <x v="44"/>
    </i>
    <i r="1">
      <x v="640"/>
      <x v="39"/>
    </i>
    <i r="1">
      <x v="534"/>
      <x v="37"/>
    </i>
    <i r="1">
      <x v="344"/>
      <x v="35"/>
    </i>
    <i r="1">
      <x v="439"/>
      <x v="24"/>
    </i>
    <i r="1">
      <x v="620"/>
      <x v="2"/>
    </i>
    <i r="1">
      <x v="252"/>
      <x v="6"/>
    </i>
    <i r="1">
      <x v="315"/>
      <x v="41"/>
    </i>
    <i r="1">
      <x v="127"/>
      <x v="4"/>
    </i>
    <i r="1">
      <x v="125"/>
      <x v="4"/>
    </i>
    <i r="1">
      <x v="271"/>
      <x v="23"/>
    </i>
    <i r="1">
      <x v="27"/>
      <x v="43"/>
    </i>
    <i r="1">
      <x v="356"/>
      <x v="52"/>
    </i>
    <i r="1">
      <x v="335"/>
      <x v="38"/>
    </i>
    <i r="1">
      <x v="520"/>
      <x v="37"/>
    </i>
    <i r="1">
      <x v="481"/>
      <x v="54"/>
    </i>
    <i r="1">
      <x v="480"/>
      <x v="54"/>
    </i>
    <i r="1">
      <x v="392"/>
      <x v="41"/>
    </i>
    <i r="1">
      <x v="504"/>
      <x v="9"/>
    </i>
    <i r="1">
      <x v="546"/>
      <x v="41"/>
    </i>
    <i r="1">
      <x v="55"/>
      <x v="55"/>
    </i>
    <i r="1">
      <x v="81"/>
      <x v="51"/>
    </i>
    <i r="1">
      <x v="242"/>
      <x v="41"/>
    </i>
    <i r="1">
      <x v="191"/>
      <x v="40"/>
    </i>
    <i r="1">
      <x v="290"/>
      <x v="28"/>
    </i>
    <i r="1">
      <x v="128"/>
      <x v="4"/>
    </i>
    <i r="1">
      <x v="129"/>
      <x v="4"/>
    </i>
    <i r="1">
      <x v="94"/>
      <x v="21"/>
    </i>
    <i r="1">
      <x v="96"/>
      <x v="21"/>
    </i>
    <i r="1">
      <x v="29"/>
      <x v="43"/>
    </i>
    <i r="1">
      <x v="427"/>
      <x v="16"/>
    </i>
    <i r="1">
      <x v="575"/>
      <x v="36"/>
    </i>
    <i r="1">
      <x v="491"/>
      <x v="7"/>
    </i>
    <i r="1">
      <x v="610"/>
      <x v="42"/>
    </i>
    <i r="1">
      <x v="82"/>
      <x v="51"/>
    </i>
    <i r="1">
      <x v="240"/>
      <x v="34"/>
    </i>
    <i r="1">
      <x v="70"/>
      <x v="8"/>
    </i>
    <i r="1">
      <x v="229"/>
      <x v="27"/>
    </i>
    <i r="1">
      <x v="118"/>
      <x v="1"/>
    </i>
    <i r="1">
      <x v="631"/>
      <x v="47"/>
    </i>
    <i r="1">
      <x v="630"/>
      <x v="47"/>
    </i>
    <i r="1">
      <x v="441"/>
      <x v="24"/>
    </i>
    <i r="1">
      <x v="503"/>
      <x v="36"/>
    </i>
    <i r="1">
      <x v="557"/>
      <x v="46"/>
    </i>
    <i r="1">
      <x v="130"/>
      <x v="4"/>
    </i>
    <i r="1">
      <x v="110"/>
      <x v="58"/>
    </i>
    <i r="1">
      <x v="357"/>
      <x v="52"/>
    </i>
    <i r="1">
      <x v="611"/>
      <x v="49"/>
    </i>
    <i r="1">
      <x v="554"/>
      <x v="40"/>
    </i>
    <i r="1">
      <x v="402"/>
      <x v="38"/>
    </i>
    <i r="1">
      <x v="131"/>
      <x v="4"/>
    </i>
    <i r="1">
      <x v="288"/>
      <x v="38"/>
    </i>
    <i r="1">
      <x v="291"/>
      <x v="28"/>
    </i>
    <i r="1">
      <x v="54"/>
      <x v="42"/>
    </i>
    <i r="1">
      <x v="629"/>
      <x v="47"/>
    </i>
    <i r="1">
      <x v="442"/>
      <x v="24"/>
    </i>
    <i r="1">
      <x v="401"/>
      <x v="31"/>
    </i>
    <i r="1">
      <x v="391"/>
      <x v="60"/>
    </i>
    <i r="1">
      <x v="379"/>
      <x v="36"/>
    </i>
    <i r="1">
      <x v="522"/>
      <x v="37"/>
    </i>
    <i r="1">
      <x v="639"/>
      <x v="45"/>
    </i>
    <i r="1">
      <x v="457"/>
      <x v="37"/>
    </i>
    <i r="1">
      <x v="273"/>
      <x v="23"/>
    </i>
    <i r="1">
      <x v="230"/>
      <x v="27"/>
    </i>
    <i r="1">
      <x v="95"/>
      <x v="41"/>
    </i>
    <i r="1">
      <x v="97"/>
      <x v="41"/>
    </i>
    <i r="1">
      <x v="43"/>
      <x v="3"/>
    </i>
    <i r="1">
      <x v="251"/>
      <x v="6"/>
    </i>
    <i r="1">
      <x v="292"/>
      <x v="28"/>
    </i>
    <i r="1">
      <x v="193"/>
      <x v="18"/>
    </i>
    <i r="1">
      <x v="153"/>
      <x v="39"/>
    </i>
    <i r="1">
      <x v="539"/>
      <x v="50"/>
    </i>
    <i r="1">
      <x v="466"/>
      <x v="56"/>
    </i>
    <i r="1">
      <x v="549"/>
      <x v="11"/>
    </i>
    <i r="1">
      <x v="154"/>
      <x v="32"/>
    </i>
    <i r="1">
      <x v="577"/>
      <x v="29"/>
    </i>
    <i r="1">
      <x v="444"/>
      <x v="24"/>
    </i>
    <i r="1">
      <x v="574"/>
      <x v="36"/>
    </i>
    <i r="1">
      <x v="343"/>
      <x v="35"/>
    </i>
    <i r="1">
      <x v="535"/>
      <x v="50"/>
    </i>
    <i r="1">
      <x v="400"/>
      <x v="31"/>
    </i>
    <i r="1">
      <x v="482"/>
      <x v="54"/>
    </i>
    <i r="1">
      <x v="120"/>
      <x v="41"/>
    </i>
    <i r="1">
      <x v="222"/>
      <x v="26"/>
    </i>
    <i r="1">
      <x v="216"/>
      <x v="26"/>
    </i>
    <i r="1">
      <x v="59"/>
      <x v="55"/>
    </i>
    <i r="1">
      <x v="231"/>
      <x v="27"/>
    </i>
    <i r="1">
      <x v="272"/>
      <x v="37"/>
    </i>
    <i r="1">
      <x v="28"/>
      <x v="19"/>
    </i>
    <i r="1">
      <x v="587"/>
      <x/>
    </i>
    <i r="1">
      <x v="576"/>
      <x v="29"/>
    </i>
    <i r="1">
      <x v="358"/>
      <x v="52"/>
    </i>
    <i r="1">
      <x v="255"/>
      <x v="6"/>
    </i>
    <i r="1">
      <x v="325"/>
      <x v="41"/>
    </i>
    <i r="1">
      <x v="612"/>
      <x v="49"/>
    </i>
    <i r="1">
      <x v="372"/>
      <x v="17"/>
    </i>
    <i r="1">
      <x v="642"/>
      <x v="45"/>
    </i>
    <i r="1">
      <x v="455"/>
      <x v="30"/>
    </i>
    <i r="1">
      <x v="393"/>
      <x v="60"/>
    </i>
    <i r="1">
      <x v="330"/>
      <x v="13"/>
    </i>
    <i r="1">
      <x v="445"/>
      <x v="24"/>
    </i>
    <i r="1">
      <x v="483"/>
      <x v="54"/>
    </i>
    <i r="1">
      <x v="606"/>
      <x v="42"/>
    </i>
    <i r="1">
      <x v="559"/>
      <x v="38"/>
    </i>
    <i r="1">
      <x v="489"/>
      <x v="53"/>
    </i>
    <i r="1">
      <x v="171"/>
      <x v="33"/>
    </i>
    <i r="1">
      <x v="84"/>
      <x v="51"/>
    </i>
    <i r="1">
      <x v="74"/>
      <x v="8"/>
    </i>
    <i r="1">
      <x v="18"/>
      <x v="57"/>
    </i>
    <i r="1">
      <x v="293"/>
      <x v="28"/>
    </i>
    <i r="1">
      <x v="144"/>
      <x v="5"/>
    </i>
    <i r="1">
      <x v="274"/>
      <x v="23"/>
    </i>
    <i r="1">
      <x v="217"/>
      <x v="26"/>
    </i>
    <i r="1">
      <x v="313"/>
      <x v="5"/>
    </i>
    <i r="1">
      <x v="207"/>
      <x v="44"/>
    </i>
    <i r="1">
      <x v="111"/>
      <x v="58"/>
    </i>
    <i r="1">
      <x v="44"/>
      <x v="3"/>
    </i>
    <i r="1">
      <x v="108"/>
      <x v="58"/>
    </i>
    <i r="1">
      <x v="452"/>
      <x v="30"/>
    </i>
    <i r="1">
      <x v="380"/>
      <x v="22"/>
    </i>
    <i r="1">
      <x v="467"/>
      <x v="56"/>
    </i>
    <i r="1">
      <x v="493"/>
      <x v="7"/>
    </i>
    <i r="1">
      <x v="551"/>
      <x v="11"/>
    </i>
    <i r="1">
      <x v="425"/>
      <x v="16"/>
    </i>
    <i r="1">
      <x v="454"/>
      <x v="30"/>
    </i>
    <i r="1">
      <x v="505"/>
      <x v="9"/>
    </i>
    <i r="1">
      <x v="510"/>
      <x v="40"/>
    </i>
    <i r="1">
      <x v="449"/>
      <x v="30"/>
    </i>
    <i r="1">
      <x v="194"/>
      <x v="18"/>
    </i>
    <i r="1">
      <x v="45"/>
      <x v="3"/>
    </i>
    <i r="1">
      <x v="58"/>
      <x v="55"/>
    </i>
    <i r="1">
      <x v="85"/>
      <x v="51"/>
    </i>
    <i r="1">
      <x v="241"/>
      <x v="34"/>
    </i>
    <i r="1">
      <x v="321"/>
      <x v="20"/>
    </i>
    <i r="1">
      <x v="145"/>
      <x v="5"/>
    </i>
    <i r="1">
      <x v="275"/>
      <x v="23"/>
    </i>
    <i r="1">
      <x v="586"/>
      <x/>
    </i>
    <i r="1">
      <x v="625"/>
      <x v="2"/>
    </i>
    <i r="1">
      <x v="588"/>
      <x/>
    </i>
    <i r="1">
      <x v="562"/>
      <x v="46"/>
    </i>
    <i r="1">
      <x v="484"/>
      <x v="54"/>
    </i>
    <i r="1">
      <x v="643"/>
      <x v="45"/>
    </i>
    <i r="1">
      <x v="270"/>
      <x v="37"/>
    </i>
    <i r="1">
      <x v="6"/>
      <x v="59"/>
    </i>
    <i r="1">
      <x v="506"/>
      <x v="9"/>
    </i>
    <i r="1">
      <x v="395"/>
      <x v="60"/>
    </i>
    <i r="1">
      <x v="429"/>
      <x v="16"/>
    </i>
    <i r="1">
      <x v="374"/>
      <x v="17"/>
    </i>
    <i r="1">
      <x v="414"/>
      <x v="53"/>
    </i>
    <i r="1">
      <x v="521"/>
      <x v="10"/>
    </i>
    <i r="1">
      <x v="524"/>
      <x v="10"/>
    </i>
    <i r="1">
      <x v="403"/>
      <x v="31"/>
    </i>
    <i r="1">
      <x v="394"/>
      <x v="60"/>
    </i>
    <i r="1">
      <x v="490"/>
      <x v="54"/>
    </i>
    <i r="1">
      <x v="329"/>
      <x v="13"/>
    </i>
    <i r="1">
      <x v="451"/>
      <x v="30"/>
    </i>
    <i r="1">
      <x v="381"/>
      <x v="22"/>
    </i>
    <i r="1">
      <x v="453"/>
      <x v="30"/>
    </i>
    <i r="1">
      <x v="373"/>
      <x v="17"/>
    </i>
    <i r="1">
      <x v="16"/>
      <x v="57"/>
    </i>
    <i r="1">
      <x v="56"/>
      <x v="55"/>
    </i>
    <i r="1">
      <x v="23"/>
      <x v="43"/>
    </i>
    <i r="1">
      <x v="17"/>
      <x v="57"/>
    </i>
    <i r="1">
      <x v="158"/>
      <x v="32"/>
    </i>
    <i r="1">
      <x v="46"/>
      <x v="3"/>
    </i>
    <i r="1">
      <x v="345"/>
      <x v="35"/>
    </i>
    <i r="1">
      <x v="601"/>
      <x v="48"/>
    </i>
    <i r="1">
      <x v="359"/>
      <x v="52"/>
    </i>
    <i r="1">
      <x v="644"/>
      <x v="45"/>
    </i>
    <i r="1">
      <x v="430"/>
      <x v="39"/>
    </i>
    <i r="1">
      <x v="30"/>
      <x v="43"/>
    </i>
    <i r="1">
      <x v="294"/>
      <x v="28"/>
    </i>
    <i r="1">
      <x v="195"/>
      <x v="18"/>
    </i>
    <i r="1">
      <x v="159"/>
      <x v="32"/>
    </i>
    <i r="1">
      <x v="600"/>
      <x v="42"/>
    </i>
    <i r="1">
      <x v="495"/>
      <x v="7"/>
    </i>
    <i r="1">
      <x v="507"/>
      <x v="9"/>
    </i>
    <i r="1">
      <x v="456"/>
      <x v="30"/>
    </i>
    <i r="1">
      <x v="622"/>
      <x v="2"/>
    </i>
    <i r="1">
      <x v="404"/>
      <x v="31"/>
    </i>
    <i r="1">
      <x v="426"/>
      <x v="16"/>
    </i>
    <i r="1">
      <x v="585"/>
      <x/>
    </i>
    <i r="1">
      <x v="552"/>
      <x v="11"/>
    </i>
    <i r="1">
      <x v="634"/>
      <x v="47"/>
    </i>
    <i r="1">
      <x v="375"/>
      <x v="17"/>
    </i>
    <i r="1">
      <x v="396"/>
      <x v="60"/>
    </i>
    <i r="1">
      <x v="578"/>
      <x v="29"/>
    </i>
    <i r="1">
      <x v="243"/>
      <x v="34"/>
    </i>
    <i r="1">
      <x v="295"/>
      <x v="28"/>
    </i>
    <i r="1">
      <x v="179"/>
      <x v="15"/>
    </i>
    <i r="1">
      <x v="98"/>
      <x v="21"/>
    </i>
    <i r="1">
      <x v="86"/>
      <x v="51"/>
    </i>
    <i r="1">
      <x v="219"/>
      <x v="26"/>
    </i>
    <i r="1">
      <x v="176"/>
      <x v="33"/>
    </i>
    <i r="1">
      <x v="146"/>
      <x v="5"/>
    </i>
    <i r="1">
      <x v="232"/>
      <x v="27"/>
    </i>
    <i r="1">
      <x v="233"/>
      <x v="27"/>
    </i>
    <i r="1">
      <x v="346"/>
      <x v="35"/>
    </i>
    <i r="1">
      <x v="405"/>
      <x v="31"/>
    </i>
    <i r="1">
      <x v="633"/>
      <x v="47"/>
    </i>
    <i r="1">
      <x v="603"/>
      <x v="48"/>
    </i>
    <i r="1">
      <x v="360"/>
      <x v="52"/>
    </i>
    <i r="1">
      <x v="624"/>
      <x v="2"/>
    </i>
    <i r="1">
      <x v="468"/>
      <x v="56"/>
    </i>
    <i r="1">
      <x v="160"/>
      <x v="32"/>
    </i>
    <i r="1">
      <x v="558"/>
      <x v="46"/>
    </i>
    <i r="1">
      <x v="537"/>
      <x v="50"/>
    </i>
    <i r="1">
      <x v="589"/>
      <x/>
    </i>
    <i r="1">
      <x v="560"/>
      <x v="46"/>
    </i>
    <i r="1">
      <x v="497"/>
      <x v="7"/>
    </i>
    <i r="1">
      <x v="561"/>
      <x v="46"/>
    </i>
    <i r="1">
      <x v="496"/>
      <x v="7"/>
    </i>
    <i r="1">
      <x v="397"/>
      <x v="60"/>
    </i>
    <i r="1">
      <x v="536"/>
      <x v="50"/>
    </i>
    <i r="1">
      <x v="485"/>
      <x v="54"/>
    </i>
    <i r="1">
      <x v="590"/>
      <x/>
    </i>
    <i r="1">
      <x v="332"/>
      <x v="13"/>
    </i>
    <i r="1">
      <x v="382"/>
      <x v="22"/>
    </i>
    <i r="1">
      <x v="508"/>
      <x v="9"/>
    </i>
    <i r="1">
      <x v="428"/>
      <x v="16"/>
    </i>
    <i r="1">
      <x v="415"/>
      <x v="36"/>
    </i>
    <i r="1">
      <x v="525"/>
      <x v="10"/>
    </i>
    <i r="1">
      <x v="5"/>
      <x v="59"/>
    </i>
    <i r="1">
      <x v="257"/>
      <x v="6"/>
    </i>
    <i r="1">
      <x v="132"/>
      <x v="4"/>
    </i>
    <i r="1">
      <x v="187"/>
      <x v="14"/>
    </i>
    <i r="1">
      <x v="133"/>
      <x v="4"/>
    </i>
    <i r="1">
      <x v="172"/>
      <x v="33"/>
    </i>
    <i r="1">
      <x v="76"/>
      <x v="8"/>
    </i>
    <i r="1">
      <x v="22"/>
      <x v="57"/>
    </i>
    <i r="1">
      <x v="21"/>
      <x v="57"/>
    </i>
    <i r="1">
      <x v="188"/>
      <x v="14"/>
    </i>
    <i r="1">
      <x v="244"/>
      <x v="34"/>
    </i>
    <i r="1">
      <x v="60"/>
      <x v="55"/>
    </i>
    <i r="1">
      <x v="234"/>
      <x v="27"/>
    </i>
    <i r="1">
      <x v="323"/>
      <x v="20"/>
    </i>
    <i r="1">
      <x v="75"/>
      <x v="8"/>
    </i>
    <i r="1">
      <x v="256"/>
      <x v="6"/>
    </i>
    <i r="1">
      <x v="604"/>
      <x v="48"/>
    </i>
    <i r="1">
      <x v="635"/>
      <x v="47"/>
    </i>
    <i r="1">
      <x v="605"/>
      <x v="42"/>
    </i>
    <i r="1">
      <x v="613"/>
      <x v="49"/>
    </i>
    <i r="1">
      <x v="602"/>
      <x v="48"/>
    </i>
    <i r="1">
      <x v="189"/>
      <x v="14"/>
    </i>
    <i r="1">
      <x v="258"/>
      <x v="6"/>
    </i>
    <i r="1">
      <x v="235"/>
      <x v="27"/>
    </i>
    <i r="1">
      <x v="48"/>
      <x v="3"/>
    </i>
    <i r="1">
      <x v="362"/>
      <x v="52"/>
    </i>
    <i r="1">
      <x v="333"/>
      <x v="13"/>
    </i>
    <i r="1">
      <x v="591"/>
      <x/>
    </i>
    <i r="1">
      <x v="361"/>
      <x v="52"/>
    </i>
    <i r="1">
      <x v="636"/>
      <x v="47"/>
    </i>
    <i r="1">
      <x v="623"/>
      <x v="2"/>
    </i>
    <i r="1">
      <x v="556"/>
      <x v="38"/>
    </i>
    <i r="1">
      <x v="502"/>
      <x v="40"/>
    </i>
    <i r="1">
      <x v="406"/>
      <x v="31"/>
    </i>
    <i r="1">
      <x v="523"/>
      <x v="10"/>
    </i>
    <i r="1">
      <x v="509"/>
      <x v="9"/>
    </i>
    <i r="1">
      <x v="363"/>
      <x v="52"/>
    </i>
    <i r="1">
      <x v="162"/>
      <x v="32"/>
    </i>
    <i r="1">
      <x v="119"/>
      <x v="1"/>
    </i>
    <i r="1">
      <x v="163"/>
      <x v="32"/>
    </i>
    <i r="1">
      <x v="161"/>
      <x v="32"/>
    </i>
    <i r="1">
      <x v="180"/>
      <x v="15"/>
    </i>
    <i r="1">
      <x v="322"/>
      <x v="20"/>
    </i>
    <i r="1">
      <x v="307"/>
      <x v="37"/>
    </i>
    <i r="1">
      <x v="61"/>
      <x v="55"/>
    </i>
    <i r="1">
      <x v="277"/>
      <x v="23"/>
    </i>
    <i r="1">
      <x v="276"/>
      <x v="23"/>
    </i>
    <i r="1">
      <x v="563"/>
      <x v="46"/>
    </i>
    <i r="1">
      <x v="446"/>
      <x v="24"/>
    </i>
    <i r="1">
      <x v="334"/>
      <x v="13"/>
    </i>
    <i r="1">
      <x v="592"/>
      <x/>
    </i>
    <i r="1">
      <x v="579"/>
      <x v="29"/>
    </i>
    <i r="1">
      <x v="312"/>
      <x v="1"/>
    </i>
    <i r="1">
      <x v="121"/>
      <x v="1"/>
    </i>
    <i r="1">
      <x v="47"/>
      <x v="43"/>
    </i>
    <i r="1">
      <x v="324"/>
      <x v="20"/>
    </i>
    <i r="1">
      <x v="594"/>
      <x/>
    </i>
    <i r="1">
      <x v="471"/>
      <x v="56"/>
    </i>
    <i r="1">
      <x v="593"/>
      <x/>
    </i>
    <i r="1">
      <x v="565"/>
      <x v="46"/>
    </i>
    <i r="1">
      <x v="645"/>
      <x v="45"/>
    </i>
    <i r="1">
      <x v="383"/>
      <x v="22"/>
    </i>
    <i r="1">
      <x v="595"/>
      <x/>
    </i>
    <i r="1">
      <x v="564"/>
      <x v="46"/>
    </i>
    <i r="1">
      <x v="498"/>
      <x v="7"/>
    </i>
    <i r="1">
      <x v="259"/>
      <x v="6"/>
    </i>
    <i r="1">
      <x v="99"/>
      <x v="21"/>
    </i>
    <i r="1">
      <x v="260"/>
      <x v="6"/>
    </i>
    <i r="1">
      <x v="173"/>
      <x v="33"/>
    </i>
    <i r="1">
      <x v="220"/>
      <x v="26"/>
    </i>
    <i r="1">
      <x v="174"/>
      <x v="33"/>
    </i>
    <i r="1">
      <x v="308"/>
      <x v="12"/>
    </i>
    <i r="1">
      <x v="209"/>
      <x v="44"/>
    </i>
    <i r="1">
      <x v="190"/>
      <x v="14"/>
    </i>
    <i r="1">
      <x v="197"/>
      <x v="18"/>
    </i>
    <i r="1">
      <x v="278"/>
      <x v="23"/>
    </i>
    <i r="1">
      <x v="49"/>
      <x v="3"/>
    </i>
    <i r="1">
      <x v="245"/>
      <x v="34"/>
    </i>
    <i r="1">
      <x v="210"/>
      <x v="44"/>
    </i>
    <i r="1">
      <x v="538"/>
      <x v="50"/>
    </i>
    <i r="1">
      <x v="458"/>
      <x v="30"/>
    </i>
    <i r="1">
      <x v="364"/>
      <x v="52"/>
    </i>
    <i r="1">
      <x v="512"/>
      <x v="9"/>
    </i>
    <i r="1">
      <x v="596"/>
      <x/>
    </i>
    <i r="1">
      <x v="486"/>
      <x v="54"/>
    </i>
    <i r="1">
      <x v="87"/>
      <x v="51"/>
    </i>
    <i r="1">
      <x v="201"/>
      <x v="32"/>
    </i>
    <i r="1">
      <x v="306"/>
      <x v="12"/>
    </i>
    <i r="1">
      <x v="279"/>
      <x v="23"/>
    </i>
    <i r="1">
      <x v="221"/>
      <x v="26"/>
    </i>
    <i r="1">
      <x v="19"/>
      <x v="43"/>
    </i>
    <i r="1">
      <x v="7"/>
      <x v="59"/>
    </i>
    <i r="1">
      <x v="499"/>
      <x v="7"/>
    </i>
    <i r="1">
      <x v="513"/>
      <x v="9"/>
    </i>
    <i r="1">
      <x v="416"/>
      <x v="53"/>
    </i>
    <i r="1">
      <x v="365"/>
      <x v="52"/>
    </i>
    <i r="1">
      <x v="408"/>
      <x v="31"/>
    </i>
    <i r="1">
      <x v="459"/>
      <x v="30"/>
    </i>
    <i r="1">
      <x v="31"/>
      <x v="19"/>
    </i>
    <i r="1">
      <x v="261"/>
      <x v="6"/>
    </i>
    <i r="1">
      <x v="112"/>
      <x v="58"/>
    </i>
    <i r="1">
      <x v="296"/>
      <x v="28"/>
    </i>
    <i r="1">
      <x v="280"/>
      <x v="23"/>
    </i>
    <i r="1">
      <x v="181"/>
      <x v="15"/>
    </i>
    <i r="1">
      <x v="77"/>
      <x v="8"/>
    </i>
    <i r="1">
      <x v="246"/>
      <x v="34"/>
    </i>
    <i r="1">
      <x v="326"/>
      <x v="20"/>
    </i>
    <i r="1">
      <x v="540"/>
      <x v="50"/>
    </i>
    <i r="1">
      <x v="626"/>
      <x v="2"/>
    </i>
    <i r="1">
      <x v="646"/>
      <x v="45"/>
    </i>
    <i r="1">
      <x v="409"/>
      <x v="31"/>
    </i>
    <i r="1">
      <x v="472"/>
      <x v="56"/>
    </i>
    <i r="1">
      <x v="417"/>
      <x v="53"/>
    </i>
    <i r="1">
      <x v="553"/>
      <x v="56"/>
    </i>
    <i r="1">
      <x v="511"/>
      <x v="40"/>
    </i>
    <i r="1">
      <x v="607"/>
      <x v="48"/>
    </i>
    <i r="1">
      <x v="175"/>
      <x v="33"/>
    </i>
    <i r="1">
      <x v="262"/>
      <x v="6"/>
    </i>
    <i r="1">
      <x v="78"/>
      <x v="8"/>
    </i>
    <i r="1">
      <x v="113"/>
      <x v="58"/>
    </i>
    <i r="1">
      <x v="32"/>
      <x v="19"/>
    </i>
    <i r="1">
      <x v="386"/>
      <x v="22"/>
    </i>
    <i r="1">
      <x v="385"/>
      <x v="22"/>
    </i>
    <i r="1">
      <x v="526"/>
      <x v="10"/>
    </i>
    <i r="1">
      <x v="336"/>
      <x v="13"/>
    </i>
    <i r="1">
      <x v="541"/>
      <x v="50"/>
    </i>
    <i r="1">
      <x v="366"/>
      <x v="52"/>
    </i>
    <i r="1">
      <x v="384"/>
      <x v="22"/>
    </i>
    <i r="1">
      <x v="580"/>
      <x v="29"/>
    </i>
    <i r="1">
      <x v="473"/>
      <x v="56"/>
    </i>
    <i r="1">
      <x v="514"/>
      <x v="9"/>
    </i>
    <i r="1">
      <x v="223"/>
      <x v="26"/>
    </i>
    <i r="1">
      <x v="24"/>
      <x v="57"/>
    </i>
    <i r="1">
      <x v="114"/>
      <x v="58"/>
    </i>
    <i r="1">
      <x v="122"/>
      <x v="1"/>
    </i>
    <i r="1">
      <x v="147"/>
      <x v="5"/>
    </i>
    <i r="1">
      <x v="26"/>
      <x v="57"/>
    </i>
    <i r="1">
      <x v="88"/>
      <x v="51"/>
    </i>
    <i r="1">
      <x v="25"/>
      <x v="57"/>
    </i>
    <i r="1">
      <x v="247"/>
      <x v="34"/>
    </i>
    <i r="1">
      <x v="297"/>
      <x v="28"/>
    </i>
    <i r="1">
      <x v="62"/>
      <x v="55"/>
    </i>
    <i r="1">
      <x v="164"/>
      <x v="32"/>
    </i>
    <i r="1">
      <x v="418"/>
      <x v="53"/>
    </i>
    <i r="1">
      <x v="431"/>
      <x v="16"/>
    </i>
    <i r="1">
      <x v="309"/>
      <x v="12"/>
    </i>
    <i r="1">
      <x v="298"/>
      <x v="28"/>
    </i>
    <i r="1">
      <x v="63"/>
      <x v="55"/>
    </i>
    <i r="1">
      <x v="100"/>
      <x v="21"/>
    </i>
    <i r="1">
      <x v="165"/>
      <x v="32"/>
    </i>
    <i r="1">
      <x v="410"/>
      <x v="31"/>
    </i>
    <i r="1">
      <x v="347"/>
      <x v="35"/>
    </i>
    <i r="1">
      <x v="387"/>
      <x v="22"/>
    </i>
    <i r="1">
      <x v="263"/>
      <x v="6"/>
    </i>
    <i r="1">
      <x v="211"/>
      <x v="44"/>
    </i>
    <i r="1">
      <x v="101"/>
      <x v="21"/>
    </i>
    <i r="1">
      <x v="597"/>
      <x/>
    </i>
    <i r="1">
      <x v="515"/>
      <x v="9"/>
    </i>
    <i r="1">
      <x v="542"/>
      <x v="50"/>
    </i>
    <i r="1">
      <x v="637"/>
      <x v="47"/>
    </i>
    <i r="1">
      <x v="388"/>
      <x v="22"/>
    </i>
    <i r="1">
      <x v="166"/>
      <x v="32"/>
    </i>
    <i r="1">
      <x v="264"/>
      <x v="6"/>
    </i>
    <i r="1">
      <x v="237"/>
      <x v="27"/>
    </i>
    <i r="1">
      <x v="8"/>
      <x v="59"/>
    </i>
    <i r="1">
      <x v="196"/>
      <x v="18"/>
    </i>
    <i r="1">
      <x v="89"/>
      <x v="51"/>
    </i>
    <i r="1">
      <x v="236"/>
      <x v="27"/>
    </i>
    <i r="1">
      <x v="182"/>
      <x v="15"/>
    </i>
    <i r="1">
      <x v="528"/>
      <x v="10"/>
    </i>
    <i r="1">
      <x v="367"/>
      <x v="52"/>
    </i>
    <i r="1">
      <x v="543"/>
      <x v="50"/>
    </i>
    <i r="1">
      <x v="608"/>
      <x v="48"/>
    </i>
    <i r="1">
      <x v="419"/>
      <x v="53"/>
    </i>
    <i r="1">
      <x v="647"/>
      <x v="45"/>
    </i>
    <i r="1">
      <x v="411"/>
      <x v="31"/>
    </i>
    <i r="1">
      <x v="527"/>
      <x v="10"/>
    </i>
    <i r="1">
      <x v="567"/>
      <x v="46"/>
    </i>
    <i r="1">
      <x v="566"/>
      <x v="46"/>
    </i>
    <i r="1">
      <x v="516"/>
      <x v="9"/>
    </i>
    <i r="1">
      <x v="238"/>
      <x v="27"/>
    </i>
    <i r="1">
      <x v="183"/>
      <x v="15"/>
    </i>
    <i r="1">
      <x v="123"/>
      <x v="1"/>
    </i>
    <i r="1">
      <x v="102"/>
      <x v="21"/>
    </i>
    <i r="1">
      <x v="299"/>
      <x v="28"/>
    </i>
    <i r="1">
      <x v="79"/>
      <x v="8"/>
    </i>
    <i r="1">
      <x v="314"/>
      <x v="12"/>
    </i>
    <i r="1">
      <x v="9"/>
      <x v="59"/>
    </i>
    <i r="1">
      <x v="33"/>
      <x v="19"/>
    </i>
    <i r="1">
      <x v="115"/>
      <x v="58"/>
    </i>
    <i r="1">
      <x v="569"/>
      <x v="46"/>
    </i>
    <i r="1">
      <x v="544"/>
      <x v="50"/>
    </i>
    <i r="1">
      <x v="420"/>
      <x v="53"/>
    </i>
    <i r="1">
      <x v="412"/>
      <x v="31"/>
    </i>
    <i r="1">
      <x v="568"/>
      <x v="46"/>
    </i>
    <i r="1">
      <x v="614"/>
      <x v="49"/>
    </i>
    <i r="1">
      <x v="348"/>
      <x v="35"/>
    </i>
    <i r="1">
      <x v="407"/>
      <x v="38"/>
    </i>
    <i r="1">
      <x v="212"/>
      <x v="44"/>
    </i>
    <i r="1">
      <x v="198"/>
      <x v="18"/>
    </i>
    <i r="1">
      <x v="34"/>
      <x v="19"/>
    </i>
    <i r="1">
      <x v="50"/>
      <x v="3"/>
    </i>
    <i r="1">
      <x v="199"/>
      <x v="18"/>
    </i>
    <i r="1">
      <x v="447"/>
      <x v="24"/>
    </i>
    <i r="1">
      <x v="432"/>
      <x v="16"/>
    </i>
    <i r="1">
      <x v="570"/>
      <x v="46"/>
    </i>
    <i r="1">
      <x v="349"/>
      <x v="35"/>
    </i>
    <i r="1">
      <x v="327"/>
      <x v="20"/>
    </i>
    <i r="1">
      <x v="148"/>
      <x v="5"/>
    </i>
    <i r="1">
      <x v="281"/>
      <x v="23"/>
    </i>
    <i r="1">
      <x v="35"/>
      <x v="19"/>
    </i>
    <i r="1">
      <x v="214"/>
      <x v="44"/>
    </i>
    <i r="1">
      <x v="300"/>
      <x v="28"/>
    </i>
    <i r="1">
      <x v="317"/>
      <x v="34"/>
    </i>
    <i r="1">
      <x v="310"/>
      <x v="12"/>
    </i>
    <i r="1">
      <x v="213"/>
      <x v="44"/>
    </i>
    <i r="1">
      <x v="609"/>
      <x v="48"/>
    </i>
    <i r="1">
      <x v="350"/>
      <x v="35"/>
    </i>
    <i r="1">
      <x v="433"/>
      <x v="16"/>
    </i>
    <i r="1">
      <x v="500"/>
      <x v="7"/>
    </i>
    <i r="1">
      <x v="460"/>
      <x v="30"/>
    </i>
    <i r="1">
      <x v="64"/>
      <x v="55"/>
    </i>
    <i r="1">
      <x v="301"/>
      <x v="28"/>
    </i>
    <i r="1">
      <x v="302"/>
      <x v="28"/>
    </i>
    <i r="1">
      <x v="90"/>
      <x v="51"/>
    </i>
    <i r="1">
      <x v="598"/>
      <x/>
    </i>
    <i r="1">
      <x v="529"/>
      <x v="10"/>
    </i>
    <i r="1">
      <x v="10"/>
      <x v="59"/>
    </i>
    <i r="1">
      <x v="200"/>
      <x v="18"/>
    </i>
    <i r="1">
      <x v="51"/>
      <x v="3"/>
    </i>
    <i r="1">
      <x v="266"/>
      <x v="6"/>
    </i>
    <i r="1">
      <x v="265"/>
      <x v="6"/>
    </i>
    <i r="1">
      <x v="91"/>
      <x v="51"/>
    </i>
    <i r="1">
      <x v="448"/>
      <x v="24"/>
    </i>
    <i r="1">
      <x v="389"/>
      <x v="22"/>
    </i>
    <i r="1">
      <x v="461"/>
      <x v="30"/>
    </i>
    <i r="1">
      <x v="487"/>
      <x v="54"/>
    </i>
    <i r="1">
      <x v="571"/>
      <x v="46"/>
    </i>
    <i r="1">
      <x v="124"/>
      <x v="1"/>
    </i>
    <i r="1">
      <x v="303"/>
      <x v="28"/>
    </i>
    <i r="1">
      <x v="168"/>
      <x v="32"/>
    </i>
    <i r="1">
      <x v="167"/>
      <x v="32"/>
    </i>
    <i r="1">
      <x v="268"/>
      <x v="6"/>
    </i>
    <i r="1">
      <x v="304"/>
      <x v="28"/>
    </i>
    <i r="1">
      <x v="267"/>
      <x v="6"/>
    </i>
    <i r="1">
      <x v="475"/>
      <x v="56"/>
    </i>
    <i r="1">
      <x v="501"/>
      <x v="7"/>
    </i>
    <i r="1">
      <x v="530"/>
      <x v="10"/>
    </i>
    <i r="1">
      <x v="421"/>
      <x v="53"/>
    </i>
    <i r="1">
      <x v="474"/>
      <x v="56"/>
    </i>
    <i r="1">
      <x v="517"/>
      <x v="9"/>
    </i>
    <i r="1">
      <x v="116"/>
      <x v="58"/>
    </i>
    <i r="1">
      <x v="311"/>
      <x v="12"/>
    </i>
    <i r="1">
      <x v="462"/>
      <x v="30"/>
    </i>
    <i r="1">
      <x v="11"/>
      <x v="59"/>
    </i>
    <i r="1">
      <x v="434"/>
      <x v="16"/>
    </i>
    <i r="1">
      <x v="435"/>
      <x v="16"/>
    </i>
    <i r="1">
      <x v="545"/>
      <x v="50"/>
    </i>
    <i r="1">
      <x v="572"/>
      <x v="46"/>
    </i>
    <i r="1">
      <x v="476"/>
      <x v="56"/>
    </i>
    <i r="1">
      <x v="376"/>
      <x v="17"/>
    </i>
    <i r="1">
      <x v="92"/>
      <x v="51"/>
    </i>
    <i r="1">
      <x v="269"/>
      <x v="6"/>
    </i>
    <i r="1">
      <x v="12"/>
      <x v="59"/>
    </i>
    <i r="1">
      <x v="518"/>
      <x v="9"/>
    </i>
    <i r="1">
      <x v="337"/>
      <x v="13"/>
    </i>
    <i r="1">
      <x v="422"/>
      <x v="53"/>
    </i>
    <i r="1">
      <x v="573"/>
      <x v="46"/>
    </i>
    <i r="1">
      <x v="488"/>
      <x v="54"/>
    </i>
    <i r="1">
      <x v="93"/>
      <x v="51"/>
    </i>
    <i r="1">
      <x v="316"/>
      <x v="26"/>
    </i>
    <i r="1">
      <x v="531"/>
      <x v="10"/>
    </i>
    <i r="1">
      <x v="36"/>
      <x v="19"/>
    </i>
    <i r="1">
      <x v="37"/>
      <x v="19"/>
    </i>
    <i r="1">
      <x v="134"/>
      <x v="4"/>
    </i>
    <i r="1">
      <x v="65"/>
      <x v="55"/>
    </i>
    <i r="1">
      <x v="519"/>
      <x v="9"/>
    </i>
    <i r="1">
      <x v="648"/>
      <x v="45"/>
    </i>
    <i r="1">
      <x v="149"/>
      <x v="5"/>
    </i>
    <i r="1">
      <x/>
      <x v="61"/>
    </i>
    <i t="default">
      <x/>
    </i>
    <i>
      <x v="1"/>
      <x v="282"/>
      <x v="38"/>
    </i>
    <i r="1">
      <x v="150"/>
      <x v="39"/>
    </i>
    <i r="1">
      <x v="305"/>
      <x v="37"/>
    </i>
    <i r="1">
      <x v="413"/>
      <x v="36"/>
    </i>
    <i r="1">
      <x v="202"/>
      <x v="40"/>
    </i>
    <i r="1">
      <x v="284"/>
      <x v="38"/>
    </i>
    <i r="1">
      <x v="423"/>
      <x v="39"/>
    </i>
    <i r="1">
      <x v="4"/>
      <x v="43"/>
    </i>
    <i r="1">
      <x v="203"/>
      <x v="38"/>
    </i>
    <i r="1">
      <x v="338"/>
      <x v="36"/>
    </i>
    <i r="1">
      <x v="477"/>
      <x v="42"/>
    </i>
    <i r="1">
      <x v="239"/>
      <x v="41"/>
    </i>
    <i r="1">
      <x v="105"/>
      <x v="40"/>
    </i>
    <i r="1">
      <x v="138"/>
      <x v="41"/>
    </i>
    <i r="1">
      <x v="41"/>
      <x v="43"/>
    </i>
    <i r="1">
      <x v="66"/>
      <x v="40"/>
    </i>
    <i r="1">
      <x v="532"/>
      <x v="37"/>
    </i>
    <i r="1">
      <x v="13"/>
      <x v="43"/>
    </i>
    <i r="1">
      <x v="463"/>
      <x v="40"/>
    </i>
    <i r="1">
      <x v="618"/>
      <x v="37"/>
    </i>
    <i r="1">
      <x v="616"/>
      <x v="42"/>
    </i>
    <i r="1">
      <x v="547"/>
      <x v="41"/>
    </i>
    <i r="1">
      <x v="156"/>
      <x v="39"/>
    </i>
    <i r="1">
      <x v="550"/>
      <x v="42"/>
    </i>
    <i r="1">
      <x v="339"/>
      <x v="36"/>
    </i>
    <i t="default">
      <x v="1"/>
    </i>
    <i>
      <x v="2"/>
      <x v="413"/>
      <x v="53"/>
    </i>
    <i r="1">
      <x v="338"/>
      <x v="35"/>
    </i>
    <i r="1">
      <x v="339"/>
      <x v="35"/>
    </i>
    <i r="1">
      <x v="377"/>
      <x v="22"/>
    </i>
    <i r="1">
      <x v="581"/>
      <x/>
    </i>
    <i r="1">
      <x v="170"/>
      <x v="33"/>
    </i>
    <i r="1">
      <x v="583"/>
      <x/>
    </i>
    <i r="1">
      <x v="574"/>
      <x v="29"/>
    </i>
    <i r="1">
      <x v="575"/>
      <x v="29"/>
    </i>
    <i r="1">
      <x v="584"/>
      <x/>
    </i>
    <i r="1">
      <x v="503"/>
      <x v="9"/>
    </i>
    <i r="1">
      <x v="379"/>
      <x v="22"/>
    </i>
    <i r="1">
      <x v="470"/>
      <x v="56"/>
    </i>
    <i r="1">
      <x v="415"/>
      <x v="53"/>
    </i>
    <i r="1">
      <x v="469"/>
      <x v="56"/>
    </i>
    <i t="default">
      <x v="2"/>
    </i>
    <i>
      <x v="3"/>
      <x v="618"/>
      <x v="2"/>
    </i>
    <i r="1">
      <x v="532"/>
      <x v="50"/>
    </i>
    <i r="1">
      <x v="305"/>
      <x v="12"/>
    </i>
    <i r="1">
      <x v="371"/>
      <x v="17"/>
    </i>
    <i r="1">
      <x v="533"/>
      <x v="50"/>
    </i>
    <i r="1">
      <x v="185"/>
      <x v="14"/>
    </i>
    <i r="1">
      <x v="270"/>
      <x v="23"/>
    </i>
    <i r="1">
      <x v="621"/>
      <x v="2"/>
    </i>
    <i r="1">
      <x v="318"/>
      <x v="23"/>
    </i>
    <i r="1">
      <x v="450"/>
      <x v="30"/>
    </i>
    <i r="1">
      <x v="534"/>
      <x v="50"/>
    </i>
    <i r="1">
      <x v="272"/>
      <x v="23"/>
    </i>
    <i r="1">
      <x v="520"/>
      <x v="10"/>
    </i>
    <i r="1">
      <x v="522"/>
      <x v="10"/>
    </i>
    <i r="1">
      <x v="457"/>
      <x v="30"/>
    </i>
    <i r="1">
      <x v="307"/>
      <x v="12"/>
    </i>
    <i t="default">
      <x v="3"/>
    </i>
    <i>
      <x v="4"/>
      <x v="282"/>
      <x v="28"/>
    </i>
    <i r="1">
      <x v="283"/>
      <x v="28"/>
    </i>
    <i r="1">
      <x v="203"/>
      <x v="44"/>
    </i>
    <i r="1">
      <x v="555"/>
      <x v="46"/>
    </i>
    <i r="1">
      <x v="398"/>
      <x v="31"/>
    </i>
    <i r="1">
      <x v="204"/>
      <x v="44"/>
    </i>
    <i r="1">
      <x v="328"/>
      <x v="13"/>
    </i>
    <i r="1">
      <x v="284"/>
      <x v="28"/>
    </i>
    <i r="1">
      <x v="80"/>
      <x v="51"/>
    </i>
    <i r="1">
      <x v="288"/>
      <x v="28"/>
    </i>
    <i r="1">
      <x v="83"/>
      <x v="51"/>
    </i>
    <i r="1">
      <x v="556"/>
      <x v="46"/>
    </i>
    <i r="1">
      <x v="402"/>
      <x v="31"/>
    </i>
    <i r="1">
      <x v="559"/>
      <x v="46"/>
    </i>
    <i r="1">
      <x v="335"/>
      <x v="13"/>
    </i>
    <i r="1">
      <x v="407"/>
      <x v="31"/>
    </i>
    <i t="default">
      <x v="4"/>
    </i>
    <i>
      <x v="5"/>
      <x v="150"/>
      <x v="32"/>
    </i>
    <i r="1">
      <x v="436"/>
      <x v="24"/>
    </i>
    <i r="1">
      <x v="423"/>
      <x v="16"/>
    </i>
    <i r="1">
      <x v="437"/>
      <x v="24"/>
    </i>
    <i r="1">
      <x v="248"/>
      <x v="6"/>
    </i>
    <i r="1">
      <x v="224"/>
      <x v="27"/>
    </i>
    <i r="1">
      <x v="649"/>
      <x v="6"/>
    </i>
    <i r="1">
      <x v="249"/>
      <x v="6"/>
    </i>
    <i r="1">
      <x v="156"/>
      <x v="32"/>
    </i>
    <i r="1">
      <x v="228"/>
      <x v="27"/>
    </i>
    <i r="1">
      <x v="155"/>
      <x v="32"/>
    </i>
    <i r="1">
      <x v="227"/>
      <x v="27"/>
    </i>
    <i r="1">
      <x v="250"/>
      <x v="6"/>
    </i>
    <i r="1">
      <x v="153"/>
      <x v="32"/>
    </i>
    <i r="1">
      <x v="641"/>
      <x v="45"/>
    </i>
    <i r="1">
      <x v="640"/>
      <x v="45"/>
    </i>
    <i r="1">
      <x v="430"/>
      <x v="16"/>
    </i>
    <i t="default">
      <x v="5"/>
    </i>
    <i>
      <x v="6"/>
      <x v="463"/>
      <x v="56"/>
    </i>
    <i r="1">
      <x v="202"/>
      <x v="18"/>
    </i>
    <i r="1">
      <x v="66"/>
      <x v="8"/>
    </i>
    <i r="1">
      <x v="136"/>
      <x v="4"/>
    </i>
    <i r="1">
      <x v="68"/>
      <x v="8"/>
    </i>
    <i r="1">
      <x v="106"/>
      <x v="58"/>
    </i>
    <i r="1">
      <x v="191"/>
      <x v="18"/>
    </i>
    <i r="1">
      <x v="105"/>
      <x v="58"/>
    </i>
    <i r="1">
      <x v="628"/>
      <x v="47"/>
    </i>
    <i r="1">
      <x v="502"/>
      <x v="9"/>
    </i>
    <i r="1">
      <x v="126"/>
      <x v="4"/>
    </i>
    <i r="1">
      <x v="627"/>
      <x v="47"/>
    </i>
    <i r="1">
      <x v="554"/>
      <x v="7"/>
    </i>
    <i r="1">
      <x v="494"/>
      <x v="7"/>
    </i>
    <i r="1">
      <x v="510"/>
      <x v="9"/>
    </i>
    <i r="1">
      <x v="511"/>
      <x v="9"/>
    </i>
    <i t="default">
      <x v="6"/>
    </i>
    <i>
      <x v="7"/>
      <x v="138"/>
      <x v="5"/>
    </i>
    <i r="1">
      <x v="139"/>
      <x v="5"/>
    </i>
    <i r="1">
      <x v="239"/>
      <x v="34"/>
    </i>
    <i r="1">
      <x v="547"/>
      <x v="25"/>
    </i>
    <i r="1">
      <x v="215"/>
      <x v="26"/>
    </i>
    <i r="1">
      <x v="242"/>
      <x v="34"/>
    </i>
    <i r="1">
      <x v="320"/>
      <x v="20"/>
    </i>
    <i r="1">
      <x v="315"/>
      <x v="1"/>
    </i>
    <i r="1">
      <x v="546"/>
      <x v="25"/>
    </i>
    <i r="1">
      <x v="218"/>
      <x v="26"/>
    </i>
    <i r="1">
      <x v="95"/>
      <x v="21"/>
    </i>
    <i r="1">
      <x v="392"/>
      <x v="60"/>
    </i>
    <i r="1">
      <x v="97"/>
      <x v="21"/>
    </i>
    <i r="1">
      <x v="120"/>
      <x v="1"/>
    </i>
    <i r="1">
      <x v="325"/>
      <x v="20"/>
    </i>
    <i t="default">
      <x v="7"/>
    </i>
    <i>
      <x v="8"/>
      <x v="477"/>
      <x v="54"/>
    </i>
    <i r="1">
      <x v="352"/>
      <x v="52"/>
    </i>
    <i r="1">
      <x v="479"/>
      <x v="54"/>
    </i>
    <i r="1">
      <x v="351"/>
      <x v="52"/>
    </i>
    <i r="1">
      <x v="52"/>
      <x v="55"/>
    </i>
    <i r="1">
      <x v="53"/>
      <x v="55"/>
    </i>
    <i r="1">
      <x v="617"/>
      <x v="11"/>
    </i>
    <i r="1">
      <x v="610"/>
      <x v="49"/>
    </i>
    <i r="1">
      <x v="57"/>
      <x v="55"/>
    </i>
    <i r="1">
      <x v="353"/>
      <x v="52"/>
    </i>
    <i r="1">
      <x v="478"/>
      <x v="54"/>
    </i>
    <i r="1">
      <x v="616"/>
      <x v="49"/>
    </i>
    <i r="1">
      <x v="355"/>
      <x v="52"/>
    </i>
    <i r="1">
      <x v="54"/>
      <x v="55"/>
    </i>
    <i r="1">
      <x v="550"/>
      <x v="11"/>
    </i>
    <i r="1">
      <x v="605"/>
      <x v="48"/>
    </i>
    <i r="1">
      <x v="606"/>
      <x v="48"/>
    </i>
    <i r="1">
      <x v="600"/>
      <x v="48"/>
    </i>
    <i t="default">
      <x v="8"/>
    </i>
    <i>
      <x v="9"/>
      <x v="13"/>
      <x v="57"/>
    </i>
    <i r="1">
      <x v="1"/>
      <x v="59"/>
    </i>
    <i r="1">
      <x v="177"/>
      <x v="15"/>
    </i>
    <i r="1">
      <x v="178"/>
      <x v="15"/>
    </i>
    <i r="1">
      <x v="39"/>
      <x v="19"/>
    </i>
    <i r="1">
      <x v="2"/>
      <x v="59"/>
    </i>
    <i r="1">
      <x v="41"/>
      <x v="3"/>
    </i>
    <i r="1">
      <x v="4"/>
      <x v="59"/>
    </i>
    <i r="1">
      <x v="20"/>
      <x v="57"/>
    </i>
    <i r="1">
      <x v="42"/>
      <x v="3"/>
    </i>
    <i r="1">
      <x v="27"/>
      <x v="19"/>
    </i>
    <i r="1">
      <x v="19"/>
      <x v="57"/>
    </i>
    <i r="1">
      <x v="29"/>
      <x v="19"/>
    </i>
    <i r="1">
      <x v="30"/>
      <x v="19"/>
    </i>
    <i r="1">
      <x v="47"/>
      <x v="3"/>
    </i>
    <i r="1">
      <x v="23"/>
      <x v="57"/>
    </i>
    <i t="default">
      <x v="9"/>
    </i>
    <i t="grand">
      <x/>
    </i>
  </rowItems>
  <colFields count="1">
    <field x="-2"/>
  </colFields>
  <colItems count="3">
    <i>
      <x/>
    </i>
    <i i="1">
      <x v="1"/>
    </i>
    <i i="2">
      <x v="2"/>
    </i>
  </colItems>
  <dataFields count="3">
    <dataField name="Top Score_x000a_@ Semi" fld="14" subtotal="max" baseField="2" baseItem="0"/>
    <dataField name="Average Score_x000a_@ Semi" fld="15" subtotal="average" baseField="0" baseItem="0" numFmtId="1"/>
    <dataField name="Stability" fld="21" baseField="0" baseItem="0" numFmtId="9"/>
  </dataFields>
  <formats count="6">
    <format dxfId="433">
      <pivotArea dataOnly="0" outline="0" fieldPosition="0">
        <references count="1">
          <reference field="4294967294" count="2">
            <x v="0"/>
            <x v="1"/>
          </reference>
        </references>
      </pivotArea>
    </format>
    <format dxfId="432">
      <pivotArea outline="0" fieldPosition="0">
        <references count="1">
          <reference field="4294967294" count="1">
            <x v="2"/>
          </reference>
        </references>
      </pivotArea>
    </format>
    <format action="blank">
      <pivotArea field="5" type="button" dataOnly="0" labelOnly="1" outline="0" axis="axisRow" fieldPosition="1"/>
    </format>
    <format action="blank">
      <pivotArea field="0" type="button" dataOnly="0" labelOnly="1" outline="0" axis="axisRow" fieldPosition="2"/>
    </format>
    <format action="blank">
      <pivotArea dataOnly="0" labelOnly="1" outline="0" fieldPosition="0">
        <references count="1">
          <reference field="4294967294" count="3">
            <x v="0"/>
            <x v="1"/>
            <x v="2"/>
          </reference>
        </references>
      </pivotArea>
    </format>
    <format dxfId="431">
      <pivotArea dataOnly="0" labelOnly="1" outline="0" fieldPosition="0">
        <references count="1">
          <reference field="4294967294" count="2">
            <x v="0"/>
            <x v="1"/>
          </reference>
        </references>
      </pivotArea>
    </format>
  </formats>
  <conditionalFormats count="6">
    <conditionalFormat scope="field" priority="9">
      <pivotAreas count="1">
        <pivotArea outline="0" collapsedLevelsAreSubtotals="1" fieldPosition="0">
          <references count="2">
            <reference field="4294967294" count="1" selected="0">
              <x v="0"/>
            </reference>
            <reference field="5" count="0" selected="0"/>
          </references>
        </pivotArea>
      </pivotAreas>
    </conditionalFormat>
    <conditionalFormat scope="field" priority="8">
      <pivotAreas count="1">
        <pivotArea outline="0" collapsedLevelsAreSubtotals="1" fieldPosition="0">
          <references count="2">
            <reference field="4294967294" count="1" selected="0">
              <x v="1"/>
            </reference>
            <reference field="5" count="0" selected="0"/>
          </references>
        </pivotArea>
      </pivotAreas>
    </conditionalFormat>
    <conditionalFormat scope="field" priority="7">
      <pivotAreas count="1">
        <pivotArea outline="0" collapsedLevelsAreSubtotals="1" fieldPosition="0">
          <references count="2">
            <reference field="4294967294" count="1" selected="0">
              <x v="2"/>
            </reference>
            <reference field="5" count="0" selected="0"/>
          </references>
        </pivotArea>
      </pivotAreas>
    </conditionalFormat>
    <conditionalFormat scope="field" priority="3">
      <pivotAreas count="1">
        <pivotArea outline="0" collapsedLevelsAreSubtotals="1" fieldPosition="0">
          <references count="2">
            <reference field="4294967294" count="1" selected="0">
              <x v="0"/>
            </reference>
            <reference field="0" count="0" selected="0"/>
          </references>
        </pivotArea>
      </pivotAreas>
    </conditionalFormat>
    <conditionalFormat scope="field" priority="2">
      <pivotAreas count="1">
        <pivotArea outline="0" collapsedLevelsAreSubtotals="1" fieldPosition="0">
          <references count="2">
            <reference field="4294967294" count="1" selected="0">
              <x v="1"/>
            </reference>
            <reference field="0" count="0" selected="0"/>
          </references>
        </pivotArea>
      </pivotAreas>
    </conditionalFormat>
    <conditionalFormat scope="field" priority="1">
      <pivotAreas count="1">
        <pivotArea outline="0" collapsedLevelsAreSubtotals="1" fieldPosition="0">
          <references count="2">
            <reference field="4294967294" count="1" selected="0">
              <x v="2"/>
            </reference>
            <reference field="0" count="0" selected="0"/>
          </references>
        </pivotArea>
      </pivotAreas>
    </conditionalFormat>
  </conditionalFormats>
  <pivotTableStyleInfo name="PivotStyleMedium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2.xml><?xml version="1.0" encoding="utf-8"?>
<pivotTableDefinition xmlns="http://schemas.openxmlformats.org/spreadsheetml/2006/main" xmlns:mc="http://schemas.openxmlformats.org/markup-compatibility/2006" xmlns:xr="http://schemas.microsoft.com/office/spreadsheetml/2014/revision" mc:Ignorable="xr" xr:uid="{00000000-0007-0000-0E00-000000000000}" name="PivotTable1" cacheId="156" applyNumberFormats="0" applyBorderFormats="0" applyFontFormats="0" applyPatternFormats="0" applyAlignmentFormats="0" applyWidthHeightFormats="1" dataCaption="Values" updatedVersion="8" minRefreshableVersion="3" useAutoFormatting="1" itemPrintTitles="1" createdVersion="4" indent="0" compact="0" compactData="0" multipleFieldFilters="0">
  <location ref="B4:E784" firstHeaderRow="1" firstDataRow="1" firstDataCol="3" rowPageCount="2" colPageCount="1"/>
  <pivotFields count="23">
    <pivotField compact="0" outline="0" showAll="0" defaultSubtotal="0"/>
    <pivotField axis="axisPage" compact="0" outline="0" showAll="0" defaultSubtotal="0">
      <items count="1">
        <item x="0"/>
      </items>
    </pivotField>
    <pivotField compact="0" outline="0" showAll="0" defaultSubtotal="0"/>
    <pivotField axis="axisRow" compact="0" outline="0" showAll="0" defaultSubtotal="0">
      <items count="23">
        <item x="0"/>
        <item x="22"/>
        <item x="1"/>
        <item x="2"/>
        <item x="3"/>
        <item x="4"/>
        <item x="5"/>
        <item x="6"/>
        <item x="7"/>
        <item x="8"/>
        <item x="9"/>
        <item x="10"/>
        <item x="11"/>
        <item x="12"/>
        <item x="13"/>
        <item x="14"/>
        <item x="15"/>
        <item x="16"/>
        <item x="17"/>
        <item x="18"/>
        <item x="19"/>
        <item x="20"/>
        <item x="21"/>
      </items>
    </pivotField>
    <pivotField axis="axisRow" compact="0" outline="0" showAll="0" defaultSubtotal="0">
      <items count="3">
        <item x="0"/>
        <item x="2"/>
        <item x="1"/>
      </items>
    </pivotField>
    <pivotField axis="axisRow" compact="0" outline="0" showAll="0" sortType="ascending" defaultSubtotal="0">
      <items count="650">
        <item x="422"/>
        <item x="420"/>
        <item x="418"/>
        <item x="417"/>
        <item x="65"/>
        <item x="444"/>
        <item x="460"/>
        <item x="45"/>
        <item x="499"/>
        <item x="601"/>
        <item x="191"/>
        <item x="224"/>
        <item x="11"/>
        <item x="10"/>
        <item x="411"/>
        <item x="321"/>
        <item x="453"/>
        <item x="556"/>
        <item x="80"/>
        <item x="264"/>
        <item x="227"/>
        <item x="230"/>
        <item x="199"/>
        <item x="233"/>
        <item x="245"/>
        <item x="567"/>
        <item x="425"/>
        <item x="291"/>
        <item x="151"/>
        <item x="229"/>
        <item x="280"/>
        <item x="134"/>
        <item x="228"/>
        <item x="99"/>
        <item x="545"/>
        <item x="29"/>
        <item x="613"/>
        <item x="258"/>
        <item x="169"/>
        <item x="602"/>
        <item x="490"/>
        <item x="22"/>
        <item x="325"/>
        <item x="267"/>
        <item x="427"/>
        <item x="274"/>
        <item x="6"/>
        <item x="5"/>
        <item x="383"/>
        <item x="37"/>
        <item x="356"/>
        <item x="51"/>
        <item x="507"/>
        <item x="118"/>
        <item x="344"/>
        <item x="361"/>
        <item x="571"/>
        <item x="510"/>
        <item x="484"/>
        <item x="1"/>
        <item x="304"/>
        <item x="308"/>
        <item x="31"/>
        <item x="479"/>
        <item x="554"/>
        <item x="269"/>
        <item x="47"/>
        <item x="614"/>
        <item x="314"/>
        <item x="40"/>
        <item x="46"/>
        <item x="548"/>
        <item x="286"/>
        <item x="174"/>
        <item x="217"/>
        <item x="276"/>
        <item x="582"/>
        <item x="351"/>
        <item x="357"/>
        <item x="370"/>
        <item x="112"/>
        <item x="442"/>
        <item x="532"/>
        <item x="223"/>
        <item x="445"/>
        <item x="64"/>
        <item x="503"/>
        <item x="611"/>
        <item x="2"/>
        <item x="446"/>
        <item x="312"/>
        <item x="599"/>
        <item x="597"/>
        <item x="110"/>
        <item x="157"/>
        <item x="546"/>
        <item x="441"/>
        <item x="509"/>
        <item x="271"/>
        <item x="512"/>
        <item x="436"/>
        <item x="600"/>
        <item x="358"/>
        <item x="256"/>
        <item x="119"/>
        <item x="647"/>
        <item x="336"/>
        <item x="142"/>
        <item x="360"/>
        <item x="461"/>
        <item x="506"/>
        <item x="262"/>
        <item x="412"/>
        <item x="456"/>
        <item x="608"/>
        <item x="268"/>
        <item x="313"/>
        <item x="317"/>
        <item x="538"/>
        <item x="448"/>
        <item x="457"/>
        <item x="94"/>
        <item x="219"/>
        <item x="133"/>
        <item x="403"/>
        <item x="404"/>
        <item x="220"/>
        <item x="68"/>
        <item x="192"/>
        <item x="69"/>
        <item x="115"/>
        <item x="105"/>
        <item x="236"/>
        <item x="261"/>
        <item x="475"/>
        <item x="623"/>
        <item x="619"/>
        <item x="3"/>
        <item x="566"/>
        <item x="572"/>
        <item x="568"/>
        <item x="266"/>
        <item x="560"/>
        <item x="255"/>
        <item x="631"/>
        <item x="635"/>
        <item x="273"/>
        <item x="140"/>
        <item x="306"/>
        <item x="476"/>
        <item x="477"/>
        <item x="401"/>
        <item x="122"/>
        <item x="221"/>
        <item x="43"/>
        <item x="39"/>
        <item x="41"/>
        <item x="496"/>
        <item x="60"/>
        <item x="482"/>
        <item x="374"/>
        <item x="540"/>
        <item x="155"/>
        <item x="63"/>
        <item x="395"/>
        <item x="347"/>
        <item x="55"/>
        <item x="282"/>
        <item x="287"/>
        <item x="633"/>
        <item x="636"/>
        <item x="637"/>
        <item x="373"/>
        <item x="242"/>
        <item x="284"/>
        <item x="391"/>
        <item x="168"/>
        <item x="170"/>
        <item x="375"/>
        <item x="431"/>
        <item x="259"/>
        <item x="257"/>
        <item x="437"/>
        <item x="98"/>
        <item x="263"/>
        <item x="495"/>
        <item x="473"/>
        <item x="498"/>
        <item x="9"/>
        <item x="524"/>
        <item x="159"/>
        <item x="643"/>
        <item x="398"/>
        <item x="409"/>
        <item x="193"/>
        <item x="626"/>
        <item x="576"/>
        <item x="127"/>
        <item x="406"/>
        <item x="629"/>
        <item x="621"/>
        <item x="334"/>
        <item x="201"/>
        <item x="363"/>
        <item x="519"/>
        <item x="565"/>
        <item x="162"/>
        <item x="96"/>
        <item x="190"/>
        <item x="333"/>
        <item x="208"/>
        <item x="205"/>
        <item x="494"/>
        <item x="143"/>
        <item x="513"/>
        <item x="469"/>
        <item x="474"/>
        <item x="521"/>
        <item x="410"/>
        <item x="471"/>
        <item x="547"/>
        <item x="189"/>
        <item x="137"/>
        <item x="109"/>
        <item x="207"/>
        <item x="305"/>
        <item x="464"/>
        <item x="525"/>
        <item x="128"/>
        <item x="371"/>
        <item x="397"/>
        <item x="587"/>
        <item x="144"/>
        <item x="616"/>
        <item x="413"/>
        <item x="500"/>
        <item x="459"/>
        <item x="297"/>
        <item x="387"/>
        <item x="378"/>
        <item x="610"/>
        <item x="62"/>
        <item x="197"/>
        <item x="195"/>
        <item x="559"/>
        <item x="415"/>
        <item x="645"/>
        <item x="125"/>
        <item x="486"/>
        <item x="30"/>
        <item x="531"/>
        <item x="79"/>
        <item x="83"/>
        <item x="87"/>
        <item x="81"/>
        <item x="90"/>
        <item x="84"/>
        <item x="91"/>
        <item x="92"/>
        <item x="557"/>
        <item x="88"/>
        <item x="89"/>
        <item x="288"/>
        <item x="167"/>
        <item x="153"/>
        <item x="523"/>
        <item x="379"/>
        <item x="405"/>
        <item x="331"/>
        <item x="82"/>
        <item x="607"/>
        <item x="332"/>
        <item x="113"/>
        <item x="552"/>
        <item x="116"/>
        <item x="550"/>
        <item x="504"/>
        <item x="622"/>
        <item x="114"/>
        <item x="584"/>
        <item x="596"/>
        <item x="586"/>
        <item x="212"/>
        <item x="148"/>
        <item x="625"/>
        <item x="277"/>
        <item x="251"/>
        <item x="28"/>
        <item x="272"/>
        <item x="44"/>
        <item x="617"/>
        <item x="23"/>
        <item x="20"/>
        <item x="196"/>
        <item x="562"/>
        <item x="574"/>
        <item x="315"/>
        <item x="27"/>
        <item x="470"/>
        <item x="472"/>
        <item x="302"/>
        <item x="7"/>
        <item x="595"/>
        <item x="589"/>
        <item x="591"/>
        <item x="213"/>
        <item x="447"/>
        <item x="432"/>
        <item x="243"/>
        <item x="185"/>
        <item x="186"/>
        <item x="630"/>
        <item x="265"/>
        <item x="533"/>
        <item x="438"/>
        <item x="641"/>
        <item x="569"/>
        <item x="33"/>
        <item x="465"/>
        <item x="443"/>
        <item x="575"/>
        <item x="581"/>
        <item x="640"/>
        <item x="240"/>
        <item x="150"/>
        <item x="638"/>
        <item x="505"/>
        <item x="173"/>
        <item x="462"/>
        <item x="138"/>
        <item x="34"/>
        <item x="202"/>
        <item x="279"/>
        <item x="176"/>
        <item x="320"/>
        <item x="15"/>
        <item x="590"/>
        <item x="389"/>
        <item x="478"/>
        <item x="463"/>
        <item x="203"/>
        <item x="198"/>
        <item x="248"/>
        <item x="466"/>
        <item x="278"/>
        <item x="117"/>
        <item x="226"/>
        <item x="97"/>
        <item x="573"/>
        <item x="345"/>
        <item x="164"/>
        <item x="145"/>
        <item x="372"/>
        <item x="318"/>
        <item x="570"/>
        <item x="18"/>
        <item x="393"/>
        <item x="218"/>
        <item x="184"/>
        <item x="182"/>
        <item x="0"/>
        <item x="183"/>
        <item x="429"/>
        <item x="158"/>
        <item x="244"/>
        <item x="52"/>
        <item x="400"/>
        <item x="71"/>
        <item x="639"/>
        <item x="354"/>
        <item x="529"/>
        <item x="101"/>
        <item x="8"/>
        <item x="603"/>
        <item x="300"/>
        <item x="593"/>
        <item x="130"/>
        <item x="353"/>
        <item x="366"/>
        <item x="337"/>
        <item x="139"/>
        <item x="141"/>
        <item x="67"/>
        <item x="335"/>
        <item x="341"/>
        <item x="225"/>
        <item x="165"/>
        <item x="528"/>
        <item x="147"/>
        <item x="551"/>
        <item x="54"/>
        <item x="329"/>
        <item x="501"/>
        <item x="627"/>
        <item x="12"/>
        <item x="136"/>
        <item x="247"/>
        <item x="135"/>
        <item x="309"/>
        <item x="377"/>
        <item x="222"/>
        <item x="14"/>
        <item x="628"/>
        <item x="237"/>
        <item x="231"/>
        <item x="292"/>
        <item x="289"/>
        <item x="95"/>
        <item x="93"/>
        <item x="492"/>
        <item x="493"/>
        <item x="583"/>
        <item x="32"/>
        <item x="294"/>
        <item x="517"/>
        <item x="598"/>
        <item x="511"/>
        <item x="359"/>
        <item x="615"/>
        <item x="489"/>
        <item x="275"/>
        <item x="624"/>
        <item x="362"/>
        <item x="73"/>
        <item x="578"/>
        <item x="187"/>
        <item x="285"/>
        <item x="430"/>
        <item x="352"/>
        <item x="299"/>
        <item x="324"/>
        <item x="342"/>
        <item x="161"/>
        <item x="549"/>
        <item x="364"/>
        <item x="340"/>
        <item x="270"/>
        <item x="563"/>
        <item x="376"/>
        <item x="455"/>
        <item x="78"/>
        <item x="16"/>
        <item x="19"/>
        <item x="502"/>
        <item x="508"/>
        <item x="537"/>
        <item x="544"/>
        <item x="48"/>
        <item x="204"/>
        <item x="246"/>
        <item x="181"/>
        <item x="36"/>
        <item x="50"/>
        <item x="298"/>
        <item x="564"/>
        <item x="211"/>
        <item x="396"/>
        <item x="423"/>
        <item x="618"/>
        <item x="535"/>
        <item x="367"/>
        <item x="326"/>
        <item x="327"/>
        <item x="17"/>
        <item x="407"/>
        <item x="163"/>
        <item x="515"/>
        <item x="129"/>
        <item x="253"/>
        <item x="188"/>
        <item x="252"/>
        <item x="104"/>
        <item x="588"/>
        <item x="435"/>
        <item x="180"/>
        <item x="642"/>
        <item x="646"/>
        <item x="343"/>
        <item x="350"/>
        <item x="154"/>
        <item x="156"/>
        <item x="200"/>
        <item x="485"/>
        <item x="77"/>
        <item x="209"/>
        <item x="214"/>
        <item x="307"/>
        <item x="194"/>
        <item x="166"/>
        <item x="75"/>
        <item x="526"/>
        <item x="293"/>
        <item x="434"/>
        <item x="606"/>
        <item x="368"/>
        <item x="210"/>
        <item x="215"/>
        <item x="408"/>
        <item x="131"/>
        <item x="35"/>
        <item x="440"/>
        <item x="488"/>
        <item x="13"/>
        <item x="177"/>
        <item x="328"/>
        <item x="534"/>
        <item x="108"/>
        <item x="380"/>
        <item x="452"/>
        <item x="604"/>
        <item x="86"/>
        <item x="518"/>
        <item x="53"/>
        <item x="555"/>
        <item x="530"/>
        <item x="172"/>
        <item x="100"/>
        <item x="577"/>
        <item x="392"/>
        <item x="290"/>
        <item x="56"/>
        <item x="632"/>
        <item x="102"/>
        <item x="106"/>
        <item x="171"/>
        <item x="85"/>
        <item x="206"/>
        <item x="38"/>
        <item x="451"/>
        <item x="49"/>
        <item x="539"/>
        <item x="250"/>
        <item x="107"/>
        <item x="346"/>
        <item x="458"/>
        <item x="558"/>
        <item x="454"/>
        <item x="382"/>
        <item x="542"/>
        <item x="592"/>
        <item x="594"/>
        <item x="132"/>
        <item x="634"/>
        <item x="42"/>
        <item x="303"/>
        <item x="126"/>
        <item x="26"/>
        <item x="450"/>
        <item x="612"/>
        <item x="585"/>
        <item x="424"/>
        <item x="239"/>
        <item x="323"/>
        <item x="580"/>
        <item x="281"/>
        <item x="260"/>
        <item x="58"/>
        <item x="439"/>
        <item x="178"/>
        <item x="72"/>
        <item x="388"/>
        <item x="241"/>
        <item x="152"/>
        <item x="149"/>
        <item x="254"/>
        <item x="365"/>
        <item x="480"/>
        <item x="339"/>
        <item x="536"/>
        <item x="428"/>
        <item x="433"/>
        <item x="491"/>
        <item x="121"/>
        <item x="146"/>
        <item x="316"/>
        <item x="541"/>
        <item x="543"/>
        <item x="322"/>
        <item x="385"/>
        <item x="348"/>
        <item x="175"/>
        <item x="179"/>
        <item x="301"/>
        <item x="61"/>
        <item x="120"/>
        <item x="553"/>
        <item x="520"/>
        <item x="124"/>
        <item x="283"/>
        <item x="561"/>
        <item x="381"/>
        <item x="59"/>
        <item x="216"/>
        <item x="414"/>
        <item x="487"/>
        <item x="402"/>
        <item x="386"/>
        <item x="123"/>
        <item x="25"/>
        <item x="449"/>
        <item x="644"/>
        <item x="295"/>
        <item x="338"/>
        <item x="522"/>
        <item x="384"/>
        <item x="609"/>
        <item x="57"/>
        <item x="497"/>
        <item x="468"/>
        <item x="355"/>
        <item x="514"/>
        <item x="235"/>
        <item x="160"/>
        <item x="232"/>
        <item x="111"/>
        <item x="419"/>
        <item x="416"/>
        <item x="605"/>
        <item x="467"/>
        <item x="483"/>
        <item x="481"/>
        <item x="349"/>
        <item x="249"/>
        <item x="390"/>
        <item x="76"/>
        <item x="311"/>
        <item x="369"/>
        <item x="296"/>
        <item x="648"/>
        <item x="319"/>
        <item x="74"/>
        <item x="579"/>
        <item x="310"/>
        <item x="66"/>
        <item x="70"/>
        <item x="620"/>
        <item x="421"/>
        <item x="4"/>
        <item x="426"/>
        <item x="330"/>
        <item x="516"/>
        <item x="234"/>
        <item x="103"/>
        <item x="527"/>
        <item x="238"/>
        <item x="394"/>
        <item x="24"/>
        <item x="21"/>
        <item x="399"/>
        <item x="649"/>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Page" compact="0" outline="0" multipleItemSelectionAllowed="1" showAll="0" defaultSubtotal="0">
      <items count="10">
        <item x="1"/>
        <item x="0"/>
        <item x="2"/>
        <item x="3"/>
        <item x="4"/>
        <item x="5"/>
        <item x="6"/>
        <item x="7"/>
        <item x="8"/>
        <item x="9"/>
      </items>
    </pivotField>
    <pivotField compact="0" outline="0" showAll="0"/>
    <pivotField compact="0" outline="0" dragToRow="0" dragToCol="0" dragToPage="0" showAll="0" defaultSubtotal="0"/>
    <pivotField compact="0" outline="0" dragToRow="0" dragToCol="0" dragToPage="0" showAll="0" defaultSubtotal="0"/>
  </pivotFields>
  <rowFields count="3">
    <field x="4"/>
    <field x="5"/>
    <field x="3"/>
  </rowFields>
  <rowItems count="780">
    <i>
      <x/>
      <x/>
      <x v="12"/>
    </i>
    <i r="1">
      <x v="1"/>
      <x v="12"/>
    </i>
    <i r="1">
      <x v="2"/>
      <x v="12"/>
    </i>
    <i r="1">
      <x v="3"/>
      <x v="12"/>
    </i>
    <i r="1">
      <x v="4"/>
      <x v="5"/>
    </i>
    <i r="1">
      <x v="5"/>
      <x v="12"/>
    </i>
    <i r="1">
      <x v="6"/>
      <x v="13"/>
    </i>
    <i r="1">
      <x v="7"/>
      <x/>
    </i>
    <i r="1">
      <x v="8"/>
      <x v="14"/>
    </i>
    <i r="1">
      <x v="9"/>
      <x v="17"/>
    </i>
    <i r="1">
      <x v="10"/>
      <x v="2"/>
    </i>
    <i r="1">
      <x v="11"/>
      <x v="8"/>
    </i>
    <i r="1">
      <x v="12"/>
      <x/>
    </i>
    <i r="1">
      <x v="13"/>
      <x/>
    </i>
    <i r="1">
      <x v="14"/>
      <x v="12"/>
    </i>
    <i r="1">
      <x v="15"/>
      <x v="9"/>
    </i>
    <i r="1">
      <x v="16"/>
      <x v="13"/>
    </i>
    <i r="1">
      <x v="17"/>
      <x v="14"/>
    </i>
    <i r="1">
      <x v="18"/>
      <x v="6"/>
    </i>
    <i r="1">
      <x v="19"/>
      <x v="9"/>
    </i>
    <i r="1">
      <x v="20"/>
      <x v="8"/>
    </i>
    <i r="1">
      <x v="21"/>
      <x v="8"/>
    </i>
    <i r="1">
      <x v="22"/>
      <x v="7"/>
    </i>
    <i r="1">
      <x v="23"/>
      <x v="8"/>
    </i>
    <i r="1">
      <x v="24"/>
      <x v="8"/>
    </i>
    <i r="1">
      <x v="25"/>
      <x v="14"/>
    </i>
    <i r="1">
      <x v="26"/>
      <x v="12"/>
    </i>
    <i r="1">
      <x v="27"/>
      <x v="9"/>
    </i>
    <i r="1">
      <x v="28"/>
      <x v="7"/>
    </i>
    <i r="1">
      <x v="29"/>
      <x v="8"/>
    </i>
    <i r="1">
      <x v="30"/>
      <x v="9"/>
    </i>
    <i r="1">
      <x v="31"/>
      <x v="7"/>
    </i>
    <i r="1">
      <x v="32"/>
      <x v="8"/>
    </i>
    <i r="1">
      <x v="33"/>
      <x v="2"/>
    </i>
    <i r="1">
      <x v="34"/>
      <x v="14"/>
    </i>
    <i r="1">
      <x v="35"/>
      <x v="3"/>
    </i>
    <i r="1">
      <x v="36"/>
      <x v="16"/>
    </i>
    <i r="1">
      <x v="37"/>
      <x v="9"/>
    </i>
    <i r="1">
      <x v="38"/>
      <x v="7"/>
    </i>
    <i r="1">
      <x v="39"/>
      <x v="17"/>
    </i>
    <i r="1">
      <x v="40"/>
      <x v="12"/>
    </i>
    <i r="1">
      <x v="41"/>
      <x v="2"/>
    </i>
    <i r="1">
      <x v="42"/>
      <x v="9"/>
    </i>
    <i r="1">
      <x v="43"/>
      <x v="9"/>
    </i>
    <i r="1">
      <x v="44"/>
      <x v="12"/>
    </i>
    <i r="1">
      <x v="45"/>
      <x v="9"/>
    </i>
    <i r="1">
      <x v="46"/>
      <x/>
    </i>
    <i r="1">
      <x v="47"/>
      <x/>
    </i>
    <i r="1">
      <x v="48"/>
      <x v="12"/>
    </i>
    <i r="1">
      <x v="49"/>
      <x v="3"/>
    </i>
    <i r="1">
      <x v="50"/>
      <x v="11"/>
    </i>
    <i r="1">
      <x v="51"/>
      <x v="4"/>
    </i>
    <i r="1">
      <x v="52"/>
      <x v="14"/>
    </i>
    <i r="1">
      <x v="53"/>
      <x v="7"/>
    </i>
    <i r="1">
      <x v="54"/>
      <x v="7"/>
    </i>
    <i r="1">
      <x v="55"/>
      <x v="11"/>
    </i>
    <i r="1">
      <x v="56"/>
      <x v="14"/>
    </i>
    <i r="1">
      <x v="57"/>
      <x v="14"/>
    </i>
    <i r="1">
      <x v="58"/>
      <x v="12"/>
    </i>
    <i r="1">
      <x v="59"/>
      <x/>
    </i>
    <i r="1">
      <x v="60"/>
      <x v="9"/>
    </i>
    <i r="1">
      <x v="61"/>
      <x v="9"/>
    </i>
    <i r="1">
      <x v="62"/>
      <x v="3"/>
    </i>
    <i r="1">
      <x v="63"/>
      <x v="12"/>
    </i>
    <i r="1">
      <x v="64"/>
      <x v="14"/>
    </i>
    <i r="1">
      <x v="65"/>
      <x v="9"/>
    </i>
    <i r="1">
      <x v="66"/>
      <x/>
    </i>
    <i r="1">
      <x v="67"/>
      <x v="16"/>
    </i>
    <i r="1">
      <x v="68"/>
      <x v="10"/>
    </i>
    <i r="1">
      <x v="69"/>
      <x/>
    </i>
    <i r="1">
      <x v="70"/>
      <x/>
    </i>
    <i r="1">
      <x v="71"/>
      <x v="12"/>
    </i>
    <i r="1">
      <x v="72"/>
      <x v="9"/>
    </i>
    <i r="1">
      <x v="73"/>
      <x v="7"/>
    </i>
    <i r="1">
      <x v="74"/>
      <x v="8"/>
    </i>
    <i r="1">
      <x v="75"/>
      <x v="9"/>
    </i>
    <i r="1">
      <x v="76"/>
      <x v="16"/>
    </i>
    <i r="1">
      <x v="77"/>
      <x v="11"/>
    </i>
    <i r="1">
      <x v="78"/>
      <x v="11"/>
    </i>
    <i r="1">
      <x v="79"/>
      <x v="12"/>
    </i>
    <i r="1">
      <x v="80"/>
      <x v="4"/>
    </i>
    <i r="1">
      <x v="81"/>
      <x v="12"/>
    </i>
    <i r="1">
      <x v="82"/>
      <x v="14"/>
    </i>
    <i r="1">
      <x v="83"/>
      <x v="8"/>
    </i>
    <i r="1">
      <x v="84"/>
      <x v="12"/>
    </i>
    <i r="1">
      <x v="85"/>
      <x v="4"/>
    </i>
    <i r="1">
      <x v="86"/>
      <x v="14"/>
    </i>
    <i r="1">
      <x v="87"/>
      <x v="16"/>
    </i>
    <i r="1">
      <x v="88"/>
      <x/>
    </i>
    <i r="1">
      <x v="89"/>
      <x v="12"/>
    </i>
    <i r="1">
      <x v="90"/>
      <x v="10"/>
    </i>
    <i r="1">
      <x v="91"/>
      <x v="16"/>
    </i>
    <i r="1">
      <x v="92"/>
      <x v="16"/>
    </i>
    <i r="1">
      <x v="93"/>
      <x v="4"/>
    </i>
    <i r="1">
      <x v="94"/>
      <x v="7"/>
    </i>
    <i r="1">
      <x v="95"/>
      <x v="14"/>
    </i>
    <i r="1">
      <x v="96"/>
      <x v="12"/>
    </i>
    <i r="1">
      <x v="97"/>
      <x v="14"/>
    </i>
    <i r="1">
      <x v="98"/>
      <x v="9"/>
    </i>
    <i r="1">
      <x v="99"/>
      <x v="14"/>
    </i>
    <i r="1">
      <x v="100"/>
      <x v="12"/>
    </i>
    <i r="1">
      <x v="101"/>
      <x v="17"/>
    </i>
    <i r="1">
      <x v="102"/>
      <x v="11"/>
    </i>
    <i r="1">
      <x v="103"/>
      <x v="9"/>
    </i>
    <i r="1">
      <x v="104"/>
      <x v="7"/>
    </i>
    <i r="1">
      <x v="105"/>
      <x v="21"/>
    </i>
    <i r="1">
      <x v="106"/>
      <x v="9"/>
    </i>
    <i r="1">
      <x v="107"/>
      <x v="7"/>
    </i>
    <i r="1">
      <x v="108"/>
      <x v="11"/>
    </i>
    <i r="1">
      <x v="109"/>
      <x v="13"/>
    </i>
    <i r="1">
      <x v="110"/>
      <x v="14"/>
    </i>
    <i r="1">
      <x v="111"/>
      <x v="9"/>
    </i>
    <i r="1">
      <x v="112"/>
      <x v="12"/>
    </i>
    <i r="1">
      <x v="113"/>
      <x v="13"/>
    </i>
    <i r="1">
      <x v="114"/>
      <x v="17"/>
    </i>
    <i r="1">
      <x v="115"/>
      <x v="9"/>
    </i>
    <i r="1">
      <x v="116"/>
      <x v="10"/>
    </i>
    <i r="1">
      <x v="117"/>
      <x v="10"/>
    </i>
    <i r="1">
      <x v="118"/>
      <x v="14"/>
    </i>
    <i r="1">
      <x v="119"/>
      <x v="12"/>
    </i>
    <i r="1">
      <x v="120"/>
      <x v="13"/>
    </i>
    <i r="1">
      <x v="121"/>
      <x v="2"/>
    </i>
    <i r="1">
      <x v="122"/>
      <x v="8"/>
    </i>
    <i r="1">
      <x v="123"/>
      <x v="7"/>
    </i>
    <i r="1">
      <x v="124"/>
      <x v="12"/>
    </i>
    <i r="1">
      <x v="125"/>
      <x v="12"/>
    </i>
    <i r="1">
      <x v="126"/>
      <x v="8"/>
    </i>
    <i r="1">
      <x v="127"/>
      <x v="5"/>
    </i>
    <i r="1">
      <x v="128"/>
      <x v="2"/>
    </i>
    <i r="1">
      <x v="129"/>
      <x v="5"/>
    </i>
    <i r="1">
      <x v="130"/>
      <x v="4"/>
    </i>
    <i r="1">
      <x v="131"/>
      <x v="4"/>
    </i>
    <i r="1">
      <x v="132"/>
      <x v="8"/>
    </i>
    <i r="1">
      <x v="133"/>
      <x v="9"/>
    </i>
    <i r="1">
      <x v="134"/>
      <x v="13"/>
    </i>
    <i r="1">
      <x v="135"/>
      <x v="19"/>
    </i>
    <i r="1">
      <x v="136"/>
      <x v="19"/>
    </i>
    <i r="1">
      <x v="137"/>
      <x/>
    </i>
    <i r="1">
      <x v="138"/>
      <x v="14"/>
    </i>
    <i r="1">
      <x v="139"/>
      <x v="14"/>
    </i>
    <i r="1">
      <x v="140"/>
      <x v="14"/>
    </i>
    <i r="1">
      <x v="141"/>
      <x v="9"/>
    </i>
    <i r="1">
      <x v="142"/>
      <x v="14"/>
    </i>
    <i r="1">
      <x v="143"/>
      <x v="9"/>
    </i>
    <i r="1">
      <x v="144"/>
      <x v="19"/>
    </i>
    <i r="1">
      <x v="145"/>
      <x v="19"/>
    </i>
    <i r="1">
      <x v="146"/>
      <x v="9"/>
    </i>
    <i r="1">
      <x v="147"/>
      <x v="7"/>
    </i>
    <i r="1">
      <x v="148"/>
      <x v="9"/>
    </i>
    <i r="1">
      <x v="149"/>
      <x v="13"/>
    </i>
    <i r="1">
      <x v="150"/>
      <x v="13"/>
    </i>
    <i r="1">
      <x v="151"/>
      <x v="12"/>
    </i>
    <i r="1">
      <x v="152"/>
      <x v="7"/>
    </i>
    <i r="1">
      <x v="153"/>
      <x v="8"/>
    </i>
    <i r="1">
      <x v="154"/>
      <x/>
    </i>
    <i r="1">
      <x v="155"/>
      <x/>
    </i>
    <i r="1">
      <x v="156"/>
      <x/>
    </i>
    <i r="1">
      <x v="157"/>
      <x v="14"/>
    </i>
    <i r="1">
      <x v="158"/>
      <x v="4"/>
    </i>
    <i r="1">
      <x v="159"/>
      <x v="12"/>
    </i>
    <i r="1">
      <x v="160"/>
      <x v="12"/>
    </i>
    <i r="1">
      <x v="161"/>
      <x v="14"/>
    </i>
    <i r="1">
      <x v="162"/>
      <x v="7"/>
    </i>
    <i r="1">
      <x v="163"/>
      <x v="4"/>
    </i>
    <i r="1">
      <x v="164"/>
      <x v="12"/>
    </i>
    <i r="1">
      <x v="165"/>
      <x v="7"/>
    </i>
    <i r="1">
      <x v="166"/>
      <x v="4"/>
    </i>
    <i r="1">
      <x v="167"/>
      <x v="9"/>
    </i>
    <i r="1">
      <x v="168"/>
      <x v="9"/>
    </i>
    <i r="1">
      <x v="169"/>
      <x v="19"/>
    </i>
    <i r="1">
      <x v="170"/>
      <x v="19"/>
    </i>
    <i r="1">
      <x v="171"/>
      <x v="19"/>
    </i>
    <i r="1">
      <x v="172"/>
      <x v="12"/>
    </i>
    <i r="1">
      <x v="173"/>
      <x v="8"/>
    </i>
    <i r="1">
      <x v="174"/>
      <x v="9"/>
    </i>
    <i r="1">
      <x v="175"/>
      <x v="12"/>
    </i>
    <i r="1">
      <x v="176"/>
      <x v="7"/>
    </i>
    <i r="1">
      <x v="177"/>
      <x v="7"/>
    </i>
    <i r="1">
      <x v="178"/>
      <x v="12"/>
    </i>
    <i r="1">
      <x v="179"/>
      <x v="12"/>
    </i>
    <i r="1">
      <x v="180"/>
      <x v="9"/>
    </i>
    <i r="1">
      <x v="181"/>
      <x v="9"/>
    </i>
    <i r="1">
      <x v="182"/>
      <x v="12"/>
    </i>
    <i r="1">
      <x v="183"/>
      <x v="2"/>
    </i>
    <i r="1">
      <x v="184"/>
      <x v="9"/>
    </i>
    <i r="1">
      <x v="185"/>
      <x v="14"/>
    </i>
    <i r="1">
      <x v="186"/>
      <x v="13"/>
    </i>
    <i r="1">
      <x v="187"/>
      <x v="14"/>
    </i>
    <i r="1">
      <x v="188"/>
      <x/>
    </i>
    <i r="1">
      <x v="189"/>
      <x v="14"/>
    </i>
    <i r="1">
      <x v="190"/>
      <x v="7"/>
    </i>
    <i r="1">
      <x v="191"/>
      <x v="21"/>
    </i>
    <i r="1">
      <x v="192"/>
      <x v="12"/>
    </i>
    <i r="1">
      <x v="193"/>
      <x v="12"/>
    </i>
    <i r="1">
      <x v="194"/>
      <x v="2"/>
    </i>
    <i r="1">
      <x v="195"/>
      <x v="19"/>
    </i>
    <i r="1">
      <x v="196"/>
      <x v="15"/>
    </i>
    <i r="1">
      <x v="197"/>
      <x v="7"/>
    </i>
    <i r="1">
      <x v="198"/>
      <x v="12"/>
    </i>
    <i r="1">
      <x v="199"/>
      <x v="19"/>
    </i>
    <i r="1">
      <x v="200"/>
      <x v="19"/>
    </i>
    <i r="1">
      <x v="201"/>
      <x v="9"/>
    </i>
    <i r="1">
      <x v="202"/>
      <x v="7"/>
    </i>
    <i r="1">
      <x v="203"/>
      <x v="11"/>
    </i>
    <i r="1">
      <x v="204"/>
      <x v="14"/>
    </i>
    <i r="1">
      <x v="205"/>
      <x v="14"/>
    </i>
    <i r="1">
      <x v="206"/>
      <x v="7"/>
    </i>
    <i r="1">
      <x v="207"/>
      <x v="2"/>
    </i>
    <i r="1">
      <x v="208"/>
      <x v="2"/>
    </i>
    <i r="1">
      <x v="209"/>
      <x v="9"/>
    </i>
    <i r="1">
      <x v="210"/>
      <x v="7"/>
    </i>
    <i r="1">
      <x v="211"/>
      <x v="7"/>
    </i>
    <i r="1">
      <x v="212"/>
      <x v="14"/>
    </i>
    <i r="1">
      <x v="213"/>
      <x v="7"/>
    </i>
    <i r="1">
      <x v="214"/>
      <x v="14"/>
    </i>
    <i r="1">
      <x v="215"/>
      <x v="13"/>
    </i>
    <i r="1">
      <x v="216"/>
      <x v="13"/>
    </i>
    <i r="1">
      <x v="217"/>
      <x v="14"/>
    </i>
    <i r="1">
      <x v="218"/>
      <x v="12"/>
    </i>
    <i r="1">
      <x v="219"/>
      <x v="13"/>
    </i>
    <i r="1">
      <x v="220"/>
      <x v="14"/>
    </i>
    <i r="1">
      <x v="221"/>
      <x v="2"/>
    </i>
    <i r="1">
      <x v="222"/>
      <x v="7"/>
    </i>
    <i r="1">
      <x v="223"/>
      <x v="4"/>
    </i>
    <i r="1">
      <x v="224"/>
      <x v="7"/>
    </i>
    <i r="1">
      <x v="225"/>
      <x v="9"/>
    </i>
    <i r="1">
      <x v="226"/>
      <x v="13"/>
    </i>
    <i r="1">
      <x v="227"/>
      <x v="14"/>
    </i>
    <i r="1">
      <x v="228"/>
      <x v="7"/>
    </i>
    <i r="1">
      <x v="229"/>
      <x v="12"/>
    </i>
    <i r="1">
      <x v="230"/>
      <x v="12"/>
    </i>
    <i r="1">
      <x v="231"/>
      <x v="16"/>
    </i>
    <i r="1">
      <x v="232"/>
      <x v="7"/>
    </i>
    <i r="1">
      <x v="233"/>
      <x v="16"/>
    </i>
    <i r="1">
      <x v="234"/>
      <x v="12"/>
    </i>
    <i r="1">
      <x v="235"/>
      <x v="14"/>
    </i>
    <i r="1">
      <x v="236"/>
      <x v="13"/>
    </i>
    <i r="1">
      <x v="237"/>
      <x v="9"/>
    </i>
    <i r="1">
      <x v="238"/>
      <x v="12"/>
    </i>
    <i r="1">
      <x v="239"/>
      <x v="12"/>
    </i>
    <i r="1">
      <x v="240"/>
      <x v="17"/>
    </i>
    <i r="1">
      <x v="241"/>
      <x v="4"/>
    </i>
    <i r="1">
      <x v="242"/>
      <x v="7"/>
    </i>
    <i r="1">
      <x v="243"/>
      <x v="7"/>
    </i>
    <i r="1">
      <x v="244"/>
      <x v="14"/>
    </i>
    <i r="1">
      <x v="245"/>
      <x v="12"/>
    </i>
    <i r="1">
      <x v="246"/>
      <x v="21"/>
    </i>
    <i r="1">
      <x v="247"/>
      <x v="7"/>
    </i>
    <i r="1">
      <x v="248"/>
      <x v="12"/>
    </i>
    <i r="1">
      <x v="249"/>
      <x v="3"/>
    </i>
    <i r="1">
      <x v="250"/>
      <x v="14"/>
    </i>
    <i r="1">
      <x v="251"/>
      <x v="6"/>
    </i>
    <i r="1">
      <x v="252"/>
      <x v="6"/>
    </i>
    <i r="1">
      <x v="253"/>
      <x v="6"/>
    </i>
    <i r="1">
      <x v="254"/>
      <x v="6"/>
    </i>
    <i r="1">
      <x v="255"/>
      <x v="6"/>
    </i>
    <i r="1">
      <x v="256"/>
      <x v="6"/>
    </i>
    <i r="1">
      <x v="257"/>
      <x v="6"/>
    </i>
    <i r="1">
      <x v="258"/>
      <x v="6"/>
    </i>
    <i r="1">
      <x v="259"/>
      <x v="14"/>
    </i>
    <i r="1">
      <x v="260"/>
      <x v="6"/>
    </i>
    <i r="1">
      <x v="261"/>
      <x v="6"/>
    </i>
    <i r="1">
      <x v="262"/>
      <x v="9"/>
    </i>
    <i r="1">
      <x v="263"/>
      <x v="7"/>
    </i>
    <i r="1">
      <x v="264"/>
      <x v="7"/>
    </i>
    <i r="1">
      <x v="265"/>
      <x v="14"/>
    </i>
    <i r="1">
      <x v="266"/>
      <x v="12"/>
    </i>
    <i r="1">
      <x v="267"/>
      <x v="12"/>
    </i>
    <i r="1">
      <x v="268"/>
      <x v="9"/>
    </i>
    <i r="1">
      <x v="269"/>
      <x v="6"/>
    </i>
    <i r="1">
      <x v="270"/>
      <x v="17"/>
    </i>
    <i r="1">
      <x v="271"/>
      <x v="9"/>
    </i>
    <i r="1">
      <x v="272"/>
      <x v="4"/>
    </i>
    <i r="1">
      <x v="273"/>
      <x v="14"/>
    </i>
    <i r="1">
      <x v="274"/>
      <x v="7"/>
    </i>
    <i r="1">
      <x v="275"/>
      <x v="14"/>
    </i>
    <i r="1">
      <x v="276"/>
      <x v="14"/>
    </i>
    <i r="1">
      <x v="277"/>
      <x v="19"/>
    </i>
    <i r="1">
      <x v="278"/>
      <x v="4"/>
    </i>
    <i r="1">
      <x v="279"/>
      <x v="16"/>
    </i>
    <i r="1">
      <x v="280"/>
      <x v="16"/>
    </i>
    <i r="1">
      <x v="281"/>
      <x v="16"/>
    </i>
    <i r="1">
      <x v="282"/>
      <x v="7"/>
    </i>
    <i r="1">
      <x v="283"/>
      <x v="7"/>
    </i>
    <i r="1">
      <x v="284"/>
      <x v="19"/>
    </i>
    <i r="1">
      <x v="285"/>
      <x v="9"/>
    </i>
    <i r="1">
      <x v="286"/>
      <x v="8"/>
    </i>
    <i r="1">
      <x v="287"/>
      <x v="3"/>
    </i>
    <i r="1">
      <x v="288"/>
      <x v="9"/>
    </i>
    <i r="1">
      <x v="289"/>
      <x/>
    </i>
    <i r="1">
      <x v="290"/>
      <x v="16"/>
    </i>
    <i r="1">
      <x v="291"/>
      <x v="2"/>
    </i>
    <i r="1">
      <x v="292"/>
      <x v="2"/>
    </i>
    <i r="1">
      <x v="293"/>
      <x v="7"/>
    </i>
    <i r="1">
      <x v="294"/>
      <x v="14"/>
    </i>
    <i r="1">
      <x v="295"/>
      <x v="14"/>
    </i>
    <i r="1">
      <x v="296"/>
      <x v="10"/>
    </i>
    <i r="1">
      <x v="297"/>
      <x v="3"/>
    </i>
    <i r="1">
      <x v="298"/>
      <x v="13"/>
    </i>
    <i r="1">
      <x v="299"/>
      <x v="13"/>
    </i>
    <i r="1">
      <x v="300"/>
      <x v="9"/>
    </i>
    <i r="1">
      <x v="301"/>
      <x/>
    </i>
    <i r="1">
      <x v="302"/>
      <x v="16"/>
    </i>
    <i r="1">
      <x v="303"/>
      <x v="16"/>
    </i>
    <i r="1">
      <x v="304"/>
      <x v="16"/>
    </i>
    <i r="1">
      <x v="305"/>
      <x v="7"/>
    </i>
    <i r="1">
      <x v="306"/>
      <x v="12"/>
    </i>
    <i r="1">
      <x v="307"/>
      <x v="12"/>
    </i>
    <i r="1">
      <x v="308"/>
      <x v="8"/>
    </i>
    <i r="1">
      <x v="309"/>
      <x v="7"/>
    </i>
    <i r="1">
      <x v="310"/>
      <x v="7"/>
    </i>
    <i r="1">
      <x v="311"/>
      <x v="19"/>
    </i>
    <i r="1">
      <x v="312"/>
      <x v="9"/>
    </i>
    <i r="1">
      <x v="313"/>
      <x v="14"/>
    </i>
    <i r="1">
      <x v="314"/>
      <x v="12"/>
    </i>
    <i r="1">
      <x v="315"/>
      <x v="21"/>
    </i>
    <i r="1">
      <x v="316"/>
      <x v="14"/>
    </i>
    <i r="1">
      <x v="317"/>
      <x v="3"/>
    </i>
    <i r="1">
      <x v="318"/>
      <x v="13"/>
    </i>
    <i r="1">
      <x v="319"/>
      <x v="12"/>
    </i>
    <i r="1">
      <x v="320"/>
      <x v="15"/>
    </i>
    <i r="1">
      <x v="321"/>
      <x v="15"/>
    </i>
    <i r="1">
      <x v="322"/>
      <x v="21"/>
    </i>
    <i r="1">
      <x v="323"/>
      <x v="8"/>
    </i>
    <i r="1">
      <x v="324"/>
      <x v="7"/>
    </i>
    <i r="1">
      <x v="325"/>
      <x v="21"/>
    </i>
    <i r="1">
      <x v="326"/>
      <x v="14"/>
    </i>
    <i r="1">
      <x v="327"/>
      <x v="7"/>
    </i>
    <i r="1">
      <x v="328"/>
      <x v="13"/>
    </i>
    <i r="1">
      <x v="329"/>
      <x v="7"/>
    </i>
    <i r="1">
      <x v="330"/>
      <x v="3"/>
    </i>
    <i r="1">
      <x v="331"/>
      <x v="7"/>
    </i>
    <i r="1">
      <x v="332"/>
      <x v="9"/>
    </i>
    <i r="1">
      <x v="333"/>
      <x v="7"/>
    </i>
    <i r="1">
      <x v="334"/>
      <x v="9"/>
    </i>
    <i r="1">
      <x v="335"/>
      <x v="2"/>
    </i>
    <i r="1">
      <x v="336"/>
      <x v="16"/>
    </i>
    <i r="1">
      <x v="337"/>
      <x v="12"/>
    </i>
    <i r="1">
      <x v="338"/>
      <x v="13"/>
    </i>
    <i r="1">
      <x v="339"/>
      <x v="13"/>
    </i>
    <i r="1">
      <x v="340"/>
      <x v="7"/>
    </i>
    <i r="1">
      <x v="341"/>
      <x v="7"/>
    </i>
    <i r="1">
      <x v="342"/>
      <x v="8"/>
    </i>
    <i r="1">
      <x v="343"/>
      <x v="13"/>
    </i>
    <i r="1">
      <x v="344"/>
      <x v="9"/>
    </i>
    <i r="1">
      <x v="345"/>
      <x v="7"/>
    </i>
    <i r="1">
      <x v="346"/>
      <x v="8"/>
    </i>
    <i r="1">
      <x v="347"/>
      <x v="2"/>
    </i>
    <i r="1">
      <x v="348"/>
      <x v="14"/>
    </i>
    <i r="1">
      <x v="349"/>
      <x v="7"/>
    </i>
    <i r="1">
      <x v="350"/>
      <x v="7"/>
    </i>
    <i r="1">
      <x v="351"/>
      <x v="7"/>
    </i>
    <i r="1">
      <x v="352"/>
      <x v="12"/>
    </i>
    <i r="1">
      <x v="353"/>
      <x v="10"/>
    </i>
    <i r="1">
      <x v="354"/>
      <x v="14"/>
    </i>
    <i r="1">
      <x v="355"/>
      <x v="2"/>
    </i>
    <i r="1">
      <x v="356"/>
      <x v="12"/>
    </i>
    <i r="1">
      <x v="357"/>
      <x v="8"/>
    </i>
    <i r="1">
      <x v="358"/>
      <x v="7"/>
    </i>
    <i r="1">
      <x v="359"/>
      <x v="7"/>
    </i>
    <i r="1">
      <x v="360"/>
      <x/>
    </i>
    <i r="1">
      <x v="361"/>
      <x v="7"/>
    </i>
    <i r="1">
      <x v="362"/>
      <x v="12"/>
    </i>
    <i r="1">
      <x v="363"/>
      <x v="7"/>
    </i>
    <i r="1">
      <x v="364"/>
      <x v="8"/>
    </i>
    <i r="1">
      <x v="365"/>
      <x v="4"/>
    </i>
    <i r="1">
      <x v="366"/>
      <x v="12"/>
    </i>
    <i r="1">
      <x v="367"/>
      <x v="5"/>
    </i>
    <i r="1">
      <x v="368"/>
      <x v="21"/>
    </i>
    <i r="1">
      <x v="369"/>
      <x v="11"/>
    </i>
    <i r="1">
      <x v="370"/>
      <x v="14"/>
    </i>
    <i r="1">
      <x v="371"/>
      <x v="2"/>
    </i>
    <i r="1">
      <x v="372"/>
      <x/>
    </i>
    <i r="1">
      <x v="373"/>
      <x v="17"/>
    </i>
    <i r="1">
      <x v="374"/>
      <x v="9"/>
    </i>
    <i r="1">
      <x v="375"/>
      <x v="16"/>
    </i>
    <i r="1">
      <x v="376"/>
      <x v="7"/>
    </i>
    <i r="1">
      <x v="377"/>
      <x v="11"/>
    </i>
    <i r="1">
      <x v="378"/>
      <x v="11"/>
    </i>
    <i r="1">
      <x v="379"/>
      <x v="9"/>
    </i>
    <i r="1">
      <x v="380"/>
      <x v="7"/>
    </i>
    <i r="1">
      <x v="381"/>
      <x v="7"/>
    </i>
    <i r="1">
      <x v="382"/>
      <x v="5"/>
    </i>
    <i r="1">
      <x v="383"/>
      <x v="9"/>
    </i>
    <i r="1">
      <x v="384"/>
      <x v="7"/>
    </i>
    <i r="1">
      <x v="385"/>
      <x v="8"/>
    </i>
    <i r="1">
      <x v="386"/>
      <x v="7"/>
    </i>
    <i r="1">
      <x v="387"/>
      <x v="14"/>
    </i>
    <i r="1">
      <x v="388"/>
      <x v="7"/>
    </i>
    <i r="1">
      <x v="389"/>
      <x v="14"/>
    </i>
    <i r="1">
      <x v="390"/>
      <x v="4"/>
    </i>
    <i r="1">
      <x v="391"/>
      <x v="9"/>
    </i>
    <i r="1">
      <x v="392"/>
      <x v="14"/>
    </i>
    <i r="1">
      <x v="393"/>
      <x v="19"/>
    </i>
    <i r="1">
      <x v="394"/>
      <x v="2"/>
    </i>
    <i r="1">
      <x v="395"/>
      <x v="7"/>
    </i>
    <i r="1">
      <x v="396"/>
      <x v="8"/>
    </i>
    <i r="1">
      <x v="397"/>
      <x v="7"/>
    </i>
    <i r="1">
      <x v="398"/>
      <x v="9"/>
    </i>
    <i r="1">
      <x v="399"/>
      <x v="12"/>
    </i>
    <i r="1">
      <x v="400"/>
      <x v="8"/>
    </i>
    <i r="1">
      <x v="401"/>
      <x v="2"/>
    </i>
    <i r="1">
      <x v="402"/>
      <x v="19"/>
    </i>
    <i r="1">
      <x v="403"/>
      <x v="8"/>
    </i>
    <i r="1">
      <x v="404"/>
      <x v="8"/>
    </i>
    <i r="1">
      <x v="405"/>
      <x v="9"/>
    </i>
    <i r="1">
      <x v="406"/>
      <x v="9"/>
    </i>
    <i r="1">
      <x v="407"/>
      <x v="2"/>
    </i>
    <i r="1">
      <x v="408"/>
      <x v="2"/>
    </i>
    <i r="1">
      <x v="409"/>
      <x v="14"/>
    </i>
    <i r="1">
      <x v="410"/>
      <x v="14"/>
    </i>
    <i r="1">
      <x v="411"/>
      <x v="16"/>
    </i>
    <i r="1">
      <x v="412"/>
      <x v="3"/>
    </i>
    <i r="1">
      <x v="413"/>
      <x v="9"/>
    </i>
    <i r="1">
      <x v="414"/>
      <x v="14"/>
    </i>
    <i r="1">
      <x v="415"/>
      <x v="16"/>
    </i>
    <i r="1">
      <x v="416"/>
      <x v="14"/>
    </i>
    <i r="1">
      <x v="417"/>
      <x v="11"/>
    </i>
    <i r="1">
      <x v="418"/>
      <x v="16"/>
    </i>
    <i r="1">
      <x v="419"/>
      <x v="12"/>
    </i>
    <i r="1">
      <x v="420"/>
      <x v="9"/>
    </i>
    <i r="1">
      <x v="421"/>
      <x v="19"/>
    </i>
    <i r="1">
      <x v="422"/>
      <x v="11"/>
    </i>
    <i r="1">
      <x v="423"/>
      <x v="5"/>
    </i>
    <i r="1">
      <x v="424"/>
      <x v="15"/>
    </i>
    <i r="1">
      <x v="425"/>
      <x v="2"/>
    </i>
    <i r="1">
      <x v="426"/>
      <x v="9"/>
    </i>
    <i r="1">
      <x v="427"/>
      <x v="12"/>
    </i>
    <i r="1">
      <x v="428"/>
      <x v="11"/>
    </i>
    <i r="1">
      <x v="429"/>
      <x v="9"/>
    </i>
    <i r="1">
      <x v="430"/>
      <x v="9"/>
    </i>
    <i r="1">
      <x v="431"/>
      <x v="7"/>
    </i>
    <i r="1">
      <x v="432"/>
      <x v="7"/>
    </i>
    <i r="1">
      <x v="433"/>
      <x v="12"/>
    </i>
    <i r="1">
      <x v="434"/>
      <x v="11"/>
    </i>
    <i r="1">
      <x v="435"/>
      <x v="7"/>
    </i>
    <i r="1">
      <x v="436"/>
      <x v="9"/>
    </i>
    <i r="1">
      <x v="437"/>
      <x v="14"/>
    </i>
    <i r="1">
      <x v="438"/>
      <x v="12"/>
    </i>
    <i r="1">
      <x v="439"/>
      <x v="13"/>
    </i>
    <i r="1">
      <x v="440"/>
      <x v="5"/>
    </i>
    <i r="1">
      <x v="441"/>
      <x v="2"/>
    </i>
    <i r="1">
      <x v="442"/>
      <x v="2"/>
    </i>
    <i r="1">
      <x v="443"/>
      <x v="14"/>
    </i>
    <i r="1">
      <x v="444"/>
      <x v="14"/>
    </i>
    <i r="1">
      <x v="445"/>
      <x v="14"/>
    </i>
    <i r="1">
      <x v="446"/>
      <x v="14"/>
    </i>
    <i r="1">
      <x v="447"/>
      <x/>
    </i>
    <i r="1">
      <x v="448"/>
      <x v="7"/>
    </i>
    <i r="1">
      <x v="449"/>
      <x v="8"/>
    </i>
    <i r="1">
      <x v="450"/>
      <x v="7"/>
    </i>
    <i r="1">
      <x v="451"/>
      <x v="3"/>
    </i>
    <i r="1">
      <x v="452"/>
      <x/>
    </i>
    <i r="1">
      <x v="453"/>
      <x v="9"/>
    </i>
    <i r="1">
      <x v="454"/>
      <x v="14"/>
    </i>
    <i r="1">
      <x v="455"/>
      <x v="7"/>
    </i>
    <i r="1">
      <x v="456"/>
      <x v="12"/>
    </i>
    <i r="1">
      <x v="457"/>
      <x v="12"/>
    </i>
    <i r="1">
      <x v="458"/>
      <x v="19"/>
    </i>
    <i r="1">
      <x v="459"/>
      <x v="14"/>
    </i>
    <i r="1">
      <x v="460"/>
      <x v="11"/>
    </i>
    <i r="1">
      <x v="461"/>
      <x v="9"/>
    </i>
    <i r="1">
      <x v="462"/>
      <x v="9"/>
    </i>
    <i r="1">
      <x v="463"/>
      <x v="2"/>
    </i>
    <i r="1">
      <x v="464"/>
      <x v="12"/>
    </i>
    <i r="1">
      <x v="465"/>
      <x v="7"/>
    </i>
    <i r="1">
      <x v="466"/>
      <x v="14"/>
    </i>
    <i r="1">
      <x v="467"/>
      <x v="7"/>
    </i>
    <i r="1">
      <x v="468"/>
      <x v="9"/>
    </i>
    <i r="1">
      <x v="469"/>
      <x v="2"/>
    </i>
    <i r="1">
      <x v="470"/>
      <x v="9"/>
    </i>
    <i r="1">
      <x v="471"/>
      <x v="4"/>
    </i>
    <i r="1">
      <x v="472"/>
      <x v="16"/>
    </i>
    <i r="1">
      <x v="473"/>
      <x v="12"/>
    </i>
    <i r="1">
      <x v="474"/>
      <x v="7"/>
    </i>
    <i r="1">
      <x v="475"/>
      <x v="21"/>
    </i>
    <i r="1">
      <x v="476"/>
      <x v="21"/>
    </i>
    <i r="1">
      <x v="477"/>
      <x v="7"/>
    </i>
    <i r="1">
      <x v="478"/>
      <x v="7"/>
    </i>
    <i r="1">
      <x v="479"/>
      <x v="7"/>
    </i>
    <i r="1">
      <x v="480"/>
      <x v="7"/>
    </i>
    <i r="1">
      <x v="481"/>
      <x v="7"/>
    </i>
    <i r="1">
      <x v="482"/>
      <x v="12"/>
    </i>
    <i r="1">
      <x v="483"/>
      <x v="5"/>
    </i>
    <i r="1">
      <x v="484"/>
      <x v="7"/>
    </i>
    <i r="1">
      <x v="485"/>
      <x v="7"/>
    </i>
    <i r="1">
      <x v="486"/>
      <x v="9"/>
    </i>
    <i r="1">
      <x v="487"/>
      <x v="7"/>
    </i>
    <i r="1">
      <x v="488"/>
      <x v="7"/>
    </i>
    <i r="1">
      <x v="489"/>
      <x v="5"/>
    </i>
    <i r="1">
      <x v="490"/>
      <x v="14"/>
    </i>
    <i r="1">
      <x v="491"/>
      <x v="9"/>
    </i>
    <i r="1">
      <x v="492"/>
      <x v="12"/>
    </i>
    <i r="1">
      <x v="493"/>
      <x v="17"/>
    </i>
    <i r="1">
      <x v="494"/>
      <x v="12"/>
    </i>
    <i r="1">
      <x v="495"/>
      <x v="7"/>
    </i>
    <i r="1">
      <x v="496"/>
      <x v="7"/>
    </i>
    <i r="1">
      <x v="497"/>
      <x v="12"/>
    </i>
    <i r="1">
      <x v="498"/>
      <x v="7"/>
    </i>
    <i r="1">
      <x v="499"/>
      <x v="3"/>
    </i>
    <i r="1">
      <x v="500"/>
      <x v="12"/>
    </i>
    <i r="1">
      <x v="501"/>
      <x v="12"/>
    </i>
    <i r="1">
      <x v="502"/>
      <x v="2"/>
    </i>
    <i r="1">
      <x v="503"/>
      <x v="7"/>
    </i>
    <i r="1">
      <x v="504"/>
      <x v="9"/>
    </i>
    <i r="1">
      <x v="505"/>
      <x v="14"/>
    </i>
    <i r="1">
      <x v="506"/>
      <x v="4"/>
    </i>
    <i r="1">
      <x v="507"/>
      <x v="12"/>
    </i>
    <i r="1">
      <x v="508"/>
      <x v="13"/>
    </i>
    <i r="1">
      <x v="509"/>
      <x v="17"/>
    </i>
    <i r="1">
      <x v="510"/>
      <x v="6"/>
    </i>
    <i r="1">
      <x v="511"/>
      <x v="14"/>
    </i>
    <i r="1">
      <x v="512"/>
      <x v="4"/>
    </i>
    <i r="1">
      <x v="513"/>
      <x v="14"/>
    </i>
    <i r="1">
      <x v="514"/>
      <x v="14"/>
    </i>
    <i r="1">
      <x v="515"/>
      <x v="7"/>
    </i>
    <i r="1">
      <x v="516"/>
      <x v="2"/>
    </i>
    <i r="1">
      <x v="517"/>
      <x v="15"/>
    </i>
    <i r="1">
      <x v="518"/>
      <x v="12"/>
    </i>
    <i r="1">
      <x v="519"/>
      <x v="9"/>
    </i>
    <i r="1">
      <x v="520"/>
      <x v="4"/>
    </i>
    <i r="1">
      <x v="521"/>
      <x v="19"/>
    </i>
    <i r="1">
      <x v="522"/>
      <x v="4"/>
    </i>
    <i r="1">
      <x v="523"/>
      <x v="4"/>
    </i>
    <i r="1">
      <x v="524"/>
      <x v="7"/>
    </i>
    <i r="1">
      <x v="525"/>
      <x v="6"/>
    </i>
    <i r="1">
      <x v="526"/>
      <x v="7"/>
    </i>
    <i r="1">
      <x v="527"/>
      <x v="3"/>
    </i>
    <i r="1">
      <x v="528"/>
      <x v="13"/>
    </i>
    <i r="1">
      <x v="529"/>
      <x/>
    </i>
    <i r="1">
      <x v="530"/>
      <x v="14"/>
    </i>
    <i r="1">
      <x v="531"/>
      <x v="8"/>
    </i>
    <i r="1">
      <x v="532"/>
      <x v="4"/>
    </i>
    <i r="1">
      <x v="533"/>
      <x v="7"/>
    </i>
    <i r="1">
      <x v="534"/>
      <x v="13"/>
    </i>
    <i r="1">
      <x v="535"/>
      <x v="14"/>
    </i>
    <i r="1">
      <x v="536"/>
      <x v="13"/>
    </i>
    <i r="1">
      <x v="537"/>
      <x v="12"/>
    </i>
    <i r="1">
      <x v="538"/>
      <x v="14"/>
    </i>
    <i r="1">
      <x v="539"/>
      <x v="16"/>
    </i>
    <i r="1">
      <x v="540"/>
      <x v="16"/>
    </i>
    <i r="1">
      <x v="541"/>
      <x v="7"/>
    </i>
    <i r="1">
      <x v="542"/>
      <x v="19"/>
    </i>
    <i r="1">
      <x v="543"/>
      <x/>
    </i>
    <i r="1">
      <x v="544"/>
      <x v="9"/>
    </i>
    <i r="1">
      <x v="545"/>
      <x v="7"/>
    </i>
    <i r="1">
      <x v="546"/>
      <x v="3"/>
    </i>
    <i r="1">
      <x v="547"/>
      <x v="13"/>
    </i>
    <i r="1">
      <x v="548"/>
      <x v="16"/>
    </i>
    <i r="1">
      <x v="549"/>
      <x v="16"/>
    </i>
    <i r="1">
      <x v="550"/>
      <x v="12"/>
    </i>
    <i r="1">
      <x v="551"/>
      <x v="8"/>
    </i>
    <i r="1">
      <x v="552"/>
      <x v="9"/>
    </i>
    <i r="1">
      <x v="553"/>
      <x v="15"/>
    </i>
    <i r="1">
      <x v="554"/>
      <x v="9"/>
    </i>
    <i r="1">
      <x v="555"/>
      <x v="9"/>
    </i>
    <i r="1">
      <x v="556"/>
      <x v="4"/>
    </i>
    <i r="1">
      <x v="557"/>
      <x v="12"/>
    </i>
    <i r="1">
      <x v="558"/>
      <x v="7"/>
    </i>
    <i r="1">
      <x v="559"/>
      <x v="5"/>
    </i>
    <i r="1">
      <x v="560"/>
      <x v="12"/>
    </i>
    <i r="1">
      <x v="561"/>
      <x v="8"/>
    </i>
    <i r="1">
      <x v="562"/>
      <x v="7"/>
    </i>
    <i r="1">
      <x v="563"/>
      <x v="7"/>
    </i>
    <i r="1">
      <x v="564"/>
      <x v="9"/>
    </i>
    <i r="1">
      <x v="565"/>
      <x v="11"/>
    </i>
    <i r="1">
      <x v="566"/>
      <x v="12"/>
    </i>
    <i r="1">
      <x v="567"/>
      <x v="7"/>
    </i>
    <i r="1">
      <x v="568"/>
      <x v="14"/>
    </i>
    <i r="1">
      <x v="569"/>
      <x v="12"/>
    </i>
    <i r="1">
      <x v="570"/>
      <x v="12"/>
    </i>
    <i r="1">
      <x v="571"/>
      <x v="12"/>
    </i>
    <i r="1">
      <x v="572"/>
      <x v="7"/>
    </i>
    <i r="1">
      <x v="573"/>
      <x v="7"/>
    </i>
    <i r="1">
      <x v="574"/>
      <x v="10"/>
    </i>
    <i r="1">
      <x v="575"/>
      <x v="14"/>
    </i>
    <i r="1">
      <x v="576"/>
      <x v="14"/>
    </i>
    <i r="1">
      <x v="577"/>
      <x v="9"/>
    </i>
    <i r="1">
      <x v="578"/>
      <x v="12"/>
    </i>
    <i r="1">
      <x v="579"/>
      <x v="7"/>
    </i>
    <i r="1">
      <x v="580"/>
      <x v="7"/>
    </i>
    <i r="1">
      <x v="581"/>
      <x v="7"/>
    </i>
    <i r="1">
      <x v="582"/>
      <x v="9"/>
    </i>
    <i r="1">
      <x v="583"/>
      <x v="4"/>
    </i>
    <i r="1">
      <x v="584"/>
      <x v="7"/>
    </i>
    <i r="1">
      <x v="585"/>
      <x v="14"/>
    </i>
    <i r="1">
      <x v="586"/>
      <x v="14"/>
    </i>
    <i r="1">
      <x v="587"/>
      <x v="7"/>
    </i>
    <i r="1">
      <x v="588"/>
      <x v="9"/>
    </i>
    <i r="1">
      <x v="589"/>
      <x v="14"/>
    </i>
    <i r="1">
      <x v="590"/>
      <x v="12"/>
    </i>
    <i r="1">
      <x v="591"/>
      <x v="4"/>
    </i>
    <i r="1">
      <x v="592"/>
      <x v="7"/>
    </i>
    <i r="1">
      <x v="593"/>
      <x v="12"/>
    </i>
    <i r="1">
      <x v="594"/>
      <x v="12"/>
    </i>
    <i r="1">
      <x v="595"/>
      <x v="12"/>
    </i>
    <i r="1">
      <x v="596"/>
      <x v="12"/>
    </i>
    <i r="1">
      <x v="597"/>
      <x v="7"/>
    </i>
    <i r="1">
      <x v="598"/>
      <x v="2"/>
    </i>
    <i r="1">
      <x v="599"/>
      <x v="12"/>
    </i>
    <i r="1">
      <x v="600"/>
      <x v="21"/>
    </i>
    <i r="1">
      <x v="601"/>
      <x v="9"/>
    </i>
    <i r="1">
      <x v="602"/>
      <x v="7"/>
    </i>
    <i r="1">
      <x v="603"/>
      <x v="14"/>
    </i>
    <i r="1">
      <x v="604"/>
      <x v="12"/>
    </i>
    <i r="1">
      <x v="605"/>
      <x v="17"/>
    </i>
    <i r="1">
      <x v="606"/>
      <x v="4"/>
    </i>
    <i r="1">
      <x v="607"/>
      <x v="14"/>
    </i>
    <i r="1">
      <x v="608"/>
      <x v="13"/>
    </i>
    <i r="1">
      <x v="609"/>
      <x v="11"/>
    </i>
    <i r="1">
      <x v="610"/>
      <x v="14"/>
    </i>
    <i r="1">
      <x v="611"/>
      <x v="8"/>
    </i>
    <i r="1">
      <x v="612"/>
      <x v="7"/>
    </i>
    <i r="1">
      <x v="613"/>
      <x v="8"/>
    </i>
    <i r="1">
      <x v="614"/>
      <x v="4"/>
    </i>
    <i r="1">
      <x v="615"/>
      <x v="12"/>
    </i>
    <i r="1">
      <x v="616"/>
      <x v="12"/>
    </i>
    <i r="1">
      <x v="617"/>
      <x v="17"/>
    </i>
    <i r="1">
      <x v="618"/>
      <x v="13"/>
    </i>
    <i r="1">
      <x v="619"/>
      <x v="12"/>
    </i>
    <i r="1">
      <x v="620"/>
      <x v="12"/>
    </i>
    <i r="1">
      <x v="621"/>
      <x v="7"/>
    </i>
    <i r="1">
      <x v="622"/>
      <x v="8"/>
    </i>
    <i r="1">
      <x v="623"/>
      <x v="12"/>
    </i>
    <i r="1">
      <x v="624"/>
      <x v="5"/>
    </i>
    <i r="1">
      <x v="625"/>
      <x v="10"/>
    </i>
    <i r="1">
      <x v="626"/>
      <x v="12"/>
    </i>
    <i r="1">
      <x v="627"/>
      <x v="9"/>
    </i>
    <i r="1">
      <x v="628"/>
      <x v="21"/>
    </i>
    <i r="1">
      <x v="629"/>
      <x v="9"/>
    </i>
    <i r="1">
      <x v="630"/>
      <x v="5"/>
    </i>
    <i r="1">
      <x v="631"/>
      <x v="15"/>
    </i>
    <i r="1">
      <x v="632"/>
      <x v="9"/>
    </i>
    <i r="1">
      <x v="633"/>
      <x v="5"/>
    </i>
    <i r="1">
      <x v="634"/>
      <x v="5"/>
    </i>
    <i r="1">
      <x v="635"/>
      <x v="19"/>
    </i>
    <i r="1">
      <x v="636"/>
      <x v="12"/>
    </i>
    <i r="1">
      <x v="637"/>
      <x/>
    </i>
    <i r="1">
      <x v="638"/>
      <x v="12"/>
    </i>
    <i r="1">
      <x v="639"/>
      <x v="9"/>
    </i>
    <i r="1">
      <x v="640"/>
      <x v="14"/>
    </i>
    <i r="1">
      <x v="641"/>
      <x v="8"/>
    </i>
    <i r="1">
      <x v="642"/>
      <x v="4"/>
    </i>
    <i r="1">
      <x v="643"/>
      <x v="14"/>
    </i>
    <i r="1">
      <x v="644"/>
      <x v="8"/>
    </i>
    <i r="1">
      <x v="645"/>
      <x v="12"/>
    </i>
    <i r="1">
      <x v="646"/>
      <x v="2"/>
    </i>
    <i r="1">
      <x v="647"/>
      <x v="2"/>
    </i>
    <i r="1">
      <x v="648"/>
      <x v="12"/>
    </i>
    <i>
      <x v="1"/>
      <x v="649"/>
      <x v="1"/>
    </i>
    <i>
      <x v="2"/>
      <x v="4"/>
      <x v="20"/>
    </i>
    <i r="1">
      <x v="9"/>
      <x v="19"/>
    </i>
    <i r="1">
      <x v="17"/>
      <x v="19"/>
    </i>
    <i r="1">
      <x v="20"/>
      <x v="22"/>
    </i>
    <i r="1">
      <x v="21"/>
      <x v="22"/>
    </i>
    <i r="1">
      <x v="24"/>
      <x v="19"/>
    </i>
    <i r="1">
      <x v="35"/>
      <x v="16"/>
    </i>
    <i r="1">
      <x v="41"/>
      <x v="16"/>
    </i>
    <i r="1">
      <x v="42"/>
      <x v="19"/>
    </i>
    <i r="1">
      <x v="51"/>
      <x v="19"/>
    </i>
    <i r="1">
      <x v="59"/>
      <x v="16"/>
    </i>
    <i r="1">
      <x v="63"/>
      <x v="19"/>
    </i>
    <i r="1">
      <x v="69"/>
      <x v="16"/>
    </i>
    <i r="1">
      <x v="70"/>
      <x v="16"/>
    </i>
    <i r="1">
      <x v="71"/>
      <x v="19"/>
    </i>
    <i r="1">
      <x v="74"/>
      <x v="19"/>
    </i>
    <i r="1">
      <x v="76"/>
      <x v="18"/>
    </i>
    <i r="1">
      <x v="77"/>
      <x v="19"/>
    </i>
    <i r="1">
      <x v="87"/>
      <x v="19"/>
    </i>
    <i r="1">
      <x v="94"/>
      <x v="22"/>
    </i>
    <i r="1">
      <x v="99"/>
      <x v="20"/>
    </i>
    <i r="1">
      <x v="116"/>
      <x v="20"/>
    </i>
    <i r="1">
      <x v="121"/>
      <x v="19"/>
    </i>
    <i r="1">
      <x v="126"/>
      <x v="19"/>
    </i>
    <i r="1">
      <x v="131"/>
      <x v="20"/>
    </i>
    <i r="1">
      <x v="137"/>
      <x v="16"/>
    </i>
    <i r="1">
      <x v="142"/>
      <x v="19"/>
    </i>
    <i r="1">
      <x v="143"/>
      <x v="22"/>
    </i>
    <i r="1">
      <x v="147"/>
      <x v="19"/>
    </i>
    <i r="1">
      <x v="156"/>
      <x v="16"/>
    </i>
    <i r="1">
      <x v="157"/>
      <x v="20"/>
    </i>
    <i r="1">
      <x v="162"/>
      <x v="22"/>
    </i>
    <i r="1">
      <x v="173"/>
      <x v="19"/>
    </i>
    <i r="1">
      <x v="179"/>
      <x v="22"/>
    </i>
    <i r="1">
      <x v="182"/>
      <x v="22"/>
    </i>
    <i r="1">
      <x v="185"/>
      <x v="20"/>
    </i>
    <i r="1">
      <x v="189"/>
      <x v="20"/>
    </i>
    <i r="1">
      <x v="192"/>
      <x v="19"/>
    </i>
    <i r="1">
      <x v="196"/>
      <x v="18"/>
    </i>
    <i r="1">
      <x v="197"/>
      <x v="20"/>
    </i>
    <i r="1">
      <x v="200"/>
      <x v="20"/>
    </i>
    <i r="1">
      <x v="207"/>
      <x v="19"/>
    </i>
    <i r="1">
      <x v="211"/>
      <x v="19"/>
    </i>
    <i r="1">
      <x v="214"/>
      <x v="20"/>
    </i>
    <i r="1">
      <x v="219"/>
      <x v="18"/>
    </i>
    <i r="1">
      <x v="222"/>
      <x v="20"/>
    </i>
    <i r="1">
      <x v="226"/>
      <x v="20"/>
    </i>
    <i r="1">
      <x v="229"/>
      <x v="20"/>
    </i>
    <i r="1">
      <x v="234"/>
      <x v="18"/>
    </i>
    <i r="1">
      <x v="243"/>
      <x v="20"/>
    </i>
    <i r="1">
      <x v="251"/>
      <x v="19"/>
    </i>
    <i r="1">
      <x v="259"/>
      <x v="19"/>
    </i>
    <i r="1">
      <x v="262"/>
      <x v="19"/>
    </i>
    <i r="1">
      <x v="266"/>
      <x v="18"/>
    </i>
    <i r="1">
      <x v="269"/>
      <x v="19"/>
    </i>
    <i r="1">
      <x v="270"/>
      <x v="19"/>
    </i>
    <i r="1">
      <x v="275"/>
      <x v="19"/>
    </i>
    <i r="1">
      <x v="276"/>
      <x v="20"/>
    </i>
    <i r="1">
      <x v="279"/>
      <x v="18"/>
    </i>
    <i r="1">
      <x v="285"/>
      <x v="20"/>
    </i>
    <i r="1">
      <x v="287"/>
      <x v="16"/>
    </i>
    <i r="1">
      <x v="290"/>
      <x v="19"/>
    </i>
    <i r="1">
      <x v="298"/>
      <x v="18"/>
    </i>
    <i r="1">
      <x v="314"/>
      <x v="22"/>
    </i>
    <i r="1">
      <x v="315"/>
      <x v="22"/>
    </i>
    <i r="1">
      <x v="320"/>
      <x v="18"/>
    </i>
    <i r="1">
      <x v="322"/>
      <x v="22"/>
    </i>
    <i r="1">
      <x v="326"/>
      <x v="18"/>
    </i>
    <i r="1">
      <x v="327"/>
      <x v="18"/>
    </i>
    <i r="1">
      <x v="334"/>
      <x v="19"/>
    </i>
    <i r="1">
      <x v="344"/>
      <x v="20"/>
    </i>
    <i r="1">
      <x v="345"/>
      <x v="19"/>
    </i>
    <i r="1">
      <x v="355"/>
      <x v="16"/>
    </i>
    <i r="1">
      <x v="360"/>
      <x v="16"/>
    </i>
    <i r="1">
      <x v="363"/>
      <x v="22"/>
    </i>
    <i r="1">
      <x v="365"/>
      <x v="19"/>
    </i>
    <i r="1">
      <x v="377"/>
      <x v="19"/>
    </i>
    <i r="1">
      <x v="380"/>
      <x v="19"/>
    </i>
    <i r="1">
      <x v="382"/>
      <x v="20"/>
    </i>
    <i r="1">
      <x v="383"/>
      <x v="19"/>
    </i>
    <i r="1">
      <x v="393"/>
      <x v="20"/>
    </i>
    <i r="1">
      <x v="394"/>
      <x v="16"/>
    </i>
    <i r="1">
      <x v="399"/>
      <x v="18"/>
    </i>
    <i r="1">
      <x v="402"/>
      <x v="20"/>
    </i>
    <i r="1">
      <x v="404"/>
      <x v="22"/>
    </i>
    <i r="1">
      <x v="406"/>
      <x v="19"/>
    </i>
    <i r="1">
      <x v="413"/>
      <x v="19"/>
    </i>
    <i r="1">
      <x v="420"/>
      <x v="20"/>
    </i>
    <i r="1">
      <x v="428"/>
      <x v="19"/>
    </i>
    <i r="1">
      <x v="433"/>
      <x v="19"/>
    </i>
    <i r="1">
      <x v="442"/>
      <x v="16"/>
    </i>
    <i r="1">
      <x v="450"/>
      <x v="16"/>
    </i>
    <i r="1">
      <x v="458"/>
      <x v="20"/>
    </i>
    <i r="1">
      <x v="459"/>
      <x v="20"/>
    </i>
    <i r="1">
      <x v="464"/>
      <x v="19"/>
    </i>
    <i r="1">
      <x v="468"/>
      <x v="22"/>
    </i>
    <i r="1">
      <x v="469"/>
      <x v="20"/>
    </i>
    <i r="1">
      <x v="470"/>
      <x v="22"/>
    </i>
    <i r="1">
      <x v="471"/>
      <x v="20"/>
    </i>
    <i r="1">
      <x v="474"/>
      <x v="16"/>
    </i>
    <i r="1">
      <x v="487"/>
      <x v="20"/>
    </i>
    <i r="1">
      <x v="493"/>
      <x v="19"/>
    </i>
    <i r="1">
      <x v="504"/>
      <x v="19"/>
    </i>
    <i r="1">
      <x v="505"/>
      <x v="20"/>
    </i>
    <i r="1">
      <x v="512"/>
      <x v="19"/>
    </i>
    <i r="1">
      <x v="518"/>
      <x v="19"/>
    </i>
    <i r="1">
      <x v="519"/>
      <x v="19"/>
    </i>
    <i r="1">
      <x v="520"/>
      <x v="19"/>
    </i>
    <i r="1">
      <x v="526"/>
      <x v="19"/>
    </i>
    <i r="1">
      <x v="527"/>
      <x v="16"/>
    </i>
    <i r="1">
      <x v="528"/>
      <x v="20"/>
    </i>
    <i r="1">
      <x v="534"/>
      <x v="20"/>
    </i>
    <i r="1">
      <x v="546"/>
      <x v="16"/>
    </i>
    <i r="1">
      <x v="549"/>
      <x v="18"/>
    </i>
    <i r="1">
      <x v="550"/>
      <x v="22"/>
    </i>
    <i r="1">
      <x v="562"/>
      <x v="22"/>
    </i>
    <i r="1">
      <x v="564"/>
      <x v="22"/>
    </i>
    <i r="1">
      <x v="566"/>
      <x v="19"/>
    </i>
    <i r="1">
      <x v="567"/>
      <x v="18"/>
    </i>
    <i r="1">
      <x v="568"/>
      <x v="20"/>
    </i>
    <i r="1">
      <x v="584"/>
      <x v="19"/>
    </i>
    <i r="1">
      <x v="585"/>
      <x v="19"/>
    </i>
    <i r="1">
      <x v="595"/>
      <x v="19"/>
    </i>
    <i r="1">
      <x v="602"/>
      <x v="18"/>
    </i>
    <i r="1">
      <x v="603"/>
      <x v="20"/>
    </i>
    <i r="1">
      <x v="609"/>
      <x v="19"/>
    </i>
    <i r="1">
      <x v="616"/>
      <x v="18"/>
    </i>
    <i r="1">
      <x v="620"/>
      <x v="19"/>
    </i>
    <i r="1">
      <x v="625"/>
      <x v="20"/>
    </i>
    <i t="grand">
      <x/>
    </i>
  </rowItems>
  <colItems count="1">
    <i/>
  </colItems>
  <pageFields count="2">
    <pageField fld="1" hier="-1"/>
    <pageField fld="19" hier="-1"/>
  </pageFields>
  <dataFields count="1">
    <dataField name="Max at Regio" fld="14" subtotal="max" baseField="3" baseItem="2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3.xml><?xml version="1.0" encoding="utf-8"?>
<pivotTableDefinition xmlns="http://schemas.openxmlformats.org/spreadsheetml/2006/main" xmlns:mc="http://schemas.openxmlformats.org/markup-compatibility/2006" xmlns:xr="http://schemas.microsoft.com/office/spreadsheetml/2014/revision" mc:Ignorable="xr" xr:uid="{00000000-0007-0000-0E00-000001000000}" name="PivotTable2" cacheId="156" applyNumberFormats="0" applyBorderFormats="0" applyFontFormats="0" applyPatternFormats="0" applyAlignmentFormats="0" applyWidthHeightFormats="1" dataCaption="Values" updatedVersion="8" minRefreshableVersion="3" useAutoFormatting="1" itemPrintTitles="1" createdVersion="4" indent="0" compact="0" compactData="0" multipleFieldFilters="0">
  <location ref="G4:J784" firstHeaderRow="1" firstDataRow="1" firstDataCol="3" rowPageCount="2" colPageCount="1"/>
  <pivotFields count="23">
    <pivotField axis="axisPage" compact="0" outline="0" multipleItemSelectionAllowed="1" showAll="0" defaultSubtotal="0">
      <items count="62">
        <item x="6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s>
    </pivotField>
    <pivotField axis="axisPage" compact="0" outline="0" showAll="0" defaultSubtotal="0">
      <items count="1">
        <item x="0"/>
      </items>
    </pivotField>
    <pivotField compact="0" outline="0" showAll="0" defaultSubtotal="0"/>
    <pivotField axis="axisRow" compact="0" outline="0" showAll="0" defaultSubtotal="0">
      <items count="23">
        <item x="0"/>
        <item x="22"/>
        <item x="1"/>
        <item x="2"/>
        <item x="3"/>
        <item x="4"/>
        <item x="5"/>
        <item x="6"/>
        <item x="7"/>
        <item x="8"/>
        <item x="9"/>
        <item x="10"/>
        <item x="11"/>
        <item x="12"/>
        <item x="13"/>
        <item x="14"/>
        <item x="15"/>
        <item x="16"/>
        <item x="17"/>
        <item x="18"/>
        <item x="19"/>
        <item x="20"/>
        <item x="21"/>
      </items>
    </pivotField>
    <pivotField axis="axisRow" compact="0" outline="0" showAll="0" defaultSubtotal="0">
      <items count="3">
        <item x="0"/>
        <item x="2"/>
        <item x="1"/>
      </items>
    </pivotField>
    <pivotField axis="axisRow" compact="0" outline="0" showAll="0" sortType="ascending" defaultSubtotal="0">
      <items count="650">
        <item x="422"/>
        <item x="420"/>
        <item x="418"/>
        <item x="417"/>
        <item x="65"/>
        <item x="444"/>
        <item x="460"/>
        <item x="45"/>
        <item x="499"/>
        <item x="601"/>
        <item x="191"/>
        <item x="224"/>
        <item x="11"/>
        <item x="10"/>
        <item x="411"/>
        <item x="321"/>
        <item x="453"/>
        <item x="556"/>
        <item x="80"/>
        <item x="264"/>
        <item x="227"/>
        <item x="230"/>
        <item x="199"/>
        <item x="233"/>
        <item x="245"/>
        <item x="567"/>
        <item x="425"/>
        <item x="291"/>
        <item x="151"/>
        <item x="229"/>
        <item x="280"/>
        <item x="134"/>
        <item x="228"/>
        <item x="99"/>
        <item x="545"/>
        <item x="29"/>
        <item x="613"/>
        <item x="258"/>
        <item x="169"/>
        <item x="602"/>
        <item x="490"/>
        <item x="22"/>
        <item x="325"/>
        <item x="267"/>
        <item x="427"/>
        <item x="274"/>
        <item x="6"/>
        <item x="5"/>
        <item x="383"/>
        <item x="37"/>
        <item x="356"/>
        <item x="51"/>
        <item x="507"/>
        <item x="118"/>
        <item x="344"/>
        <item x="361"/>
        <item x="571"/>
        <item x="510"/>
        <item x="484"/>
        <item x="1"/>
        <item x="304"/>
        <item x="308"/>
        <item x="31"/>
        <item x="479"/>
        <item x="554"/>
        <item x="269"/>
        <item x="47"/>
        <item x="614"/>
        <item x="314"/>
        <item x="40"/>
        <item x="46"/>
        <item x="548"/>
        <item x="286"/>
        <item x="174"/>
        <item x="217"/>
        <item x="276"/>
        <item x="582"/>
        <item x="351"/>
        <item x="357"/>
        <item x="370"/>
        <item x="112"/>
        <item x="442"/>
        <item x="532"/>
        <item x="223"/>
        <item x="445"/>
        <item x="64"/>
        <item x="503"/>
        <item x="611"/>
        <item x="2"/>
        <item x="446"/>
        <item x="312"/>
        <item x="599"/>
        <item x="597"/>
        <item x="110"/>
        <item x="157"/>
        <item x="546"/>
        <item x="441"/>
        <item x="509"/>
        <item x="271"/>
        <item x="512"/>
        <item x="436"/>
        <item x="600"/>
        <item x="358"/>
        <item x="256"/>
        <item x="119"/>
        <item x="647"/>
        <item x="336"/>
        <item x="142"/>
        <item x="360"/>
        <item x="461"/>
        <item x="506"/>
        <item x="262"/>
        <item x="412"/>
        <item x="456"/>
        <item x="608"/>
        <item x="268"/>
        <item x="313"/>
        <item x="317"/>
        <item x="538"/>
        <item x="448"/>
        <item x="457"/>
        <item x="94"/>
        <item x="219"/>
        <item x="133"/>
        <item x="403"/>
        <item x="404"/>
        <item x="220"/>
        <item x="68"/>
        <item x="192"/>
        <item x="69"/>
        <item x="115"/>
        <item x="105"/>
        <item x="236"/>
        <item x="261"/>
        <item x="475"/>
        <item x="623"/>
        <item x="619"/>
        <item x="3"/>
        <item x="566"/>
        <item x="572"/>
        <item x="568"/>
        <item x="266"/>
        <item x="560"/>
        <item x="255"/>
        <item x="631"/>
        <item x="635"/>
        <item x="273"/>
        <item x="140"/>
        <item x="306"/>
        <item x="476"/>
        <item x="477"/>
        <item x="401"/>
        <item x="122"/>
        <item x="221"/>
        <item x="43"/>
        <item x="39"/>
        <item x="41"/>
        <item x="496"/>
        <item x="60"/>
        <item x="482"/>
        <item x="374"/>
        <item x="540"/>
        <item x="155"/>
        <item x="63"/>
        <item x="395"/>
        <item x="347"/>
        <item x="55"/>
        <item x="282"/>
        <item x="287"/>
        <item x="633"/>
        <item x="636"/>
        <item x="637"/>
        <item x="373"/>
        <item x="242"/>
        <item x="284"/>
        <item x="391"/>
        <item x="168"/>
        <item x="170"/>
        <item x="375"/>
        <item x="431"/>
        <item x="259"/>
        <item x="257"/>
        <item x="437"/>
        <item x="98"/>
        <item x="263"/>
        <item x="495"/>
        <item x="473"/>
        <item x="498"/>
        <item x="9"/>
        <item x="524"/>
        <item x="159"/>
        <item x="643"/>
        <item x="398"/>
        <item x="409"/>
        <item x="193"/>
        <item x="626"/>
        <item x="576"/>
        <item x="127"/>
        <item x="406"/>
        <item x="629"/>
        <item x="621"/>
        <item x="334"/>
        <item x="201"/>
        <item x="363"/>
        <item x="519"/>
        <item x="565"/>
        <item x="162"/>
        <item x="96"/>
        <item x="190"/>
        <item x="333"/>
        <item x="208"/>
        <item x="205"/>
        <item x="494"/>
        <item x="143"/>
        <item x="513"/>
        <item x="469"/>
        <item x="474"/>
        <item x="521"/>
        <item x="410"/>
        <item x="471"/>
        <item x="547"/>
        <item x="189"/>
        <item x="137"/>
        <item x="109"/>
        <item x="207"/>
        <item x="305"/>
        <item x="464"/>
        <item x="525"/>
        <item x="128"/>
        <item x="371"/>
        <item x="397"/>
        <item x="587"/>
        <item x="144"/>
        <item x="616"/>
        <item x="413"/>
        <item x="500"/>
        <item x="459"/>
        <item x="297"/>
        <item x="387"/>
        <item x="378"/>
        <item x="610"/>
        <item x="62"/>
        <item x="197"/>
        <item x="195"/>
        <item x="559"/>
        <item x="415"/>
        <item x="645"/>
        <item x="125"/>
        <item x="486"/>
        <item x="30"/>
        <item x="531"/>
        <item x="79"/>
        <item x="83"/>
        <item x="87"/>
        <item x="81"/>
        <item x="90"/>
        <item x="84"/>
        <item x="91"/>
        <item x="92"/>
        <item x="557"/>
        <item x="88"/>
        <item x="89"/>
        <item x="288"/>
        <item x="167"/>
        <item x="153"/>
        <item x="523"/>
        <item x="379"/>
        <item x="405"/>
        <item x="331"/>
        <item x="82"/>
        <item x="607"/>
        <item x="332"/>
        <item x="113"/>
        <item x="552"/>
        <item x="116"/>
        <item x="550"/>
        <item x="504"/>
        <item x="622"/>
        <item x="114"/>
        <item x="584"/>
        <item x="596"/>
        <item x="586"/>
        <item x="212"/>
        <item x="148"/>
        <item x="625"/>
        <item x="277"/>
        <item x="251"/>
        <item x="28"/>
        <item x="272"/>
        <item x="44"/>
        <item x="617"/>
        <item x="23"/>
        <item x="20"/>
        <item x="196"/>
        <item x="562"/>
        <item x="574"/>
        <item x="315"/>
        <item x="27"/>
        <item x="470"/>
        <item x="472"/>
        <item x="302"/>
        <item x="7"/>
        <item x="595"/>
        <item x="589"/>
        <item x="591"/>
        <item x="213"/>
        <item x="447"/>
        <item x="432"/>
        <item x="243"/>
        <item x="185"/>
        <item x="186"/>
        <item x="630"/>
        <item x="265"/>
        <item x="533"/>
        <item x="438"/>
        <item x="641"/>
        <item x="569"/>
        <item x="33"/>
        <item x="465"/>
        <item x="443"/>
        <item x="575"/>
        <item x="581"/>
        <item x="640"/>
        <item x="240"/>
        <item x="150"/>
        <item x="638"/>
        <item x="505"/>
        <item x="173"/>
        <item x="462"/>
        <item x="138"/>
        <item x="34"/>
        <item x="202"/>
        <item x="279"/>
        <item x="176"/>
        <item x="320"/>
        <item x="15"/>
        <item x="590"/>
        <item x="389"/>
        <item x="478"/>
        <item x="463"/>
        <item x="203"/>
        <item x="198"/>
        <item x="248"/>
        <item x="466"/>
        <item x="278"/>
        <item x="117"/>
        <item x="226"/>
        <item x="97"/>
        <item x="573"/>
        <item x="345"/>
        <item x="164"/>
        <item x="145"/>
        <item x="372"/>
        <item x="318"/>
        <item x="570"/>
        <item x="18"/>
        <item x="393"/>
        <item x="218"/>
        <item x="184"/>
        <item x="182"/>
        <item x="0"/>
        <item x="183"/>
        <item x="429"/>
        <item x="158"/>
        <item x="244"/>
        <item x="52"/>
        <item x="400"/>
        <item x="71"/>
        <item x="639"/>
        <item x="354"/>
        <item x="529"/>
        <item x="101"/>
        <item x="8"/>
        <item x="603"/>
        <item x="300"/>
        <item x="593"/>
        <item x="130"/>
        <item x="353"/>
        <item x="366"/>
        <item x="337"/>
        <item x="139"/>
        <item x="141"/>
        <item x="67"/>
        <item x="335"/>
        <item x="341"/>
        <item x="225"/>
        <item x="165"/>
        <item x="528"/>
        <item x="147"/>
        <item x="551"/>
        <item x="54"/>
        <item x="329"/>
        <item x="501"/>
        <item x="627"/>
        <item x="12"/>
        <item x="136"/>
        <item x="247"/>
        <item x="135"/>
        <item x="309"/>
        <item x="377"/>
        <item x="222"/>
        <item x="14"/>
        <item x="628"/>
        <item x="237"/>
        <item x="231"/>
        <item x="292"/>
        <item x="289"/>
        <item x="95"/>
        <item x="93"/>
        <item x="492"/>
        <item x="493"/>
        <item x="583"/>
        <item x="32"/>
        <item x="294"/>
        <item x="517"/>
        <item x="598"/>
        <item x="511"/>
        <item x="359"/>
        <item x="615"/>
        <item x="489"/>
        <item x="275"/>
        <item x="624"/>
        <item x="362"/>
        <item x="73"/>
        <item x="578"/>
        <item x="187"/>
        <item x="285"/>
        <item x="430"/>
        <item x="352"/>
        <item x="299"/>
        <item x="324"/>
        <item x="342"/>
        <item x="161"/>
        <item x="549"/>
        <item x="364"/>
        <item x="340"/>
        <item x="270"/>
        <item x="563"/>
        <item x="376"/>
        <item x="455"/>
        <item x="78"/>
        <item x="16"/>
        <item x="19"/>
        <item x="502"/>
        <item x="508"/>
        <item x="537"/>
        <item x="544"/>
        <item x="48"/>
        <item x="204"/>
        <item x="246"/>
        <item x="181"/>
        <item x="36"/>
        <item x="50"/>
        <item x="298"/>
        <item x="564"/>
        <item x="211"/>
        <item x="396"/>
        <item x="423"/>
        <item x="618"/>
        <item x="535"/>
        <item x="367"/>
        <item x="326"/>
        <item x="327"/>
        <item x="17"/>
        <item x="407"/>
        <item x="163"/>
        <item x="515"/>
        <item x="129"/>
        <item x="253"/>
        <item x="188"/>
        <item x="252"/>
        <item x="104"/>
        <item x="588"/>
        <item x="435"/>
        <item x="180"/>
        <item x="642"/>
        <item x="646"/>
        <item x="343"/>
        <item x="350"/>
        <item x="154"/>
        <item x="156"/>
        <item x="200"/>
        <item x="485"/>
        <item x="77"/>
        <item x="209"/>
        <item x="214"/>
        <item x="307"/>
        <item x="194"/>
        <item x="166"/>
        <item x="75"/>
        <item x="526"/>
        <item x="293"/>
        <item x="434"/>
        <item x="606"/>
        <item x="368"/>
        <item x="210"/>
        <item x="215"/>
        <item x="408"/>
        <item x="131"/>
        <item x="35"/>
        <item x="440"/>
        <item x="488"/>
        <item x="13"/>
        <item x="177"/>
        <item x="328"/>
        <item x="534"/>
        <item x="108"/>
        <item x="380"/>
        <item x="452"/>
        <item x="604"/>
        <item x="86"/>
        <item x="518"/>
        <item x="53"/>
        <item x="555"/>
        <item x="530"/>
        <item x="172"/>
        <item x="100"/>
        <item x="577"/>
        <item x="392"/>
        <item x="290"/>
        <item x="56"/>
        <item x="632"/>
        <item x="102"/>
        <item x="106"/>
        <item x="171"/>
        <item x="85"/>
        <item x="206"/>
        <item x="38"/>
        <item x="451"/>
        <item x="49"/>
        <item x="539"/>
        <item x="250"/>
        <item x="107"/>
        <item x="346"/>
        <item x="458"/>
        <item x="558"/>
        <item x="454"/>
        <item x="382"/>
        <item x="542"/>
        <item x="592"/>
        <item x="594"/>
        <item x="132"/>
        <item x="634"/>
        <item x="42"/>
        <item x="303"/>
        <item x="126"/>
        <item x="26"/>
        <item x="450"/>
        <item x="612"/>
        <item x="585"/>
        <item x="424"/>
        <item x="239"/>
        <item x="323"/>
        <item x="580"/>
        <item x="281"/>
        <item x="260"/>
        <item x="58"/>
        <item x="439"/>
        <item x="178"/>
        <item x="72"/>
        <item x="388"/>
        <item x="241"/>
        <item x="152"/>
        <item x="149"/>
        <item x="254"/>
        <item x="365"/>
        <item x="480"/>
        <item x="339"/>
        <item x="536"/>
        <item x="428"/>
        <item x="433"/>
        <item x="491"/>
        <item x="121"/>
        <item x="146"/>
        <item x="316"/>
        <item x="541"/>
        <item x="543"/>
        <item x="322"/>
        <item x="385"/>
        <item x="348"/>
        <item x="175"/>
        <item x="179"/>
        <item x="301"/>
        <item x="61"/>
        <item x="120"/>
        <item x="553"/>
        <item x="520"/>
        <item x="124"/>
        <item x="283"/>
        <item x="561"/>
        <item x="381"/>
        <item x="59"/>
        <item x="216"/>
        <item x="414"/>
        <item x="487"/>
        <item x="402"/>
        <item x="386"/>
        <item x="123"/>
        <item x="25"/>
        <item x="449"/>
        <item x="644"/>
        <item x="295"/>
        <item x="338"/>
        <item x="522"/>
        <item x="384"/>
        <item x="609"/>
        <item x="57"/>
        <item x="497"/>
        <item x="468"/>
        <item x="355"/>
        <item x="514"/>
        <item x="235"/>
        <item x="160"/>
        <item x="232"/>
        <item x="111"/>
        <item x="419"/>
        <item x="416"/>
        <item x="605"/>
        <item x="467"/>
        <item x="483"/>
        <item x="481"/>
        <item x="349"/>
        <item x="249"/>
        <item x="390"/>
        <item x="76"/>
        <item x="311"/>
        <item x="369"/>
        <item x="296"/>
        <item x="648"/>
        <item x="319"/>
        <item x="74"/>
        <item x="579"/>
        <item x="310"/>
        <item x="66"/>
        <item x="70"/>
        <item x="620"/>
        <item x="421"/>
        <item x="4"/>
        <item x="426"/>
        <item x="330"/>
        <item x="516"/>
        <item x="234"/>
        <item x="103"/>
        <item x="527"/>
        <item x="238"/>
        <item x="394"/>
        <item x="24"/>
        <item x="21"/>
        <item x="399"/>
        <item x="649"/>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compact="0" outline="0" dragToRow="0" dragToCol="0" dragToPage="0" showAll="0" defaultSubtotal="0"/>
    <pivotField compact="0" outline="0" dragToRow="0" dragToCol="0" dragToPage="0" showAll="0" defaultSubtotal="0"/>
  </pivotFields>
  <rowFields count="3">
    <field x="4"/>
    <field x="5"/>
    <field x="3"/>
  </rowFields>
  <rowItems count="780">
    <i>
      <x/>
      <x/>
      <x v="12"/>
    </i>
    <i r="1">
      <x v="1"/>
      <x v="12"/>
    </i>
    <i r="1">
      <x v="2"/>
      <x v="12"/>
    </i>
    <i r="1">
      <x v="3"/>
      <x v="12"/>
    </i>
    <i r="1">
      <x v="4"/>
      <x v="5"/>
    </i>
    <i r="1">
      <x v="5"/>
      <x v="12"/>
    </i>
    <i r="1">
      <x v="6"/>
      <x v="13"/>
    </i>
    <i r="1">
      <x v="7"/>
      <x/>
    </i>
    <i r="1">
      <x v="8"/>
      <x v="14"/>
    </i>
    <i r="1">
      <x v="9"/>
      <x v="17"/>
    </i>
    <i r="1">
      <x v="10"/>
      <x v="2"/>
    </i>
    <i r="1">
      <x v="11"/>
      <x v="8"/>
    </i>
    <i r="1">
      <x v="12"/>
      <x/>
    </i>
    <i r="1">
      <x v="13"/>
      <x/>
    </i>
    <i r="1">
      <x v="14"/>
      <x v="12"/>
    </i>
    <i r="1">
      <x v="15"/>
      <x v="9"/>
    </i>
    <i r="1">
      <x v="16"/>
      <x v="13"/>
    </i>
    <i r="1">
      <x v="17"/>
      <x v="14"/>
    </i>
    <i r="1">
      <x v="18"/>
      <x v="6"/>
    </i>
    <i r="1">
      <x v="19"/>
      <x v="9"/>
    </i>
    <i r="1">
      <x v="20"/>
      <x v="8"/>
    </i>
    <i r="1">
      <x v="21"/>
      <x v="8"/>
    </i>
    <i r="1">
      <x v="22"/>
      <x v="7"/>
    </i>
    <i r="1">
      <x v="23"/>
      <x v="8"/>
    </i>
    <i r="1">
      <x v="24"/>
      <x v="8"/>
    </i>
    <i r="1">
      <x v="25"/>
      <x v="14"/>
    </i>
    <i r="1">
      <x v="26"/>
      <x v="12"/>
    </i>
    <i r="1">
      <x v="27"/>
      <x v="9"/>
    </i>
    <i r="1">
      <x v="28"/>
      <x v="7"/>
    </i>
    <i r="1">
      <x v="29"/>
      <x v="8"/>
    </i>
    <i r="1">
      <x v="30"/>
      <x v="9"/>
    </i>
    <i r="1">
      <x v="31"/>
      <x v="7"/>
    </i>
    <i r="1">
      <x v="32"/>
      <x v="8"/>
    </i>
    <i r="1">
      <x v="33"/>
      <x v="2"/>
    </i>
    <i r="1">
      <x v="34"/>
      <x v="14"/>
    </i>
    <i r="1">
      <x v="35"/>
      <x v="3"/>
    </i>
    <i r="1">
      <x v="36"/>
      <x v="16"/>
    </i>
    <i r="1">
      <x v="37"/>
      <x v="9"/>
    </i>
    <i r="1">
      <x v="38"/>
      <x v="7"/>
    </i>
    <i r="1">
      <x v="39"/>
      <x v="17"/>
    </i>
    <i r="1">
      <x v="40"/>
      <x v="12"/>
    </i>
    <i r="1">
      <x v="41"/>
      <x v="2"/>
    </i>
    <i r="1">
      <x v="42"/>
      <x v="9"/>
    </i>
    <i r="1">
      <x v="43"/>
      <x v="9"/>
    </i>
    <i r="1">
      <x v="44"/>
      <x v="12"/>
    </i>
    <i r="1">
      <x v="45"/>
      <x v="9"/>
    </i>
    <i r="1">
      <x v="46"/>
      <x/>
    </i>
    <i r="1">
      <x v="47"/>
      <x/>
    </i>
    <i r="1">
      <x v="48"/>
      <x v="12"/>
    </i>
    <i r="1">
      <x v="49"/>
      <x v="3"/>
    </i>
    <i r="1">
      <x v="50"/>
      <x v="11"/>
    </i>
    <i r="1">
      <x v="51"/>
      <x v="4"/>
    </i>
    <i r="1">
      <x v="52"/>
      <x v="14"/>
    </i>
    <i r="1">
      <x v="53"/>
      <x v="7"/>
    </i>
    <i r="1">
      <x v="54"/>
      <x v="7"/>
    </i>
    <i r="1">
      <x v="55"/>
      <x v="11"/>
    </i>
    <i r="1">
      <x v="56"/>
      <x v="14"/>
    </i>
    <i r="1">
      <x v="57"/>
      <x v="14"/>
    </i>
    <i r="1">
      <x v="58"/>
      <x v="12"/>
    </i>
    <i r="1">
      <x v="59"/>
      <x/>
    </i>
    <i r="1">
      <x v="60"/>
      <x v="9"/>
    </i>
    <i r="1">
      <x v="61"/>
      <x v="9"/>
    </i>
    <i r="1">
      <x v="62"/>
      <x v="3"/>
    </i>
    <i r="1">
      <x v="63"/>
      <x v="12"/>
    </i>
    <i r="1">
      <x v="64"/>
      <x v="14"/>
    </i>
    <i r="1">
      <x v="65"/>
      <x v="9"/>
    </i>
    <i r="1">
      <x v="66"/>
      <x/>
    </i>
    <i r="1">
      <x v="67"/>
      <x v="16"/>
    </i>
    <i r="1">
      <x v="68"/>
      <x v="10"/>
    </i>
    <i r="1">
      <x v="69"/>
      <x/>
    </i>
    <i r="1">
      <x v="70"/>
      <x/>
    </i>
    <i r="1">
      <x v="71"/>
      <x v="12"/>
    </i>
    <i r="1">
      <x v="72"/>
      <x v="9"/>
    </i>
    <i r="1">
      <x v="73"/>
      <x v="7"/>
    </i>
    <i r="1">
      <x v="74"/>
      <x v="8"/>
    </i>
    <i r="1">
      <x v="75"/>
      <x v="9"/>
    </i>
    <i r="1">
      <x v="76"/>
      <x v="16"/>
    </i>
    <i r="1">
      <x v="77"/>
      <x v="11"/>
    </i>
    <i r="1">
      <x v="78"/>
      <x v="11"/>
    </i>
    <i r="1">
      <x v="79"/>
      <x v="12"/>
    </i>
    <i r="1">
      <x v="80"/>
      <x v="4"/>
    </i>
    <i r="1">
      <x v="81"/>
      <x v="12"/>
    </i>
    <i r="1">
      <x v="82"/>
      <x v="14"/>
    </i>
    <i r="1">
      <x v="83"/>
      <x v="8"/>
    </i>
    <i r="1">
      <x v="84"/>
      <x v="12"/>
    </i>
    <i r="1">
      <x v="85"/>
      <x v="4"/>
    </i>
    <i r="1">
      <x v="86"/>
      <x v="14"/>
    </i>
    <i r="1">
      <x v="87"/>
      <x v="16"/>
    </i>
    <i r="1">
      <x v="88"/>
      <x/>
    </i>
    <i r="1">
      <x v="89"/>
      <x v="12"/>
    </i>
    <i r="1">
      <x v="90"/>
      <x v="10"/>
    </i>
    <i r="1">
      <x v="91"/>
      <x v="16"/>
    </i>
    <i r="1">
      <x v="92"/>
      <x v="16"/>
    </i>
    <i r="1">
      <x v="93"/>
      <x v="4"/>
    </i>
    <i r="1">
      <x v="94"/>
      <x v="7"/>
    </i>
    <i r="1">
      <x v="95"/>
      <x v="14"/>
    </i>
    <i r="1">
      <x v="96"/>
      <x v="12"/>
    </i>
    <i r="1">
      <x v="97"/>
      <x v="14"/>
    </i>
    <i r="1">
      <x v="98"/>
      <x v="9"/>
    </i>
    <i r="1">
      <x v="99"/>
      <x v="14"/>
    </i>
    <i r="1">
      <x v="100"/>
      <x v="12"/>
    </i>
    <i r="1">
      <x v="101"/>
      <x v="17"/>
    </i>
    <i r="1">
      <x v="102"/>
      <x v="11"/>
    </i>
    <i r="1">
      <x v="103"/>
      <x v="9"/>
    </i>
    <i r="1">
      <x v="104"/>
      <x v="7"/>
    </i>
    <i r="1">
      <x v="105"/>
      <x v="21"/>
    </i>
    <i r="1">
      <x v="106"/>
      <x v="9"/>
    </i>
    <i r="1">
      <x v="107"/>
      <x v="7"/>
    </i>
    <i r="1">
      <x v="108"/>
      <x v="11"/>
    </i>
    <i r="1">
      <x v="109"/>
      <x v="13"/>
    </i>
    <i r="1">
      <x v="110"/>
      <x v="14"/>
    </i>
    <i r="1">
      <x v="111"/>
      <x v="9"/>
    </i>
    <i r="1">
      <x v="112"/>
      <x v="12"/>
    </i>
    <i r="1">
      <x v="113"/>
      <x v="13"/>
    </i>
    <i r="1">
      <x v="114"/>
      <x v="17"/>
    </i>
    <i r="1">
      <x v="115"/>
      <x v="9"/>
    </i>
    <i r="1">
      <x v="116"/>
      <x v="10"/>
    </i>
    <i r="1">
      <x v="117"/>
      <x v="10"/>
    </i>
    <i r="1">
      <x v="118"/>
      <x v="14"/>
    </i>
    <i r="1">
      <x v="119"/>
      <x v="12"/>
    </i>
    <i r="1">
      <x v="120"/>
      <x v="13"/>
    </i>
    <i r="1">
      <x v="121"/>
      <x v="2"/>
    </i>
    <i r="1">
      <x v="122"/>
      <x v="8"/>
    </i>
    <i r="1">
      <x v="123"/>
      <x v="7"/>
    </i>
    <i r="1">
      <x v="124"/>
      <x v="12"/>
    </i>
    <i r="1">
      <x v="125"/>
      <x v="12"/>
    </i>
    <i r="1">
      <x v="126"/>
      <x v="8"/>
    </i>
    <i r="1">
      <x v="127"/>
      <x v="5"/>
    </i>
    <i r="1">
      <x v="128"/>
      <x v="2"/>
    </i>
    <i r="1">
      <x v="129"/>
      <x v="5"/>
    </i>
    <i r="1">
      <x v="130"/>
      <x v="4"/>
    </i>
    <i r="1">
      <x v="131"/>
      <x v="4"/>
    </i>
    <i r="1">
      <x v="132"/>
      <x v="8"/>
    </i>
    <i r="1">
      <x v="133"/>
      <x v="9"/>
    </i>
    <i r="1">
      <x v="134"/>
      <x v="13"/>
    </i>
    <i r="1">
      <x v="135"/>
      <x v="19"/>
    </i>
    <i r="1">
      <x v="136"/>
      <x v="19"/>
    </i>
    <i r="1">
      <x v="137"/>
      <x/>
    </i>
    <i r="1">
      <x v="138"/>
      <x v="14"/>
    </i>
    <i r="1">
      <x v="139"/>
      <x v="14"/>
    </i>
    <i r="1">
      <x v="140"/>
      <x v="14"/>
    </i>
    <i r="1">
      <x v="141"/>
      <x v="9"/>
    </i>
    <i r="1">
      <x v="142"/>
      <x v="14"/>
    </i>
    <i r="1">
      <x v="143"/>
      <x v="9"/>
    </i>
    <i r="1">
      <x v="144"/>
      <x v="19"/>
    </i>
    <i r="1">
      <x v="145"/>
      <x v="19"/>
    </i>
    <i r="1">
      <x v="146"/>
      <x v="9"/>
    </i>
    <i r="1">
      <x v="147"/>
      <x v="7"/>
    </i>
    <i r="1">
      <x v="148"/>
      <x v="9"/>
    </i>
    <i r="1">
      <x v="149"/>
      <x v="13"/>
    </i>
    <i r="1">
      <x v="150"/>
      <x v="13"/>
    </i>
    <i r="1">
      <x v="151"/>
      <x v="12"/>
    </i>
    <i r="1">
      <x v="152"/>
      <x v="7"/>
    </i>
    <i r="1">
      <x v="153"/>
      <x v="8"/>
    </i>
    <i r="1">
      <x v="154"/>
      <x/>
    </i>
    <i r="1">
      <x v="155"/>
      <x/>
    </i>
    <i r="1">
      <x v="156"/>
      <x/>
    </i>
    <i r="1">
      <x v="157"/>
      <x v="14"/>
    </i>
    <i r="1">
      <x v="158"/>
      <x v="4"/>
    </i>
    <i r="1">
      <x v="159"/>
      <x v="12"/>
    </i>
    <i r="1">
      <x v="160"/>
      <x v="12"/>
    </i>
    <i r="1">
      <x v="161"/>
      <x v="14"/>
    </i>
    <i r="1">
      <x v="162"/>
      <x v="7"/>
    </i>
    <i r="1">
      <x v="163"/>
      <x v="4"/>
    </i>
    <i r="1">
      <x v="164"/>
      <x v="12"/>
    </i>
    <i r="1">
      <x v="165"/>
      <x v="7"/>
    </i>
    <i r="1">
      <x v="166"/>
      <x v="4"/>
    </i>
    <i r="1">
      <x v="167"/>
      <x v="9"/>
    </i>
    <i r="1">
      <x v="168"/>
      <x v="9"/>
    </i>
    <i r="1">
      <x v="169"/>
      <x v="19"/>
    </i>
    <i r="1">
      <x v="170"/>
      <x v="19"/>
    </i>
    <i r="1">
      <x v="171"/>
      <x v="19"/>
    </i>
    <i r="1">
      <x v="172"/>
      <x v="12"/>
    </i>
    <i r="1">
      <x v="173"/>
      <x v="8"/>
    </i>
    <i r="1">
      <x v="174"/>
      <x v="9"/>
    </i>
    <i r="1">
      <x v="175"/>
      <x v="12"/>
    </i>
    <i r="1">
      <x v="176"/>
      <x v="7"/>
    </i>
    <i r="1">
      <x v="177"/>
      <x v="7"/>
    </i>
    <i r="1">
      <x v="178"/>
      <x v="12"/>
    </i>
    <i r="1">
      <x v="179"/>
      <x v="12"/>
    </i>
    <i r="1">
      <x v="180"/>
      <x v="9"/>
    </i>
    <i r="1">
      <x v="181"/>
      <x v="9"/>
    </i>
    <i r="1">
      <x v="182"/>
      <x v="12"/>
    </i>
    <i r="1">
      <x v="183"/>
      <x v="2"/>
    </i>
    <i r="1">
      <x v="184"/>
      <x v="9"/>
    </i>
    <i r="1">
      <x v="185"/>
      <x v="14"/>
    </i>
    <i r="1">
      <x v="186"/>
      <x v="13"/>
    </i>
    <i r="1">
      <x v="187"/>
      <x v="14"/>
    </i>
    <i r="1">
      <x v="188"/>
      <x/>
    </i>
    <i r="1">
      <x v="189"/>
      <x v="14"/>
    </i>
    <i r="1">
      <x v="190"/>
      <x v="7"/>
    </i>
    <i r="1">
      <x v="191"/>
      <x v="21"/>
    </i>
    <i r="1">
      <x v="192"/>
      <x v="12"/>
    </i>
    <i r="1">
      <x v="193"/>
      <x v="12"/>
    </i>
    <i r="1">
      <x v="194"/>
      <x v="2"/>
    </i>
    <i r="1">
      <x v="195"/>
      <x v="19"/>
    </i>
    <i r="1">
      <x v="196"/>
      <x v="15"/>
    </i>
    <i r="1">
      <x v="197"/>
      <x v="7"/>
    </i>
    <i r="1">
      <x v="198"/>
      <x v="12"/>
    </i>
    <i r="1">
      <x v="199"/>
      <x v="19"/>
    </i>
    <i r="1">
      <x v="200"/>
      <x v="19"/>
    </i>
    <i r="1">
      <x v="201"/>
      <x v="9"/>
    </i>
    <i r="1">
      <x v="202"/>
      <x v="7"/>
    </i>
    <i r="1">
      <x v="203"/>
      <x v="11"/>
    </i>
    <i r="1">
      <x v="204"/>
      <x v="14"/>
    </i>
    <i r="1">
      <x v="205"/>
      <x v="14"/>
    </i>
    <i r="1">
      <x v="206"/>
      <x v="7"/>
    </i>
    <i r="1">
      <x v="207"/>
      <x v="2"/>
    </i>
    <i r="1">
      <x v="208"/>
      <x v="2"/>
    </i>
    <i r="1">
      <x v="209"/>
      <x v="9"/>
    </i>
    <i r="1">
      <x v="210"/>
      <x v="7"/>
    </i>
    <i r="1">
      <x v="211"/>
      <x v="7"/>
    </i>
    <i r="1">
      <x v="212"/>
      <x v="14"/>
    </i>
    <i r="1">
      <x v="213"/>
      <x v="7"/>
    </i>
    <i r="1">
      <x v="214"/>
      <x v="14"/>
    </i>
    <i r="1">
      <x v="215"/>
      <x v="13"/>
    </i>
    <i r="1">
      <x v="216"/>
      <x v="13"/>
    </i>
    <i r="1">
      <x v="217"/>
      <x v="14"/>
    </i>
    <i r="1">
      <x v="218"/>
      <x v="12"/>
    </i>
    <i r="1">
      <x v="219"/>
      <x v="13"/>
    </i>
    <i r="1">
      <x v="220"/>
      <x v="14"/>
    </i>
    <i r="1">
      <x v="221"/>
      <x v="2"/>
    </i>
    <i r="1">
      <x v="222"/>
      <x v="7"/>
    </i>
    <i r="1">
      <x v="223"/>
      <x v="4"/>
    </i>
    <i r="1">
      <x v="224"/>
      <x v="7"/>
    </i>
    <i r="1">
      <x v="225"/>
      <x v="9"/>
    </i>
    <i r="1">
      <x v="226"/>
      <x v="13"/>
    </i>
    <i r="1">
      <x v="227"/>
      <x v="14"/>
    </i>
    <i r="1">
      <x v="228"/>
      <x v="7"/>
    </i>
    <i r="1">
      <x v="229"/>
      <x v="12"/>
    </i>
    <i r="1">
      <x v="230"/>
      <x v="12"/>
    </i>
    <i r="1">
      <x v="231"/>
      <x v="16"/>
    </i>
    <i r="1">
      <x v="232"/>
      <x v="7"/>
    </i>
    <i r="1">
      <x v="233"/>
      <x v="16"/>
    </i>
    <i r="1">
      <x v="234"/>
      <x v="12"/>
    </i>
    <i r="1">
      <x v="235"/>
      <x v="14"/>
    </i>
    <i r="1">
      <x v="236"/>
      <x v="13"/>
    </i>
    <i r="1">
      <x v="237"/>
      <x v="9"/>
    </i>
    <i r="1">
      <x v="238"/>
      <x v="12"/>
    </i>
    <i r="1">
      <x v="239"/>
      <x v="12"/>
    </i>
    <i r="1">
      <x v="240"/>
      <x v="17"/>
    </i>
    <i r="1">
      <x v="241"/>
      <x v="4"/>
    </i>
    <i r="1">
      <x v="242"/>
      <x v="7"/>
    </i>
    <i r="1">
      <x v="243"/>
      <x v="7"/>
    </i>
    <i r="1">
      <x v="244"/>
      <x v="14"/>
    </i>
    <i r="1">
      <x v="245"/>
      <x v="12"/>
    </i>
    <i r="1">
      <x v="246"/>
      <x v="21"/>
    </i>
    <i r="1">
      <x v="247"/>
      <x v="7"/>
    </i>
    <i r="1">
      <x v="248"/>
      <x v="12"/>
    </i>
    <i r="1">
      <x v="249"/>
      <x v="3"/>
    </i>
    <i r="1">
      <x v="250"/>
      <x v="14"/>
    </i>
    <i r="1">
      <x v="251"/>
      <x v="6"/>
    </i>
    <i r="1">
      <x v="252"/>
      <x v="6"/>
    </i>
    <i r="1">
      <x v="253"/>
      <x v="6"/>
    </i>
    <i r="1">
      <x v="254"/>
      <x v="6"/>
    </i>
    <i r="1">
      <x v="255"/>
      <x v="6"/>
    </i>
    <i r="1">
      <x v="256"/>
      <x v="6"/>
    </i>
    <i r="1">
      <x v="257"/>
      <x v="6"/>
    </i>
    <i r="1">
      <x v="258"/>
      <x v="6"/>
    </i>
    <i r="1">
      <x v="259"/>
      <x v="14"/>
    </i>
    <i r="1">
      <x v="260"/>
      <x v="6"/>
    </i>
    <i r="1">
      <x v="261"/>
      <x v="6"/>
    </i>
    <i r="1">
      <x v="262"/>
      <x v="9"/>
    </i>
    <i r="1">
      <x v="263"/>
      <x v="7"/>
    </i>
    <i r="1">
      <x v="264"/>
      <x v="7"/>
    </i>
    <i r="1">
      <x v="265"/>
      <x v="14"/>
    </i>
    <i r="1">
      <x v="266"/>
      <x v="12"/>
    </i>
    <i r="1">
      <x v="267"/>
      <x v="12"/>
    </i>
    <i r="1">
      <x v="268"/>
      <x v="9"/>
    </i>
    <i r="1">
      <x v="269"/>
      <x v="6"/>
    </i>
    <i r="1">
      <x v="270"/>
      <x v="17"/>
    </i>
    <i r="1">
      <x v="271"/>
      <x v="9"/>
    </i>
    <i r="1">
      <x v="272"/>
      <x v="4"/>
    </i>
    <i r="1">
      <x v="273"/>
      <x v="14"/>
    </i>
    <i r="1">
      <x v="274"/>
      <x v="7"/>
    </i>
    <i r="1">
      <x v="275"/>
      <x v="14"/>
    </i>
    <i r="1">
      <x v="276"/>
      <x v="14"/>
    </i>
    <i r="1">
      <x v="277"/>
      <x v="19"/>
    </i>
    <i r="1">
      <x v="278"/>
      <x v="4"/>
    </i>
    <i r="1">
      <x v="279"/>
      <x v="16"/>
    </i>
    <i r="1">
      <x v="280"/>
      <x v="16"/>
    </i>
    <i r="1">
      <x v="281"/>
      <x v="16"/>
    </i>
    <i r="1">
      <x v="282"/>
      <x v="7"/>
    </i>
    <i r="1">
      <x v="283"/>
      <x v="7"/>
    </i>
    <i r="1">
      <x v="284"/>
      <x v="19"/>
    </i>
    <i r="1">
      <x v="285"/>
      <x v="9"/>
    </i>
    <i r="1">
      <x v="286"/>
      <x v="8"/>
    </i>
    <i r="1">
      <x v="287"/>
      <x v="3"/>
    </i>
    <i r="1">
      <x v="288"/>
      <x v="9"/>
    </i>
    <i r="1">
      <x v="289"/>
      <x/>
    </i>
    <i r="1">
      <x v="290"/>
      <x v="16"/>
    </i>
    <i r="1">
      <x v="291"/>
      <x v="2"/>
    </i>
    <i r="1">
      <x v="292"/>
      <x v="2"/>
    </i>
    <i r="1">
      <x v="293"/>
      <x v="7"/>
    </i>
    <i r="1">
      <x v="294"/>
      <x v="14"/>
    </i>
    <i r="1">
      <x v="295"/>
      <x v="14"/>
    </i>
    <i r="1">
      <x v="296"/>
      <x v="10"/>
    </i>
    <i r="1">
      <x v="297"/>
      <x v="3"/>
    </i>
    <i r="1">
      <x v="298"/>
      <x v="13"/>
    </i>
    <i r="1">
      <x v="299"/>
      <x v="13"/>
    </i>
    <i r="1">
      <x v="300"/>
      <x v="9"/>
    </i>
    <i r="1">
      <x v="301"/>
      <x/>
    </i>
    <i r="1">
      <x v="302"/>
      <x v="16"/>
    </i>
    <i r="1">
      <x v="303"/>
      <x v="16"/>
    </i>
    <i r="1">
      <x v="304"/>
      <x v="16"/>
    </i>
    <i r="1">
      <x v="305"/>
      <x v="7"/>
    </i>
    <i r="1">
      <x v="306"/>
      <x v="12"/>
    </i>
    <i r="1">
      <x v="307"/>
      <x v="12"/>
    </i>
    <i r="1">
      <x v="308"/>
      <x v="8"/>
    </i>
    <i r="1">
      <x v="309"/>
      <x v="7"/>
    </i>
    <i r="1">
      <x v="310"/>
      <x v="7"/>
    </i>
    <i r="1">
      <x v="311"/>
      <x v="19"/>
    </i>
    <i r="1">
      <x v="312"/>
      <x v="9"/>
    </i>
    <i r="1">
      <x v="313"/>
      <x v="14"/>
    </i>
    <i r="1">
      <x v="314"/>
      <x v="12"/>
    </i>
    <i r="1">
      <x v="315"/>
      <x v="21"/>
    </i>
    <i r="1">
      <x v="316"/>
      <x v="14"/>
    </i>
    <i r="1">
      <x v="317"/>
      <x v="3"/>
    </i>
    <i r="1">
      <x v="318"/>
      <x v="13"/>
    </i>
    <i r="1">
      <x v="319"/>
      <x v="12"/>
    </i>
    <i r="1">
      <x v="320"/>
      <x v="15"/>
    </i>
    <i r="1">
      <x v="321"/>
      <x v="15"/>
    </i>
    <i r="1">
      <x v="322"/>
      <x v="21"/>
    </i>
    <i r="1">
      <x v="323"/>
      <x v="8"/>
    </i>
    <i r="1">
      <x v="324"/>
      <x v="7"/>
    </i>
    <i r="1">
      <x v="325"/>
      <x v="21"/>
    </i>
    <i r="1">
      <x v="326"/>
      <x v="14"/>
    </i>
    <i r="1">
      <x v="327"/>
      <x v="7"/>
    </i>
    <i r="1">
      <x v="328"/>
      <x v="13"/>
    </i>
    <i r="1">
      <x v="329"/>
      <x v="7"/>
    </i>
    <i r="1">
      <x v="330"/>
      <x v="3"/>
    </i>
    <i r="1">
      <x v="331"/>
      <x v="7"/>
    </i>
    <i r="1">
      <x v="332"/>
      <x v="9"/>
    </i>
    <i r="1">
      <x v="333"/>
      <x v="7"/>
    </i>
    <i r="1">
      <x v="334"/>
      <x v="9"/>
    </i>
    <i r="1">
      <x v="335"/>
      <x v="2"/>
    </i>
    <i r="1">
      <x v="336"/>
      <x v="16"/>
    </i>
    <i r="1">
      <x v="337"/>
      <x v="12"/>
    </i>
    <i r="1">
      <x v="338"/>
      <x v="13"/>
    </i>
    <i r="1">
      <x v="339"/>
      <x v="13"/>
    </i>
    <i r="1">
      <x v="340"/>
      <x v="7"/>
    </i>
    <i r="1">
      <x v="341"/>
      <x v="7"/>
    </i>
    <i r="1">
      <x v="342"/>
      <x v="8"/>
    </i>
    <i r="1">
      <x v="343"/>
      <x v="13"/>
    </i>
    <i r="1">
      <x v="344"/>
      <x v="9"/>
    </i>
    <i r="1">
      <x v="345"/>
      <x v="7"/>
    </i>
    <i r="1">
      <x v="346"/>
      <x v="8"/>
    </i>
    <i r="1">
      <x v="347"/>
      <x v="2"/>
    </i>
    <i r="1">
      <x v="348"/>
      <x v="14"/>
    </i>
    <i r="1">
      <x v="349"/>
      <x v="7"/>
    </i>
    <i r="1">
      <x v="350"/>
      <x v="7"/>
    </i>
    <i r="1">
      <x v="351"/>
      <x v="7"/>
    </i>
    <i r="1">
      <x v="352"/>
      <x v="12"/>
    </i>
    <i r="1">
      <x v="353"/>
      <x v="10"/>
    </i>
    <i r="1">
      <x v="354"/>
      <x v="14"/>
    </i>
    <i r="1">
      <x v="355"/>
      <x v="2"/>
    </i>
    <i r="1">
      <x v="356"/>
      <x v="12"/>
    </i>
    <i r="1">
      <x v="357"/>
      <x v="8"/>
    </i>
    <i r="1">
      <x v="358"/>
      <x v="7"/>
    </i>
    <i r="1">
      <x v="359"/>
      <x v="7"/>
    </i>
    <i r="1">
      <x v="360"/>
      <x/>
    </i>
    <i r="1">
      <x v="361"/>
      <x v="7"/>
    </i>
    <i r="1">
      <x v="362"/>
      <x v="12"/>
    </i>
    <i r="1">
      <x v="363"/>
      <x v="7"/>
    </i>
    <i r="1">
      <x v="364"/>
      <x v="8"/>
    </i>
    <i r="1">
      <x v="365"/>
      <x v="4"/>
    </i>
    <i r="1">
      <x v="366"/>
      <x v="12"/>
    </i>
    <i r="1">
      <x v="367"/>
      <x v="5"/>
    </i>
    <i r="1">
      <x v="368"/>
      <x v="21"/>
    </i>
    <i r="1">
      <x v="369"/>
      <x v="11"/>
    </i>
    <i r="1">
      <x v="370"/>
      <x v="14"/>
    </i>
    <i r="1">
      <x v="371"/>
      <x v="2"/>
    </i>
    <i r="1">
      <x v="372"/>
      <x/>
    </i>
    <i r="1">
      <x v="373"/>
      <x v="17"/>
    </i>
    <i r="1">
      <x v="374"/>
      <x v="9"/>
    </i>
    <i r="1">
      <x v="375"/>
      <x v="16"/>
    </i>
    <i r="1">
      <x v="376"/>
      <x v="7"/>
    </i>
    <i r="1">
      <x v="377"/>
      <x v="11"/>
    </i>
    <i r="1">
      <x v="378"/>
      <x v="11"/>
    </i>
    <i r="1">
      <x v="379"/>
      <x v="9"/>
    </i>
    <i r="1">
      <x v="380"/>
      <x v="7"/>
    </i>
    <i r="1">
      <x v="381"/>
      <x v="7"/>
    </i>
    <i r="1">
      <x v="382"/>
      <x v="5"/>
    </i>
    <i r="1">
      <x v="383"/>
      <x v="9"/>
    </i>
    <i r="1">
      <x v="384"/>
      <x v="7"/>
    </i>
    <i r="1">
      <x v="385"/>
      <x v="8"/>
    </i>
    <i r="1">
      <x v="386"/>
      <x v="7"/>
    </i>
    <i r="1">
      <x v="387"/>
      <x v="14"/>
    </i>
    <i r="1">
      <x v="388"/>
      <x v="7"/>
    </i>
    <i r="1">
      <x v="389"/>
      <x v="14"/>
    </i>
    <i r="1">
      <x v="390"/>
      <x v="4"/>
    </i>
    <i r="1">
      <x v="391"/>
      <x v="9"/>
    </i>
    <i r="1">
      <x v="392"/>
      <x v="14"/>
    </i>
    <i r="1">
      <x v="393"/>
      <x v="19"/>
    </i>
    <i r="1">
      <x v="394"/>
      <x v="2"/>
    </i>
    <i r="1">
      <x v="395"/>
      <x v="7"/>
    </i>
    <i r="1">
      <x v="396"/>
      <x v="8"/>
    </i>
    <i r="1">
      <x v="397"/>
      <x v="7"/>
    </i>
    <i r="1">
      <x v="398"/>
      <x v="9"/>
    </i>
    <i r="1">
      <x v="399"/>
      <x v="12"/>
    </i>
    <i r="1">
      <x v="400"/>
      <x v="8"/>
    </i>
    <i r="1">
      <x v="401"/>
      <x v="2"/>
    </i>
    <i r="1">
      <x v="402"/>
      <x v="19"/>
    </i>
    <i r="1">
      <x v="403"/>
      <x v="8"/>
    </i>
    <i r="1">
      <x v="404"/>
      <x v="8"/>
    </i>
    <i r="1">
      <x v="405"/>
      <x v="9"/>
    </i>
    <i r="1">
      <x v="406"/>
      <x v="9"/>
    </i>
    <i r="1">
      <x v="407"/>
      <x v="2"/>
    </i>
    <i r="1">
      <x v="408"/>
      <x v="2"/>
    </i>
    <i r="1">
      <x v="409"/>
      <x v="14"/>
    </i>
    <i r="1">
      <x v="410"/>
      <x v="14"/>
    </i>
    <i r="1">
      <x v="411"/>
      <x v="16"/>
    </i>
    <i r="1">
      <x v="412"/>
      <x v="3"/>
    </i>
    <i r="1">
      <x v="413"/>
      <x v="9"/>
    </i>
    <i r="1">
      <x v="414"/>
      <x v="14"/>
    </i>
    <i r="1">
      <x v="415"/>
      <x v="16"/>
    </i>
    <i r="1">
      <x v="416"/>
      <x v="14"/>
    </i>
    <i r="1">
      <x v="417"/>
      <x v="11"/>
    </i>
    <i r="1">
      <x v="418"/>
      <x v="16"/>
    </i>
    <i r="1">
      <x v="419"/>
      <x v="12"/>
    </i>
    <i r="1">
      <x v="420"/>
      <x v="9"/>
    </i>
    <i r="1">
      <x v="421"/>
      <x v="19"/>
    </i>
    <i r="1">
      <x v="422"/>
      <x v="11"/>
    </i>
    <i r="1">
      <x v="423"/>
      <x v="5"/>
    </i>
    <i r="1">
      <x v="424"/>
      <x v="15"/>
    </i>
    <i r="1">
      <x v="425"/>
      <x v="2"/>
    </i>
    <i r="1">
      <x v="426"/>
      <x v="9"/>
    </i>
    <i r="1">
      <x v="427"/>
      <x v="12"/>
    </i>
    <i r="1">
      <x v="428"/>
      <x v="11"/>
    </i>
    <i r="1">
      <x v="429"/>
      <x v="9"/>
    </i>
    <i r="1">
      <x v="430"/>
      <x v="9"/>
    </i>
    <i r="1">
      <x v="431"/>
      <x v="7"/>
    </i>
    <i r="1">
      <x v="432"/>
      <x v="7"/>
    </i>
    <i r="1">
      <x v="433"/>
      <x v="12"/>
    </i>
    <i r="1">
      <x v="434"/>
      <x v="11"/>
    </i>
    <i r="1">
      <x v="435"/>
      <x v="7"/>
    </i>
    <i r="1">
      <x v="436"/>
      <x v="9"/>
    </i>
    <i r="1">
      <x v="437"/>
      <x v="14"/>
    </i>
    <i r="1">
      <x v="438"/>
      <x v="12"/>
    </i>
    <i r="1">
      <x v="439"/>
      <x v="13"/>
    </i>
    <i r="1">
      <x v="440"/>
      <x v="5"/>
    </i>
    <i r="1">
      <x v="441"/>
      <x v="2"/>
    </i>
    <i r="1">
      <x v="442"/>
      <x v="2"/>
    </i>
    <i r="1">
      <x v="443"/>
      <x v="14"/>
    </i>
    <i r="1">
      <x v="444"/>
      <x v="14"/>
    </i>
    <i r="1">
      <x v="445"/>
      <x v="14"/>
    </i>
    <i r="1">
      <x v="446"/>
      <x v="14"/>
    </i>
    <i r="1">
      <x v="447"/>
      <x/>
    </i>
    <i r="1">
      <x v="448"/>
      <x v="7"/>
    </i>
    <i r="1">
      <x v="449"/>
      <x v="8"/>
    </i>
    <i r="1">
      <x v="450"/>
      <x v="7"/>
    </i>
    <i r="1">
      <x v="451"/>
      <x v="3"/>
    </i>
    <i r="1">
      <x v="452"/>
      <x/>
    </i>
    <i r="1">
      <x v="453"/>
      <x v="9"/>
    </i>
    <i r="1">
      <x v="454"/>
      <x v="14"/>
    </i>
    <i r="1">
      <x v="455"/>
      <x v="7"/>
    </i>
    <i r="1">
      <x v="456"/>
      <x v="12"/>
    </i>
    <i r="1">
      <x v="457"/>
      <x v="12"/>
    </i>
    <i r="1">
      <x v="458"/>
      <x v="19"/>
    </i>
    <i r="1">
      <x v="459"/>
      <x v="14"/>
    </i>
    <i r="1">
      <x v="460"/>
      <x v="11"/>
    </i>
    <i r="1">
      <x v="461"/>
      <x v="9"/>
    </i>
    <i r="1">
      <x v="462"/>
      <x v="9"/>
    </i>
    <i r="1">
      <x v="463"/>
      <x v="2"/>
    </i>
    <i r="1">
      <x v="464"/>
      <x v="12"/>
    </i>
    <i r="1">
      <x v="465"/>
      <x v="7"/>
    </i>
    <i r="1">
      <x v="466"/>
      <x v="14"/>
    </i>
    <i r="1">
      <x v="467"/>
      <x v="7"/>
    </i>
    <i r="1">
      <x v="468"/>
      <x v="9"/>
    </i>
    <i r="1">
      <x v="469"/>
      <x v="2"/>
    </i>
    <i r="1">
      <x v="470"/>
      <x v="9"/>
    </i>
    <i r="1">
      <x v="471"/>
      <x v="4"/>
    </i>
    <i r="1">
      <x v="472"/>
      <x v="16"/>
    </i>
    <i r="1">
      <x v="473"/>
      <x v="12"/>
    </i>
    <i r="1">
      <x v="474"/>
      <x v="7"/>
    </i>
    <i r="1">
      <x v="475"/>
      <x v="21"/>
    </i>
    <i r="1">
      <x v="476"/>
      <x v="21"/>
    </i>
    <i r="1">
      <x v="477"/>
      <x v="7"/>
    </i>
    <i r="1">
      <x v="478"/>
      <x v="7"/>
    </i>
    <i r="1">
      <x v="479"/>
      <x v="7"/>
    </i>
    <i r="1">
      <x v="480"/>
      <x v="7"/>
    </i>
    <i r="1">
      <x v="481"/>
      <x v="7"/>
    </i>
    <i r="1">
      <x v="482"/>
      <x v="12"/>
    </i>
    <i r="1">
      <x v="483"/>
      <x v="5"/>
    </i>
    <i r="1">
      <x v="484"/>
      <x v="7"/>
    </i>
    <i r="1">
      <x v="485"/>
      <x v="7"/>
    </i>
    <i r="1">
      <x v="486"/>
      <x v="9"/>
    </i>
    <i r="1">
      <x v="487"/>
      <x v="7"/>
    </i>
    <i r="1">
      <x v="488"/>
      <x v="7"/>
    </i>
    <i r="1">
      <x v="489"/>
      <x v="5"/>
    </i>
    <i r="1">
      <x v="490"/>
      <x v="14"/>
    </i>
    <i r="1">
      <x v="491"/>
      <x v="9"/>
    </i>
    <i r="1">
      <x v="492"/>
      <x v="12"/>
    </i>
    <i r="1">
      <x v="493"/>
      <x v="17"/>
    </i>
    <i r="1">
      <x v="494"/>
      <x v="12"/>
    </i>
    <i r="1">
      <x v="495"/>
      <x v="7"/>
    </i>
    <i r="1">
      <x v="496"/>
      <x v="7"/>
    </i>
    <i r="1">
      <x v="497"/>
      <x v="12"/>
    </i>
    <i r="1">
      <x v="498"/>
      <x v="7"/>
    </i>
    <i r="1">
      <x v="499"/>
      <x v="3"/>
    </i>
    <i r="1">
      <x v="500"/>
      <x v="12"/>
    </i>
    <i r="1">
      <x v="501"/>
      <x v="12"/>
    </i>
    <i r="1">
      <x v="502"/>
      <x v="2"/>
    </i>
    <i r="1">
      <x v="503"/>
      <x v="7"/>
    </i>
    <i r="1">
      <x v="504"/>
      <x v="9"/>
    </i>
    <i r="1">
      <x v="505"/>
      <x v="14"/>
    </i>
    <i r="1">
      <x v="506"/>
      <x v="4"/>
    </i>
    <i r="1">
      <x v="507"/>
      <x v="12"/>
    </i>
    <i r="1">
      <x v="508"/>
      <x v="13"/>
    </i>
    <i r="1">
      <x v="509"/>
      <x v="17"/>
    </i>
    <i r="1">
      <x v="510"/>
      <x v="6"/>
    </i>
    <i r="1">
      <x v="511"/>
      <x v="14"/>
    </i>
    <i r="1">
      <x v="512"/>
      <x v="4"/>
    </i>
    <i r="1">
      <x v="513"/>
      <x v="14"/>
    </i>
    <i r="1">
      <x v="514"/>
      <x v="14"/>
    </i>
    <i r="1">
      <x v="515"/>
      <x v="7"/>
    </i>
    <i r="1">
      <x v="516"/>
      <x v="2"/>
    </i>
    <i r="1">
      <x v="517"/>
      <x v="15"/>
    </i>
    <i r="1">
      <x v="518"/>
      <x v="12"/>
    </i>
    <i r="1">
      <x v="519"/>
      <x v="9"/>
    </i>
    <i r="1">
      <x v="520"/>
      <x v="4"/>
    </i>
    <i r="1">
      <x v="521"/>
      <x v="19"/>
    </i>
    <i r="1">
      <x v="522"/>
      <x v="4"/>
    </i>
    <i r="1">
      <x v="523"/>
      <x v="4"/>
    </i>
    <i r="1">
      <x v="524"/>
      <x v="7"/>
    </i>
    <i r="1">
      <x v="525"/>
      <x v="6"/>
    </i>
    <i r="1">
      <x v="526"/>
      <x v="7"/>
    </i>
    <i r="1">
      <x v="527"/>
      <x v="3"/>
    </i>
    <i r="1">
      <x v="528"/>
      <x v="13"/>
    </i>
    <i r="1">
      <x v="529"/>
      <x/>
    </i>
    <i r="1">
      <x v="530"/>
      <x v="14"/>
    </i>
    <i r="1">
      <x v="531"/>
      <x v="8"/>
    </i>
    <i r="1">
      <x v="532"/>
      <x v="4"/>
    </i>
    <i r="1">
      <x v="533"/>
      <x v="7"/>
    </i>
    <i r="1">
      <x v="534"/>
      <x v="13"/>
    </i>
    <i r="1">
      <x v="535"/>
      <x v="14"/>
    </i>
    <i r="1">
      <x v="536"/>
      <x v="13"/>
    </i>
    <i r="1">
      <x v="537"/>
      <x v="12"/>
    </i>
    <i r="1">
      <x v="538"/>
      <x v="14"/>
    </i>
    <i r="1">
      <x v="539"/>
      <x v="16"/>
    </i>
    <i r="1">
      <x v="540"/>
      <x v="16"/>
    </i>
    <i r="1">
      <x v="541"/>
      <x v="7"/>
    </i>
    <i r="1">
      <x v="542"/>
      <x v="19"/>
    </i>
    <i r="1">
      <x v="543"/>
      <x/>
    </i>
    <i r="1">
      <x v="544"/>
      <x v="9"/>
    </i>
    <i r="1">
      <x v="545"/>
      <x v="7"/>
    </i>
    <i r="1">
      <x v="546"/>
      <x v="3"/>
    </i>
    <i r="1">
      <x v="547"/>
      <x v="13"/>
    </i>
    <i r="1">
      <x v="548"/>
      <x v="16"/>
    </i>
    <i r="1">
      <x v="549"/>
      <x v="16"/>
    </i>
    <i r="1">
      <x v="550"/>
      <x v="12"/>
    </i>
    <i r="1">
      <x v="551"/>
      <x v="8"/>
    </i>
    <i r="1">
      <x v="552"/>
      <x v="9"/>
    </i>
    <i r="1">
      <x v="553"/>
      <x v="15"/>
    </i>
    <i r="1">
      <x v="554"/>
      <x v="9"/>
    </i>
    <i r="1">
      <x v="555"/>
      <x v="9"/>
    </i>
    <i r="1">
      <x v="556"/>
      <x v="4"/>
    </i>
    <i r="1">
      <x v="557"/>
      <x v="12"/>
    </i>
    <i r="1">
      <x v="558"/>
      <x v="7"/>
    </i>
    <i r="1">
      <x v="559"/>
      <x v="5"/>
    </i>
    <i r="1">
      <x v="560"/>
      <x v="12"/>
    </i>
    <i r="1">
      <x v="561"/>
      <x v="8"/>
    </i>
    <i r="1">
      <x v="562"/>
      <x v="7"/>
    </i>
    <i r="1">
      <x v="563"/>
      <x v="7"/>
    </i>
    <i r="1">
      <x v="564"/>
      <x v="9"/>
    </i>
    <i r="1">
      <x v="565"/>
      <x v="11"/>
    </i>
    <i r="1">
      <x v="566"/>
      <x v="12"/>
    </i>
    <i r="1">
      <x v="567"/>
      <x v="7"/>
    </i>
    <i r="1">
      <x v="568"/>
      <x v="14"/>
    </i>
    <i r="1">
      <x v="569"/>
      <x v="12"/>
    </i>
    <i r="1">
      <x v="570"/>
      <x v="12"/>
    </i>
    <i r="1">
      <x v="571"/>
      <x v="12"/>
    </i>
    <i r="1">
      <x v="572"/>
      <x v="7"/>
    </i>
    <i r="1">
      <x v="573"/>
      <x v="7"/>
    </i>
    <i r="1">
      <x v="574"/>
      <x v="10"/>
    </i>
    <i r="1">
      <x v="575"/>
      <x v="14"/>
    </i>
    <i r="1">
      <x v="576"/>
      <x v="14"/>
    </i>
    <i r="1">
      <x v="577"/>
      <x v="9"/>
    </i>
    <i r="1">
      <x v="578"/>
      <x v="12"/>
    </i>
    <i r="1">
      <x v="579"/>
      <x v="7"/>
    </i>
    <i r="1">
      <x v="580"/>
      <x v="7"/>
    </i>
    <i r="1">
      <x v="581"/>
      <x v="7"/>
    </i>
    <i r="1">
      <x v="582"/>
      <x v="9"/>
    </i>
    <i r="1">
      <x v="583"/>
      <x v="4"/>
    </i>
    <i r="1">
      <x v="584"/>
      <x v="7"/>
    </i>
    <i r="1">
      <x v="585"/>
      <x v="14"/>
    </i>
    <i r="1">
      <x v="586"/>
      <x v="14"/>
    </i>
    <i r="1">
      <x v="587"/>
      <x v="7"/>
    </i>
    <i r="1">
      <x v="588"/>
      <x v="9"/>
    </i>
    <i r="1">
      <x v="589"/>
      <x v="14"/>
    </i>
    <i r="1">
      <x v="590"/>
      <x v="12"/>
    </i>
    <i r="1">
      <x v="591"/>
      <x v="4"/>
    </i>
    <i r="1">
      <x v="592"/>
      <x v="7"/>
    </i>
    <i r="1">
      <x v="593"/>
      <x v="12"/>
    </i>
    <i r="1">
      <x v="594"/>
      <x v="12"/>
    </i>
    <i r="1">
      <x v="595"/>
      <x v="12"/>
    </i>
    <i r="1">
      <x v="596"/>
      <x v="12"/>
    </i>
    <i r="1">
      <x v="597"/>
      <x v="7"/>
    </i>
    <i r="1">
      <x v="598"/>
      <x v="2"/>
    </i>
    <i r="1">
      <x v="599"/>
      <x v="12"/>
    </i>
    <i r="1">
      <x v="600"/>
      <x v="21"/>
    </i>
    <i r="1">
      <x v="601"/>
      <x v="9"/>
    </i>
    <i r="1">
      <x v="602"/>
      <x v="7"/>
    </i>
    <i r="1">
      <x v="603"/>
      <x v="14"/>
    </i>
    <i r="1">
      <x v="604"/>
      <x v="12"/>
    </i>
    <i r="1">
      <x v="605"/>
      <x v="17"/>
    </i>
    <i r="1">
      <x v="606"/>
      <x v="4"/>
    </i>
    <i r="1">
      <x v="607"/>
      <x v="14"/>
    </i>
    <i r="1">
      <x v="608"/>
      <x v="13"/>
    </i>
    <i r="1">
      <x v="609"/>
      <x v="11"/>
    </i>
    <i r="1">
      <x v="610"/>
      <x v="14"/>
    </i>
    <i r="1">
      <x v="611"/>
      <x v="8"/>
    </i>
    <i r="1">
      <x v="612"/>
      <x v="7"/>
    </i>
    <i r="1">
      <x v="613"/>
      <x v="8"/>
    </i>
    <i r="1">
      <x v="614"/>
      <x v="4"/>
    </i>
    <i r="1">
      <x v="615"/>
      <x v="12"/>
    </i>
    <i r="1">
      <x v="616"/>
      <x v="12"/>
    </i>
    <i r="1">
      <x v="617"/>
      <x v="17"/>
    </i>
    <i r="1">
      <x v="618"/>
      <x v="13"/>
    </i>
    <i r="1">
      <x v="619"/>
      <x v="12"/>
    </i>
    <i r="1">
      <x v="620"/>
      <x v="12"/>
    </i>
    <i r="1">
      <x v="621"/>
      <x v="7"/>
    </i>
    <i r="1">
      <x v="622"/>
      <x v="8"/>
    </i>
    <i r="1">
      <x v="623"/>
      <x v="12"/>
    </i>
    <i r="1">
      <x v="624"/>
      <x v="5"/>
    </i>
    <i r="1">
      <x v="625"/>
      <x v="10"/>
    </i>
    <i r="1">
      <x v="626"/>
      <x v="12"/>
    </i>
    <i r="1">
      <x v="627"/>
      <x v="9"/>
    </i>
    <i r="1">
      <x v="628"/>
      <x v="21"/>
    </i>
    <i r="1">
      <x v="629"/>
      <x v="9"/>
    </i>
    <i r="1">
      <x v="630"/>
      <x v="5"/>
    </i>
    <i r="1">
      <x v="631"/>
      <x v="15"/>
    </i>
    <i r="1">
      <x v="632"/>
      <x v="9"/>
    </i>
    <i r="1">
      <x v="633"/>
      <x v="5"/>
    </i>
    <i r="1">
      <x v="634"/>
      <x v="5"/>
    </i>
    <i r="1">
      <x v="635"/>
      <x v="19"/>
    </i>
    <i r="1">
      <x v="636"/>
      <x v="12"/>
    </i>
    <i r="1">
      <x v="637"/>
      <x/>
    </i>
    <i r="1">
      <x v="638"/>
      <x v="12"/>
    </i>
    <i r="1">
      <x v="639"/>
      <x v="9"/>
    </i>
    <i r="1">
      <x v="640"/>
      <x v="14"/>
    </i>
    <i r="1">
      <x v="641"/>
      <x v="8"/>
    </i>
    <i r="1">
      <x v="642"/>
      <x v="4"/>
    </i>
    <i r="1">
      <x v="643"/>
      <x v="14"/>
    </i>
    <i r="1">
      <x v="644"/>
      <x v="8"/>
    </i>
    <i r="1">
      <x v="645"/>
      <x v="12"/>
    </i>
    <i r="1">
      <x v="646"/>
      <x v="2"/>
    </i>
    <i r="1">
      <x v="647"/>
      <x v="2"/>
    </i>
    <i r="1">
      <x v="648"/>
      <x v="12"/>
    </i>
    <i>
      <x v="1"/>
      <x v="649"/>
      <x v="1"/>
    </i>
    <i>
      <x v="2"/>
      <x v="4"/>
      <x v="20"/>
    </i>
    <i r="1">
      <x v="9"/>
      <x v="19"/>
    </i>
    <i r="1">
      <x v="17"/>
      <x v="19"/>
    </i>
    <i r="1">
      <x v="20"/>
      <x v="22"/>
    </i>
    <i r="1">
      <x v="21"/>
      <x v="22"/>
    </i>
    <i r="1">
      <x v="24"/>
      <x v="19"/>
    </i>
    <i r="1">
      <x v="35"/>
      <x v="16"/>
    </i>
    <i r="1">
      <x v="41"/>
      <x v="16"/>
    </i>
    <i r="1">
      <x v="42"/>
      <x v="19"/>
    </i>
    <i r="1">
      <x v="51"/>
      <x v="19"/>
    </i>
    <i r="1">
      <x v="59"/>
      <x v="16"/>
    </i>
    <i r="1">
      <x v="63"/>
      <x v="19"/>
    </i>
    <i r="1">
      <x v="69"/>
      <x v="16"/>
    </i>
    <i r="1">
      <x v="70"/>
      <x v="16"/>
    </i>
    <i r="1">
      <x v="71"/>
      <x v="19"/>
    </i>
    <i r="1">
      <x v="74"/>
      <x v="19"/>
    </i>
    <i r="1">
      <x v="76"/>
      <x v="18"/>
    </i>
    <i r="1">
      <x v="77"/>
      <x v="19"/>
    </i>
    <i r="1">
      <x v="87"/>
      <x v="19"/>
    </i>
    <i r="1">
      <x v="94"/>
      <x v="22"/>
    </i>
    <i r="1">
      <x v="99"/>
      <x v="20"/>
    </i>
    <i r="1">
      <x v="116"/>
      <x v="20"/>
    </i>
    <i r="1">
      <x v="121"/>
      <x v="19"/>
    </i>
    <i r="1">
      <x v="126"/>
      <x v="19"/>
    </i>
    <i r="1">
      <x v="131"/>
      <x v="20"/>
    </i>
    <i r="1">
      <x v="137"/>
      <x v="16"/>
    </i>
    <i r="1">
      <x v="142"/>
      <x v="19"/>
    </i>
    <i r="1">
      <x v="143"/>
      <x v="22"/>
    </i>
    <i r="1">
      <x v="147"/>
      <x v="19"/>
    </i>
    <i r="1">
      <x v="156"/>
      <x v="16"/>
    </i>
    <i r="1">
      <x v="157"/>
      <x v="20"/>
    </i>
    <i r="1">
      <x v="162"/>
      <x v="22"/>
    </i>
    <i r="1">
      <x v="173"/>
      <x v="19"/>
    </i>
    <i r="1">
      <x v="179"/>
      <x v="22"/>
    </i>
    <i r="1">
      <x v="182"/>
      <x v="22"/>
    </i>
    <i r="1">
      <x v="185"/>
      <x v="20"/>
    </i>
    <i r="1">
      <x v="189"/>
      <x v="20"/>
    </i>
    <i r="1">
      <x v="192"/>
      <x v="19"/>
    </i>
    <i r="1">
      <x v="196"/>
      <x v="18"/>
    </i>
    <i r="1">
      <x v="197"/>
      <x v="20"/>
    </i>
    <i r="1">
      <x v="200"/>
      <x v="20"/>
    </i>
    <i r="1">
      <x v="207"/>
      <x v="19"/>
    </i>
    <i r="1">
      <x v="211"/>
      <x v="19"/>
    </i>
    <i r="1">
      <x v="214"/>
      <x v="20"/>
    </i>
    <i r="1">
      <x v="219"/>
      <x v="18"/>
    </i>
    <i r="1">
      <x v="222"/>
      <x v="20"/>
    </i>
    <i r="1">
      <x v="226"/>
      <x v="20"/>
    </i>
    <i r="1">
      <x v="229"/>
      <x v="20"/>
    </i>
    <i r="1">
      <x v="234"/>
      <x v="18"/>
    </i>
    <i r="1">
      <x v="243"/>
      <x v="20"/>
    </i>
    <i r="1">
      <x v="251"/>
      <x v="19"/>
    </i>
    <i r="1">
      <x v="259"/>
      <x v="19"/>
    </i>
    <i r="1">
      <x v="262"/>
      <x v="19"/>
    </i>
    <i r="1">
      <x v="266"/>
      <x v="18"/>
    </i>
    <i r="1">
      <x v="269"/>
      <x v="19"/>
    </i>
    <i r="1">
      <x v="270"/>
      <x v="19"/>
    </i>
    <i r="1">
      <x v="275"/>
      <x v="19"/>
    </i>
    <i r="1">
      <x v="276"/>
      <x v="20"/>
    </i>
    <i r="1">
      <x v="279"/>
      <x v="18"/>
    </i>
    <i r="1">
      <x v="285"/>
      <x v="20"/>
    </i>
    <i r="1">
      <x v="287"/>
      <x v="16"/>
    </i>
    <i r="1">
      <x v="290"/>
      <x v="19"/>
    </i>
    <i r="1">
      <x v="298"/>
      <x v="18"/>
    </i>
    <i r="1">
      <x v="314"/>
      <x v="22"/>
    </i>
    <i r="1">
      <x v="315"/>
      <x v="22"/>
    </i>
    <i r="1">
      <x v="320"/>
      <x v="18"/>
    </i>
    <i r="1">
      <x v="322"/>
      <x v="22"/>
    </i>
    <i r="1">
      <x v="326"/>
      <x v="18"/>
    </i>
    <i r="1">
      <x v="327"/>
      <x v="18"/>
    </i>
    <i r="1">
      <x v="334"/>
      <x v="19"/>
    </i>
    <i r="1">
      <x v="344"/>
      <x v="20"/>
    </i>
    <i r="1">
      <x v="345"/>
      <x v="19"/>
    </i>
    <i r="1">
      <x v="355"/>
      <x v="16"/>
    </i>
    <i r="1">
      <x v="360"/>
      <x v="16"/>
    </i>
    <i r="1">
      <x v="363"/>
      <x v="22"/>
    </i>
    <i r="1">
      <x v="365"/>
      <x v="19"/>
    </i>
    <i r="1">
      <x v="377"/>
      <x v="19"/>
    </i>
    <i r="1">
      <x v="380"/>
      <x v="19"/>
    </i>
    <i r="1">
      <x v="382"/>
      <x v="20"/>
    </i>
    <i r="1">
      <x v="383"/>
      <x v="19"/>
    </i>
    <i r="1">
      <x v="393"/>
      <x v="20"/>
    </i>
    <i r="1">
      <x v="394"/>
      <x v="16"/>
    </i>
    <i r="1">
      <x v="399"/>
      <x v="18"/>
    </i>
    <i r="1">
      <x v="402"/>
      <x v="20"/>
    </i>
    <i r="1">
      <x v="404"/>
      <x v="22"/>
    </i>
    <i r="1">
      <x v="406"/>
      <x v="19"/>
    </i>
    <i r="1">
      <x v="413"/>
      <x v="19"/>
    </i>
    <i r="1">
      <x v="420"/>
      <x v="20"/>
    </i>
    <i r="1">
      <x v="428"/>
      <x v="19"/>
    </i>
    <i r="1">
      <x v="433"/>
      <x v="19"/>
    </i>
    <i r="1">
      <x v="442"/>
      <x v="16"/>
    </i>
    <i r="1">
      <x v="450"/>
      <x v="16"/>
    </i>
    <i r="1">
      <x v="458"/>
      <x v="20"/>
    </i>
    <i r="1">
      <x v="459"/>
      <x v="20"/>
    </i>
    <i r="1">
      <x v="464"/>
      <x v="19"/>
    </i>
    <i r="1">
      <x v="468"/>
      <x v="22"/>
    </i>
    <i r="1">
      <x v="469"/>
      <x v="20"/>
    </i>
    <i r="1">
      <x v="470"/>
      <x v="22"/>
    </i>
    <i r="1">
      <x v="471"/>
      <x v="20"/>
    </i>
    <i r="1">
      <x v="474"/>
      <x v="16"/>
    </i>
    <i r="1">
      <x v="487"/>
      <x v="20"/>
    </i>
    <i r="1">
      <x v="493"/>
      <x v="19"/>
    </i>
    <i r="1">
      <x v="504"/>
      <x v="19"/>
    </i>
    <i r="1">
      <x v="505"/>
      <x v="20"/>
    </i>
    <i r="1">
      <x v="512"/>
      <x v="19"/>
    </i>
    <i r="1">
      <x v="518"/>
      <x v="19"/>
    </i>
    <i r="1">
      <x v="519"/>
      <x v="19"/>
    </i>
    <i r="1">
      <x v="520"/>
      <x v="19"/>
    </i>
    <i r="1">
      <x v="526"/>
      <x v="19"/>
    </i>
    <i r="1">
      <x v="527"/>
      <x v="16"/>
    </i>
    <i r="1">
      <x v="528"/>
      <x v="20"/>
    </i>
    <i r="1">
      <x v="534"/>
      <x v="20"/>
    </i>
    <i r="1">
      <x v="546"/>
      <x v="16"/>
    </i>
    <i r="1">
      <x v="549"/>
      <x v="18"/>
    </i>
    <i r="1">
      <x v="550"/>
      <x v="22"/>
    </i>
    <i r="1">
      <x v="562"/>
      <x v="22"/>
    </i>
    <i r="1">
      <x v="564"/>
      <x v="22"/>
    </i>
    <i r="1">
      <x v="566"/>
      <x v="19"/>
    </i>
    <i r="1">
      <x v="567"/>
      <x v="18"/>
    </i>
    <i r="1">
      <x v="568"/>
      <x v="20"/>
    </i>
    <i r="1">
      <x v="584"/>
      <x v="19"/>
    </i>
    <i r="1">
      <x v="585"/>
      <x v="19"/>
    </i>
    <i r="1">
      <x v="595"/>
      <x v="19"/>
    </i>
    <i r="1">
      <x v="602"/>
      <x v="18"/>
    </i>
    <i r="1">
      <x v="603"/>
      <x v="20"/>
    </i>
    <i r="1">
      <x v="609"/>
      <x v="19"/>
    </i>
    <i r="1">
      <x v="616"/>
      <x v="18"/>
    </i>
    <i r="1">
      <x v="620"/>
      <x v="19"/>
    </i>
    <i r="1">
      <x v="625"/>
      <x v="20"/>
    </i>
    <i t="grand">
      <x/>
    </i>
  </rowItems>
  <colItems count="1">
    <i/>
  </colItems>
  <pageFields count="2">
    <pageField fld="1" hier="-1"/>
    <pageField fld="0" hier="-1"/>
  </pageFields>
  <dataFields count="1">
    <dataField name="Max at Semi" fld="14" subtotal="max"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4.xml><?xml version="1.0" encoding="utf-8"?>
<pivotTableDefinition xmlns="http://schemas.openxmlformats.org/spreadsheetml/2006/main" xmlns:mc="http://schemas.openxmlformats.org/markup-compatibility/2006" xmlns:xr="http://schemas.microsoft.com/office/spreadsheetml/2014/revision" mc:Ignorable="xr" xr:uid="{4365E1D0-384E-42D6-A54A-D981124289FD}" name="PivotTable4" cacheId="156" applyNumberFormats="0" applyBorderFormats="0" applyFontFormats="0" applyPatternFormats="0" applyAlignmentFormats="0" applyWidthHeightFormats="1" dataCaption="Values" missingCaption="-" updatedVersion="8" minRefreshableVersion="3" showDrill="0" itemPrintTitles="1" createdVersion="4" indent="0" compact="0" compactData="0" multipleFieldFilters="0">
  <location ref="H6:I17" firstHeaderRow="1" firstDataRow="1" firstDataCol="1" rowPageCount="2" colPageCount="1"/>
  <pivotFields count="23">
    <pivotField compact="0" outline="0" showAll="0" sortType="ascending" defaultSubtotal="0"/>
    <pivotField axis="axisPage" compact="0" outline="0" multipleItemSelectionAllowed="1" showAll="0" defaultSubtotal="0">
      <items count="1">
        <item x="0"/>
      </items>
    </pivotField>
    <pivotField compact="0" outline="0" multipleItemSelectionAllowed="1" showAll="0"/>
    <pivotField compact="0" numFmtId="14" outline="0" showAll="0"/>
    <pivotField compact="0" outline="0" multipleItemSelectionAllowed="1" showAll="0"/>
    <pivotField dataField="1"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numFmtId="1" outline="0" showAll="0" defaultSubtotal="0"/>
    <pivotField compact="0" outline="0" showAll="0" defaultSubtotal="0"/>
    <pivotField compact="0" outline="0" showAll="0" defaultSubtotal="0"/>
    <pivotField axis="axisRow" compact="0" outline="0" showAll="0" defaultSubtotal="0">
      <items count="10">
        <item x="1"/>
        <item x="0"/>
        <item x="2"/>
        <item x="3"/>
        <item x="4"/>
        <item x="5"/>
        <item x="6"/>
        <item x="7"/>
        <item x="8"/>
        <item x="9"/>
      </items>
    </pivotField>
    <pivotField axis="axisPage" compact="0" outline="0" showAll="0">
      <items count="4">
        <item x="2"/>
        <item x="0"/>
        <item x="1"/>
        <item t="default"/>
      </items>
    </pivotField>
    <pivotField compact="0" outline="0" dragToRow="0" dragToCol="0" dragToPage="0" showAll="0" defaultSubtotal="0"/>
    <pivotField compact="0" outline="0" dragToRow="0" dragToCol="0" dragToPage="0" showAll="0" defaultSubtotal="0"/>
  </pivotFields>
  <rowFields count="1">
    <field x="19"/>
  </rowFields>
  <rowItems count="11">
    <i>
      <x/>
    </i>
    <i>
      <x v="1"/>
    </i>
    <i>
      <x v="2"/>
    </i>
    <i>
      <x v="3"/>
    </i>
    <i>
      <x v="4"/>
    </i>
    <i>
      <x v="5"/>
    </i>
    <i>
      <x v="6"/>
    </i>
    <i>
      <x v="7"/>
    </i>
    <i>
      <x v="8"/>
    </i>
    <i>
      <x v="9"/>
    </i>
    <i t="grand">
      <x/>
    </i>
  </rowItems>
  <colItems count="1">
    <i/>
  </colItems>
  <pageFields count="2">
    <pageField fld="1" hier="-1"/>
    <pageField fld="20" hier="-1"/>
  </pageFields>
  <dataFields count="1">
    <dataField name="Count of Team" fld="5" subtotal="count" baseField="0" baseItem="0"/>
  </dataField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5.xml><?xml version="1.0" encoding="utf-8"?>
<pivotTableDefinition xmlns="http://schemas.openxmlformats.org/spreadsheetml/2006/main" xmlns:mc="http://schemas.openxmlformats.org/markup-compatibility/2006" xmlns:xr="http://schemas.microsoft.com/office/spreadsheetml/2014/revision" mc:Ignorable="xr" xr:uid="{966A018D-04A5-479A-AFDC-CAF3B0274B7D}" name="PivotTable1" cacheId="156" applyNumberFormats="0" applyBorderFormats="0" applyFontFormats="0" applyPatternFormats="0" applyAlignmentFormats="0" applyWidthHeightFormats="1" dataCaption="Values" missingCaption="-" updatedVersion="8" minRefreshableVersion="3" showDrill="0" itemPrintTitles="1" createdVersion="4" indent="0" compact="0" compactData="0" multipleFieldFilters="0">
  <location ref="B6:D73" firstHeaderRow="1" firstDataRow="1" firstDataCol="2" rowPageCount="3" colPageCount="1"/>
  <pivotFields count="23">
    <pivotField axis="axisRow" compact="0" outline="0" showAll="0" sortType="ascending" defaultSubtotal="0">
      <items count="62">
        <item x="47"/>
        <item x="9"/>
        <item x="55"/>
        <item x="3"/>
        <item x="10"/>
        <item x="11"/>
        <item x="21"/>
        <item x="39"/>
        <item x="5"/>
        <item x="40"/>
        <item x="41"/>
        <item x="44"/>
        <item x="24"/>
        <item x="26"/>
        <item x="15"/>
        <item x="14"/>
        <item x="34"/>
        <item x="29"/>
        <item x="16"/>
        <item x="2"/>
        <item x="25"/>
        <item x="7"/>
        <item x="30"/>
        <item x="22"/>
        <item x="35"/>
        <item x="43"/>
        <item x="18"/>
        <item x="19"/>
        <item x="23"/>
        <item x="46"/>
        <item x="36"/>
        <item x="32"/>
        <item x="12"/>
        <item x="13"/>
        <item x="20"/>
        <item x="27"/>
        <item x="50"/>
        <item x="58"/>
        <item x="54"/>
        <item x="60"/>
        <item x="57"/>
        <item x="53"/>
        <item x="52"/>
        <item x="51"/>
        <item x="17"/>
        <item x="59"/>
        <item x="45"/>
        <item x="56"/>
        <item x="48"/>
        <item x="49"/>
        <item x="42"/>
        <item x="6"/>
        <item x="28"/>
        <item x="33"/>
        <item x="38"/>
        <item x="4"/>
        <item x="37"/>
        <item x="1"/>
        <item x="8"/>
        <item x="0"/>
        <item x="31"/>
        <item x="61"/>
      </items>
    </pivotField>
    <pivotField axis="axisPage" compact="0" outline="0" multipleItemSelectionAllowed="1" showAll="0" defaultSubtotal="0">
      <items count="1">
        <item x="0"/>
      </items>
    </pivotField>
    <pivotField axis="axisRow" compact="0" outline="0" multipleItemSelectionAllowed="1" showAll="0">
      <items count="5">
        <item x="0"/>
        <item x="3"/>
        <item x="1"/>
        <item x="2"/>
        <item t="default"/>
      </items>
    </pivotField>
    <pivotField compact="0" numFmtId="14" outline="0" showAll="0"/>
    <pivotField axis="axisPage" compact="0" outline="0" multipleItemSelectionAllowed="1" showAll="0" defaultSubtotal="0">
      <items count="3">
        <item x="0"/>
        <item x="2"/>
        <item x="1"/>
      </items>
    </pivotField>
    <pivotField dataField="1"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numFmtId="1" outline="0" showAll="0" defaultSubtotal="0"/>
    <pivotField compact="0" outline="0" showAll="0" defaultSubtotal="0"/>
    <pivotField compact="0" outline="0" showAll="0" defaultSubtotal="0"/>
    <pivotField compact="0" outline="0" showAll="0" defaultSubtotal="0"/>
    <pivotField axis="axisPage" compact="0" outline="0" showAll="0">
      <items count="4">
        <item x="2"/>
        <item x="0"/>
        <item x="1"/>
        <item t="default"/>
      </items>
    </pivotField>
    <pivotField compact="0" outline="0" dragToRow="0" dragToCol="0" dragToPage="0" showAll="0" defaultSubtotal="0"/>
    <pivotField compact="0" outline="0" dragToRow="0" dragToCol="0" dragToPage="0" showAll="0" defaultSubtotal="0"/>
  </pivotFields>
  <rowFields count="2">
    <field x="2"/>
    <field x="0"/>
  </rowFields>
  <rowItems count="67">
    <i>
      <x/>
      <x v="3"/>
    </i>
    <i r="1">
      <x v="15"/>
    </i>
    <i r="1">
      <x v="19"/>
    </i>
    <i r="1">
      <x v="43"/>
    </i>
    <i r="1">
      <x v="57"/>
    </i>
    <i r="1">
      <x v="59"/>
    </i>
    <i t="default">
      <x/>
    </i>
    <i>
      <x v="1"/>
      <x v="61"/>
    </i>
    <i t="default">
      <x v="1"/>
    </i>
    <i>
      <x v="2"/>
      <x v="11"/>
    </i>
    <i r="1">
      <x v="42"/>
    </i>
    <i r="1">
      <x v="48"/>
    </i>
    <i r="1">
      <x v="49"/>
    </i>
    <i r="1">
      <x v="52"/>
    </i>
    <i r="1">
      <x v="54"/>
    </i>
    <i r="1">
      <x v="55"/>
    </i>
    <i t="default">
      <x v="2"/>
    </i>
    <i>
      <x v="3"/>
      <x/>
    </i>
    <i r="1">
      <x v="1"/>
    </i>
    <i r="1">
      <x v="2"/>
    </i>
    <i r="1">
      <x v="4"/>
    </i>
    <i r="1">
      <x v="5"/>
    </i>
    <i r="1">
      <x v="6"/>
    </i>
    <i r="1">
      <x v="7"/>
    </i>
    <i r="1">
      <x v="8"/>
    </i>
    <i r="1">
      <x v="9"/>
    </i>
    <i r="1">
      <x v="10"/>
    </i>
    <i r="1">
      <x v="12"/>
    </i>
    <i r="1">
      <x v="13"/>
    </i>
    <i r="1">
      <x v="14"/>
    </i>
    <i r="1">
      <x v="16"/>
    </i>
    <i r="1">
      <x v="17"/>
    </i>
    <i r="1">
      <x v="18"/>
    </i>
    <i r="1">
      <x v="20"/>
    </i>
    <i r="1">
      <x v="21"/>
    </i>
    <i r="1">
      <x v="22"/>
    </i>
    <i r="1">
      <x v="23"/>
    </i>
    <i r="1">
      <x v="24"/>
    </i>
    <i r="1">
      <x v="25"/>
    </i>
    <i r="1">
      <x v="26"/>
    </i>
    <i r="1">
      <x v="27"/>
    </i>
    <i r="1">
      <x v="28"/>
    </i>
    <i r="1">
      <x v="29"/>
    </i>
    <i r="1">
      <x v="30"/>
    </i>
    <i r="1">
      <x v="31"/>
    </i>
    <i r="1">
      <x v="32"/>
    </i>
    <i r="1">
      <x v="33"/>
    </i>
    <i r="1">
      <x v="34"/>
    </i>
    <i r="1">
      <x v="35"/>
    </i>
    <i r="1">
      <x v="36"/>
    </i>
    <i r="1">
      <x v="37"/>
    </i>
    <i r="1">
      <x v="38"/>
    </i>
    <i r="1">
      <x v="39"/>
    </i>
    <i r="1">
      <x v="40"/>
    </i>
    <i r="1">
      <x v="41"/>
    </i>
    <i r="1">
      <x v="44"/>
    </i>
    <i r="1">
      <x v="45"/>
    </i>
    <i r="1">
      <x v="46"/>
    </i>
    <i r="1">
      <x v="47"/>
    </i>
    <i r="1">
      <x v="50"/>
    </i>
    <i r="1">
      <x v="51"/>
    </i>
    <i r="1">
      <x v="53"/>
    </i>
    <i r="1">
      <x v="56"/>
    </i>
    <i r="1">
      <x v="58"/>
    </i>
    <i r="1">
      <x v="60"/>
    </i>
    <i t="default">
      <x v="3"/>
    </i>
    <i t="grand">
      <x/>
    </i>
  </rowItems>
  <colItems count="1">
    <i/>
  </colItems>
  <pageFields count="3">
    <pageField fld="1" hier="-1"/>
    <pageField fld="4" hier="-1"/>
    <pageField fld="20" hier="-1"/>
  </pageFields>
  <dataFields count="1">
    <dataField name="Count of Team" fld="5" subtotal="count" baseField="0" baseItem="0"/>
  </dataField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PivotTable2" cacheId="156" applyNumberFormats="0" applyBorderFormats="0" applyFontFormats="0" applyPatternFormats="0" applyAlignmentFormats="0" applyWidthHeightFormats="1" dataCaption="Values" updatedVersion="8" minRefreshableVersion="3" itemPrintTitles="1" createdVersion="4" indent="0" compact="0" compactData="0" multipleFieldFilters="0">
  <location ref="H2:K25" firstHeaderRow="0" firstDataRow="1" firstDataCol="1"/>
  <pivotFields count="23">
    <pivotField compact="0" outline="0" showAll="0" sortType="descending" defaultSubtotal="0">
      <autoSortScope>
        <pivotArea dataOnly="0" outline="0" fieldPosition="0">
          <references count="1">
            <reference field="4294967294" count="1" selected="0">
              <x v="1"/>
            </reference>
          </references>
        </pivotArea>
      </autoSortScope>
    </pivotField>
    <pivotField compact="0" outline="0" showAll="0"/>
    <pivotField compact="0" outline="0" showAll="0" defaultSubtotal="0"/>
    <pivotField axis="axisRow" compact="0" numFmtId="14" outline="0" showAll="0" includeNewItemsInFilter="1" sortType="ascending">
      <items count="24">
        <item h="1" x="22"/>
        <item x="0"/>
        <item x="4"/>
        <item x="2"/>
        <item x="5"/>
        <item x="1"/>
        <item x="3"/>
        <item x="6"/>
        <item x="7"/>
        <item x="8"/>
        <item x="9"/>
        <item x="10"/>
        <item x="11"/>
        <item x="12"/>
        <item x="13"/>
        <item x="14"/>
        <item x="16"/>
        <item x="15"/>
        <item x="17"/>
        <item x="18"/>
        <item x="19"/>
        <item x="20"/>
        <item x="21"/>
        <item t="default"/>
      </items>
    </pivotField>
    <pivotField compact="0" outline="0" showAll="0" defaultSubtotal="0"/>
    <pivotField dataField="1" compact="0" outline="0" showAll="0" measureFilter="1" sortType="descending" defaultSubtotal="0">
      <autoSortScope>
        <pivotArea dataOnly="0" outline="0" fieldPosition="0">
          <references count="1">
            <reference field="4294967294" count="1" selected="0">
              <x v="0"/>
            </reference>
          </references>
        </pivotArea>
      </autoSortScope>
    </pivotField>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dataField="1" compact="0" outline="0" showAll="0"/>
    <pivotField dataField="1" compact="0" outline="0" showAll="0" defaultSubtotal="0"/>
    <pivotField compact="0" numFmtId="1" outline="0" showAll="0" defaultSubtotal="0"/>
    <pivotField compact="0" outline="0" showAll="0" defaultSubtotal="0"/>
    <pivotField compact="0" outline="0" showAll="0" defaultSubtotal="0"/>
    <pivotField compact="0" outline="0" showAll="0" defaultSubtotal="0"/>
    <pivotField compact="0" outline="0" showAll="0"/>
    <pivotField compact="0" outline="0" dragToRow="0" dragToCol="0" dragToPage="0" showAll="0" defaultSubtotal="0"/>
    <pivotField compact="0" outline="0" dragToRow="0" dragToCol="0" dragToPage="0" showAll="0" defaultSubtotal="0"/>
  </pivotFields>
  <rowFields count="1">
    <field x="3"/>
  </rowFields>
  <rowItems count="23">
    <i>
      <x v="1"/>
    </i>
    <i>
      <x v="2"/>
    </i>
    <i>
      <x v="3"/>
    </i>
    <i>
      <x v="4"/>
    </i>
    <i>
      <x v="5"/>
    </i>
    <i>
      <x v="6"/>
    </i>
    <i>
      <x v="7"/>
    </i>
    <i>
      <x v="8"/>
    </i>
    <i>
      <x v="9"/>
    </i>
    <i>
      <x v="10"/>
    </i>
    <i>
      <x v="11"/>
    </i>
    <i>
      <x v="12"/>
    </i>
    <i>
      <x v="13"/>
    </i>
    <i>
      <x v="14"/>
    </i>
    <i>
      <x v="15"/>
    </i>
    <i>
      <x v="16"/>
    </i>
    <i>
      <x v="17"/>
    </i>
    <i>
      <x v="18"/>
    </i>
    <i>
      <x v="19"/>
    </i>
    <i>
      <x v="20"/>
    </i>
    <i>
      <x v="21"/>
    </i>
    <i>
      <x v="22"/>
    </i>
    <i t="grand">
      <x/>
    </i>
  </rowItems>
  <colFields count="1">
    <field x="-2"/>
  </colFields>
  <colItems count="3">
    <i>
      <x/>
    </i>
    <i i="1">
      <x v="1"/>
    </i>
    <i i="2">
      <x v="2"/>
    </i>
  </colItems>
  <dataFields count="3">
    <dataField name="Top Score" fld="14" subtotal="max" baseField="0" baseItem="0"/>
    <dataField name="Average Score" fld="15" subtotal="average" baseField="1" baseItem="7" numFmtId="1"/>
    <dataField name="No of Teams" fld="5" subtotal="count" baseField="0" baseItem="0"/>
  </dataFields>
  <conditionalFormats count="3">
    <conditionalFormat scope="field" priority="8">
      <pivotAreas count="1">
        <pivotArea outline="0" collapsedLevelsAreSubtotals="1" fieldPosition="0">
          <references count="2">
            <reference field="4294967294" count="1" selected="0">
              <x v="2"/>
            </reference>
            <reference field="3" count="0" selected="0"/>
          </references>
        </pivotArea>
      </pivotAreas>
    </conditionalFormat>
    <conditionalFormat scope="field" priority="10">
      <pivotAreas count="1">
        <pivotArea outline="0" collapsedLevelsAreSubtotals="1" fieldPosition="0">
          <references count="2">
            <reference field="4294967294" count="1" selected="0">
              <x v="1"/>
            </reference>
            <reference field="3" count="0" selected="0"/>
          </references>
        </pivotArea>
      </pivotAreas>
    </conditionalFormat>
    <conditionalFormat scope="field" priority="11">
      <pivotAreas count="1">
        <pivotArea outline="0" collapsedLevelsAreSubtotals="1" fieldPosition="0">
          <references count="2">
            <reference field="4294967294" count="1" selected="0">
              <x v="0"/>
            </reference>
            <reference field="3" count="0" selected="0"/>
          </references>
        </pivotArea>
      </pivotAreas>
    </conditionalFormat>
  </conditionalFormats>
  <pivotTableStyleInfo name="PivotStyleLight15" showRowHeaders="1" showColHeaders="1" showRowStripes="0" showColStripes="0" showLastColumn="1"/>
  <filters count="1">
    <filter fld="5" type="count" evalOrder="-1" id="2" iMeasureFld="0">
      <autoFilter ref="A1">
        <filterColumn colId="0">
          <top10 val="50" filterVal="5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 cacheId="156" applyNumberFormats="0" applyBorderFormats="0" applyFontFormats="0" applyPatternFormats="0" applyAlignmentFormats="0" applyWidthHeightFormats="1" dataCaption="Values" updatedVersion="8" minRefreshableVersion="3" itemPrintTitles="1" createdVersion="4" indent="0" compact="0" compactData="0" multipleFieldFilters="0">
  <location ref="B2:F66" firstHeaderRow="0" firstDataRow="1" firstDataCol="2"/>
  <pivotFields count="23">
    <pivotField axis="axisRow" compact="0" outline="0" subtotalTop="0" showAll="0" includeNewItemsInFilter="1" sortType="descending">
      <items count="63">
        <item x="6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t="default"/>
      </items>
      <autoSortScope>
        <pivotArea dataOnly="0" outline="0" fieldPosition="0">
          <references count="1">
            <reference field="4294967294" count="1" selected="0">
              <x v="1"/>
            </reference>
          </references>
        </pivotArea>
      </autoSortScope>
    </pivotField>
    <pivotField compact="0" outline="0" showAll="0" defaultSubtotal="0"/>
    <pivotField compact="0" outline="0" showAll="0" defaultSubtotal="0"/>
    <pivotField compact="0" numFmtId="14" outline="0" subtotalTop="0" showAll="0"/>
    <pivotField axis="axisRow" compact="0" outline="0" subtotalTop="0" showAll="0" includeNewItemsInFilter="1" sortType="ascending">
      <items count="4">
        <item h="1" x="2"/>
        <item x="1"/>
        <item x="0"/>
        <item t="default"/>
      </items>
    </pivotField>
    <pivotField dataField="1" compact="0" outline="0" subtotalTop="0" showAll="0" measureFilter="1" sortType="descending">
      <autoSortScope>
        <pivotArea dataOnly="0" outline="0" fieldPosition="0">
          <references count="1">
            <reference field="4294967294" count="1" selected="0">
              <x v="0"/>
            </reference>
          </references>
        </pivotArea>
      </autoSortScope>
    </pivotField>
    <pivotField compact="0" outline="0" showAll="0" defaultSubtotal="0"/>
    <pivotField compact="0" outline="0" showAll="0" defaultSubtotal="0"/>
    <pivotField compact="0" outline="0" showAll="0" defaultSubtotal="0"/>
    <pivotField compact="0" outline="0" subtotalTop="0" showAll="0"/>
    <pivotField compact="0" outline="0" subtotalTop="0" showAll="0"/>
    <pivotField compact="0" outline="0" showAll="0" defaultSubtotal="0"/>
    <pivotField compact="0" outline="0" showAll="0" defaultSubtotal="0"/>
    <pivotField compact="0" outline="0" showAll="0" defaultSubtotal="0"/>
    <pivotField dataField="1" compact="0" outline="0" subtotalTop="0" showAll="0"/>
    <pivotField dataField="1" compact="0" outline="0" subtotalTop="0" showAll="0"/>
    <pivotField compact="0" numFmtId="1" outline="0" subtotalTop="0" showAll="0"/>
    <pivotField compact="0" outline="0" subtotalTop="0" showAll="0"/>
    <pivotField compact="0" outline="0" subtotalTop="0" showAll="0"/>
    <pivotField compact="0" outline="0" subtotalTop="0" showAll="0"/>
    <pivotField compact="0" outline="0" showAll="0"/>
    <pivotField compact="0" outline="0" subtotalTop="0" dragToRow="0" dragToCol="0" dragToPage="0" showAll="0" defaultSubtotal="0"/>
    <pivotField compact="0" outline="0" subtotalTop="0" dragToRow="0" dragToCol="0" dragToPage="0" showAll="0" defaultSubtotal="0"/>
  </pivotFields>
  <rowFields count="2">
    <field x="4"/>
    <field x="0"/>
  </rowFields>
  <rowItems count="64">
    <i>
      <x v="1"/>
      <x v="61"/>
    </i>
    <i r="1">
      <x v="55"/>
    </i>
    <i r="1">
      <x v="53"/>
    </i>
    <i r="1">
      <x v="51"/>
    </i>
    <i r="1">
      <x v="54"/>
    </i>
    <i r="1">
      <x v="52"/>
    </i>
    <i r="1">
      <x v="58"/>
    </i>
    <i r="1">
      <x v="59"/>
    </i>
    <i t="default">
      <x v="1"/>
    </i>
    <i>
      <x v="2"/>
      <x v="44"/>
    </i>
    <i r="1">
      <x v="36"/>
    </i>
    <i r="1">
      <x v="30"/>
    </i>
    <i r="1">
      <x v="28"/>
    </i>
    <i r="1">
      <x v="12"/>
    </i>
    <i r="1">
      <x v="56"/>
    </i>
    <i r="1">
      <x v="6"/>
    </i>
    <i r="1">
      <x v="11"/>
    </i>
    <i r="1">
      <x v="16"/>
    </i>
    <i r="1">
      <x v="50"/>
    </i>
    <i r="1">
      <x v="20"/>
    </i>
    <i r="1">
      <x v="24"/>
    </i>
    <i r="1">
      <x v="45"/>
    </i>
    <i r="1">
      <x v="2"/>
    </i>
    <i r="1">
      <x v="18"/>
    </i>
    <i r="1">
      <x v="47"/>
    </i>
    <i r="1">
      <x v="32"/>
    </i>
    <i r="1">
      <x v="29"/>
    </i>
    <i r="1">
      <x v="39"/>
    </i>
    <i r="1">
      <x v="57"/>
    </i>
    <i r="1">
      <x v="9"/>
    </i>
    <i r="1">
      <x v="4"/>
    </i>
    <i r="1">
      <x v="23"/>
    </i>
    <i r="1">
      <x v="13"/>
    </i>
    <i r="1">
      <x v="14"/>
    </i>
    <i r="1">
      <x v="17"/>
    </i>
    <i r="1">
      <x v="48"/>
    </i>
    <i r="1">
      <x v="15"/>
    </i>
    <i r="1">
      <x v="21"/>
    </i>
    <i r="1">
      <x v="5"/>
    </i>
    <i r="1">
      <x v="22"/>
    </i>
    <i r="1">
      <x v="27"/>
    </i>
    <i r="1">
      <x v="1"/>
    </i>
    <i r="1">
      <x v="60"/>
    </i>
    <i r="1">
      <x v="38"/>
    </i>
    <i r="1">
      <x v="10"/>
    </i>
    <i r="1">
      <x v="19"/>
    </i>
    <i r="1">
      <x v="43"/>
    </i>
    <i r="1">
      <x v="35"/>
    </i>
    <i r="1">
      <x v="7"/>
    </i>
    <i r="1">
      <x v="33"/>
    </i>
    <i r="1">
      <x v="31"/>
    </i>
    <i r="1">
      <x v="26"/>
    </i>
    <i r="1">
      <x v="34"/>
    </i>
    <i r="1">
      <x v="49"/>
    </i>
    <i r="1">
      <x v="8"/>
    </i>
    <i r="1">
      <x v="40"/>
    </i>
    <i r="1">
      <x v="3"/>
    </i>
    <i r="1">
      <x v="37"/>
    </i>
    <i r="1">
      <x v="46"/>
    </i>
    <i r="1">
      <x v="41"/>
    </i>
    <i r="1">
      <x v="25"/>
    </i>
    <i r="1">
      <x v="42"/>
    </i>
    <i t="default">
      <x v="2"/>
    </i>
    <i t="grand">
      <x/>
    </i>
  </rowItems>
  <colFields count="1">
    <field x="-2"/>
  </colFields>
  <colItems count="3">
    <i>
      <x/>
    </i>
    <i i="1">
      <x v="1"/>
    </i>
    <i i="2">
      <x v="2"/>
    </i>
  </colItems>
  <dataFields count="3">
    <dataField name="Top Score" fld="14" subtotal="max" baseField="2" baseItem="0"/>
    <dataField name="Average Score" fld="15" subtotal="average" baseField="1" baseItem="7" numFmtId="1"/>
    <dataField name="No of Teams" fld="5" subtotal="count" baseField="0" baseItem="0"/>
  </dataFields>
  <conditionalFormats count="3">
    <conditionalFormat scope="field" priority="4">
      <pivotAreas count="1">
        <pivotArea outline="0" collapsedLevelsAreSubtotals="1" fieldPosition="0">
          <references count="2">
            <reference field="4294967294" count="1" selected="0">
              <x v="2"/>
            </reference>
            <reference field="0" count="0" selected="0"/>
          </references>
        </pivotArea>
      </pivotAreas>
    </conditionalFormat>
    <conditionalFormat scope="field" priority="12">
      <pivotAreas count="1">
        <pivotArea outline="0" collapsedLevelsAreSubtotals="1" fieldPosition="0">
          <references count="2">
            <reference field="4294967294" count="1" selected="0">
              <x v="1"/>
            </reference>
            <reference field="0" count="0" selected="0"/>
          </references>
        </pivotArea>
      </pivotAreas>
    </conditionalFormat>
    <conditionalFormat scope="field" priority="14">
      <pivotAreas count="1">
        <pivotArea outline="0" collapsedLevelsAreSubtotals="1" fieldPosition="0">
          <references count="2">
            <reference field="4294967294" count="1" selected="0">
              <x v="0"/>
            </reference>
            <reference field="0" count="0" selected="0"/>
          </references>
        </pivotArea>
      </pivotAreas>
    </conditionalFormat>
  </conditionalFormats>
  <pivotTableStyleInfo name="PivotStyleLight15" showRowHeaders="1" showColHeaders="1" showRowStripes="0" showColStripes="0" showLastColumn="1"/>
  <filters count="1">
    <filter fld="5" type="count" evalOrder="-1" id="2" iMeasureFld="0">
      <autoFilter ref="A1">
        <filterColumn colId="0">
          <top10 val="50" filterVal="50"/>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PivotTable1" cacheId="156" applyNumberFormats="0" applyBorderFormats="0" applyFontFormats="0" applyPatternFormats="0" applyAlignmentFormats="0" applyWidthHeightFormats="1" dataCaption="Values" missingCaption="-" updatedVersion="8" minRefreshableVersion="3" showDrill="0" itemPrintTitles="1" createdVersion="4" indent="0" compact="0" compactData="0" multipleFieldFilters="0">
  <location ref="B5:G23" firstHeaderRow="0" firstDataRow="1" firstDataCol="3"/>
  <pivotFields count="23">
    <pivotField compact="0" outline="0" showAll="0" sortType="ascending" defaultSubtotal="0">
      <items count="62">
        <item h="1" x="47"/>
        <item h="1" x="9"/>
        <item h="1" x="55"/>
        <item h="1" x="3"/>
        <item h="1" x="10"/>
        <item h="1" x="11"/>
        <item h="1" x="21"/>
        <item h="1" x="39"/>
        <item h="1" x="5"/>
        <item h="1" x="40"/>
        <item h="1" x="41"/>
        <item h="1" x="44"/>
        <item h="1" x="24"/>
        <item h="1" x="26"/>
        <item h="1" x="15"/>
        <item h="1" x="14"/>
        <item h="1" x="34"/>
        <item h="1" x="29"/>
        <item h="1" x="16"/>
        <item h="1" x="2"/>
        <item h="1" x="25"/>
        <item h="1" x="7"/>
        <item h="1" x="30"/>
        <item h="1" x="22"/>
        <item h="1" x="35"/>
        <item h="1" x="43"/>
        <item h="1" x="18"/>
        <item h="1" x="19"/>
        <item h="1" x="23"/>
        <item h="1" x="46"/>
        <item h="1" x="36"/>
        <item h="1" x="32"/>
        <item h="1" x="12"/>
        <item h="1" x="13"/>
        <item h="1" x="20"/>
        <item h="1" x="27"/>
        <item h="1" x="50"/>
        <item h="1" x="58"/>
        <item h="1" x="54"/>
        <item x="60"/>
        <item h="1" x="57"/>
        <item h="1" x="53"/>
        <item h="1" x="52"/>
        <item h="1" x="51"/>
        <item h="1" x="17"/>
        <item h="1" x="59"/>
        <item h="1" x="45"/>
        <item h="1" x="56"/>
        <item h="1" x="48"/>
        <item h="1" x="49"/>
        <item h="1" x="42"/>
        <item h="1" x="6"/>
        <item h="1" x="28"/>
        <item h="1" x="33"/>
        <item h="1" x="38"/>
        <item h="1" x="4"/>
        <item h="1" x="37"/>
        <item h="1" x="1"/>
        <item h="1" x="8"/>
        <item h="1" x="0"/>
        <item h="1" x="31"/>
        <item h="1" x="61"/>
      </items>
    </pivotField>
    <pivotField compact="0" outline="0" showAll="0" defaultSubtotal="0">
      <items count="1">
        <item x="0"/>
      </items>
    </pivotField>
    <pivotField compact="0" outline="0" showAll="0" defaultSubtotal="0">
      <items count="4">
        <item x="3"/>
        <item x="1"/>
        <item x="0"/>
        <item x="2"/>
      </items>
    </pivotField>
    <pivotField compact="0" numFmtId="14" outline="0" showAll="0"/>
    <pivotField compact="0" outline="0" showAll="0" defaultSubtotal="0">
      <items count="3">
        <item h="1" x="2"/>
        <item x="1"/>
        <item h="1" x="0"/>
      </items>
    </pivotField>
    <pivotField axis="axisRow" compact="0" outline="0" showAll="0" sortType="descending" defaultSubtotal="0">
      <items count="650">
        <item x="64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8"/>
        <item x="119"/>
        <item x="120"/>
        <item x="122"/>
        <item x="123"/>
        <item x="124"/>
        <item x="125"/>
        <item x="126"/>
        <item x="127"/>
        <item x="128"/>
        <item x="129"/>
        <item x="130"/>
        <item x="131"/>
        <item x="132"/>
        <item x="133"/>
        <item x="134"/>
        <item x="135"/>
        <item x="136"/>
        <item x="137"/>
        <item x="138"/>
        <item x="139"/>
        <item x="140"/>
        <item x="141"/>
        <item x="142"/>
        <item x="143"/>
        <item x="144"/>
        <item x="145"/>
        <item x="147"/>
        <item x="148"/>
        <item x="149"/>
        <item x="150"/>
        <item x="151"/>
        <item x="152"/>
        <item x="153"/>
        <item x="154"/>
        <item x="155"/>
        <item x="156"/>
        <item x="157"/>
        <item x="158"/>
        <item x="159"/>
        <item x="160"/>
        <item x="161"/>
        <item x="162"/>
        <item x="163"/>
        <item x="164"/>
        <item x="165"/>
        <item x="167"/>
        <item x="168"/>
        <item x="169"/>
        <item x="170"/>
        <item x="171"/>
        <item x="172"/>
        <item x="173"/>
        <item x="174"/>
        <item x="175"/>
        <item x="176"/>
        <item x="177"/>
        <item x="178"/>
        <item x="179"/>
        <item x="180"/>
        <item x="181"/>
        <item x="182"/>
        <item x="183"/>
        <item x="184"/>
        <item x="185"/>
        <item x="186"/>
        <item x="187"/>
        <item x="188"/>
        <item x="189"/>
        <item x="190"/>
        <item x="191"/>
        <item x="192"/>
        <item x="193"/>
        <item x="195"/>
        <item x="196"/>
        <item x="197"/>
        <item x="198"/>
        <item x="199"/>
        <item x="200"/>
        <item x="201"/>
        <item x="202"/>
        <item x="203"/>
        <item x="204"/>
        <item x="166"/>
        <item x="194"/>
        <item x="205"/>
        <item x="206"/>
        <item x="207"/>
        <item x="208"/>
        <item x="209"/>
        <item x="210"/>
        <item x="211"/>
        <item x="212"/>
        <item x="213"/>
        <item x="214"/>
        <item x="215"/>
        <item x="216"/>
        <item x="217"/>
        <item x="218"/>
        <item x="219"/>
        <item x="220"/>
        <item x="221"/>
        <item x="222"/>
        <item x="223"/>
        <item x="224"/>
        <item x="225"/>
        <item x="227"/>
        <item x="228"/>
        <item x="229"/>
        <item x="230"/>
        <item x="231"/>
        <item x="232"/>
        <item x="233"/>
        <item x="234"/>
        <item x="235"/>
        <item x="236"/>
        <item x="237"/>
        <item x="238"/>
        <item x="239"/>
        <item x="240"/>
        <item x="241"/>
        <item x="242"/>
        <item x="243"/>
        <item x="244"/>
        <item x="245"/>
        <item x="246"/>
        <item x="247"/>
        <item x="248"/>
        <item x="249"/>
        <item x="250"/>
        <item x="253"/>
        <item x="254"/>
        <item x="255"/>
        <item x="256"/>
        <item x="257"/>
        <item x="258"/>
        <item x="259"/>
        <item x="260"/>
        <item x="261"/>
        <item x="262"/>
        <item x="263"/>
        <item x="264"/>
        <item x="265"/>
        <item x="266"/>
        <item x="267"/>
        <item x="268"/>
        <item x="269"/>
        <item x="270"/>
        <item x="271"/>
        <item x="272"/>
        <item x="273"/>
        <item x="274"/>
        <item x="275"/>
        <item x="276"/>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7"/>
        <item x="318"/>
        <item x="121"/>
        <item x="146"/>
        <item x="316"/>
        <item x="117"/>
        <item x="226"/>
        <item x="251"/>
        <item x="277"/>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4"/>
        <item x="475"/>
        <item x="476"/>
        <item x="477"/>
        <item x="478"/>
        <item x="479"/>
        <item x="480"/>
        <item x="481"/>
        <item x="482"/>
        <item x="483"/>
        <item x="484"/>
        <item x="485"/>
        <item x="486"/>
        <item x="488"/>
        <item x="489"/>
        <item x="490"/>
        <item x="491"/>
        <item x="414"/>
        <item x="487"/>
        <item x="492"/>
        <item x="493"/>
        <item x="494"/>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1"/>
        <item x="552"/>
        <item x="553"/>
        <item x="554"/>
        <item x="555"/>
        <item x="473"/>
        <item x="49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550"/>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252"/>
      </items>
      <autoSortScope>
        <pivotArea dataOnly="0" outline="0" fieldPosition="0">
          <references count="1">
            <reference field="4294967294" count="1" selected="0">
              <x v="0"/>
            </reference>
          </references>
        </pivotArea>
      </autoSortScope>
    </pivotField>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dataField="1" compact="0" outline="0" showAll="0"/>
    <pivotField dataField="1" compact="0" outline="0" showAll="0" defaultSubtotal="0"/>
    <pivotField axis="axisRow" compact="0" numFmtId="1" outline="0" showAll="0" sortType="descending" defaultSubtotal="0">
      <items count="13">
        <item x="12"/>
        <item x="0"/>
        <item x="1"/>
        <item x="2"/>
        <item x="3"/>
        <item x="4"/>
        <item x="5"/>
        <item x="6"/>
        <item x="7"/>
        <item x="8"/>
        <item x="9"/>
        <item x="10"/>
        <item x="11"/>
      </items>
      <autoSortScope>
        <pivotArea dataOnly="0" outline="0" fieldPosition="0">
          <references count="1">
            <reference field="4294967294" count="1" selected="0">
              <x v="0"/>
            </reference>
          </references>
        </pivotArea>
      </autoSortScope>
    </pivotField>
    <pivotField compact="0" outline="0" showAll="0" defaultSubtotal="0"/>
    <pivotField compact="0" outline="0" showAll="0" defaultSubtotal="0"/>
    <pivotField axis="axisRow" compact="0" outline="0" showAll="0" defaultSubtotal="0">
      <items count="10">
        <item x="1"/>
        <item x="0"/>
        <item x="2"/>
        <item x="3"/>
        <item x="4"/>
        <item x="5"/>
        <item x="6"/>
        <item x="7"/>
        <item x="8"/>
        <item x="9"/>
      </items>
    </pivotField>
    <pivotField compact="0" outline="0" showAll="0"/>
    <pivotField dataField="1" compact="0" outline="0" dragToRow="0" dragToCol="0" dragToPage="0" showAll="0" defaultSubtotal="0"/>
    <pivotField compact="0" outline="0" dragToRow="0" dragToCol="0" dragToPage="0" showAll="0" defaultSubtotal="0"/>
  </pivotFields>
  <rowFields count="3">
    <field x="16"/>
    <field x="5"/>
    <field x="19"/>
  </rowFields>
  <rowItems count="18">
    <i>
      <x v="6"/>
      <x v="150"/>
      <x v="9"/>
    </i>
    <i r="1">
      <x v="248"/>
      <x/>
    </i>
    <i r="1">
      <x v="423"/>
      <x v="9"/>
    </i>
    <i r="1">
      <x v="224"/>
      <x/>
    </i>
    <i r="1">
      <x v="437"/>
      <x/>
    </i>
    <i>
      <x v="10"/>
      <x v="436"/>
      <x/>
    </i>
    <i r="1">
      <x v="649"/>
      <x/>
    </i>
    <i>
      <x v="1"/>
      <x v="156"/>
      <x v="9"/>
    </i>
    <i>
      <x v="9"/>
      <x v="250"/>
      <x/>
    </i>
    <i>
      <x v="2"/>
      <x v="249"/>
      <x/>
    </i>
    <i r="1">
      <x v="227"/>
      <x/>
    </i>
    <i r="1">
      <x v="641"/>
      <x/>
    </i>
    <i r="1">
      <x v="155"/>
      <x/>
    </i>
    <i r="1">
      <x v="228"/>
      <x/>
    </i>
    <i>
      <x v="7"/>
      <x v="640"/>
      <x/>
    </i>
    <i r="1">
      <x v="153"/>
      <x/>
    </i>
    <i>
      <x v="3"/>
      <x v="430"/>
      <x/>
    </i>
    <i t="grand">
      <x/>
    </i>
  </rowItems>
  <colFields count="1">
    <field x="-2"/>
  </colFields>
  <colItems count="3">
    <i>
      <x/>
    </i>
    <i i="1">
      <x v="1"/>
    </i>
    <i i="2">
      <x v="2"/>
    </i>
  </colItems>
  <dataFields count="3">
    <dataField name="Top Score" fld="14" subtotal="max" baseField="2" baseItem="0"/>
    <dataField name="Average Score" fld="15" subtotal="average" baseField="1" baseItem="7" numFmtId="1"/>
    <dataField name="Stability" fld="21" subtotal="average" baseField="3" baseItem="82" numFmtId="9"/>
  </dataFields>
  <conditionalFormats count="6">
    <conditionalFormat scope="field" priority="1">
      <pivotAreas count="1">
        <pivotArea outline="0" collapsedLevelsAreSubtotals="1" fieldPosition="0">
          <references count="2">
            <reference field="4294967294" count="1" selected="0">
              <x v="1"/>
            </reference>
            <reference field="19" count="0" selected="0"/>
          </references>
        </pivotArea>
      </pivotAreas>
    </conditionalFormat>
    <conditionalFormat scope="field" priority="2">
      <pivotAreas count="1">
        <pivotArea outline="0" collapsedLevelsAreSubtotals="1" fieldPosition="0">
          <references count="2">
            <reference field="4294967294" count="1" selected="0">
              <x v="2"/>
            </reference>
            <reference field="19" count="0" selected="0"/>
          </references>
        </pivotArea>
      </pivotAreas>
    </conditionalFormat>
    <conditionalFormat scope="field" priority="6">
      <pivotAreas count="1">
        <pivotArea outline="0" collapsedLevelsAreSubtotals="1" fieldPosition="0">
          <references count="2">
            <reference field="4294967294" count="1" selected="0">
              <x v="0"/>
            </reference>
            <reference field="19" count="0" selected="0"/>
          </references>
        </pivotArea>
      </pivotAreas>
    </conditionalFormat>
    <conditionalFormat scope="field" priority="7">
      <pivotAreas count="1">
        <pivotArea outline="0" collapsedLevelsAreSubtotals="1" fieldPosition="0">
          <references count="2">
            <reference field="4294967294" count="1" selected="0">
              <x v="2"/>
            </reference>
            <reference field="5" count="0" selected="0"/>
          </references>
        </pivotArea>
      </pivotAreas>
    </conditionalFormat>
    <conditionalFormat scope="field" priority="9">
      <pivotAreas count="1">
        <pivotArea outline="0" collapsedLevelsAreSubtotals="1" fieldPosition="0">
          <references count="2">
            <reference field="4294967294" count="1" selected="0">
              <x v="1"/>
            </reference>
            <reference field="5" count="0" selected="0"/>
          </references>
        </pivotArea>
      </pivotAreas>
    </conditionalFormat>
    <conditionalFormat scope="field" priority="10">
      <pivotAreas count="1">
        <pivotArea outline="0" collapsedLevelsAreSubtotals="1" fieldPosition="0">
          <references count="2">
            <reference field="4294967294" count="1" selected="0">
              <x v="0"/>
            </reference>
            <reference field="5" count="0" selected="0"/>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500-000002000000}" name="PivotTable3" cacheId="156" applyNumberFormats="0" applyBorderFormats="0" applyFontFormats="0" applyPatternFormats="0" applyAlignmentFormats="0" applyWidthHeightFormats="1" dataCaption="Values" updatedVersion="8" minRefreshableVersion="3" itemPrintTitles="1" createdVersion="4" indent="0" compact="0" compactData="0" multipleFieldFilters="0" chartFormat="3">
  <location ref="F20:J672" firstHeaderRow="1" firstDataRow="2" firstDataCol="1"/>
  <pivotFields count="23">
    <pivotField compact="0" outline="0" showAll="0" defaultSubtotal="0"/>
    <pivotField compact="0" outline="0" showAll="0" defaultSubtotal="0"/>
    <pivotField compact="0" outline="0" showAll="0" defaultSubtotal="0"/>
    <pivotField compact="0" numFmtId="14" outline="0" showAll="0"/>
    <pivotField axis="axisCol" compact="0" outline="0" showAll="0" defaultSubtotal="0">
      <items count="3">
        <item x="0"/>
        <item x="2"/>
        <item x="1"/>
      </items>
    </pivotField>
    <pivotField axis="axisRow" dataField="1" compact="0" outline="0" showAll="0" sortType="descending" defaultSubtotal="0">
      <items count="650">
        <item x="64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8"/>
        <item x="119"/>
        <item x="120"/>
        <item x="122"/>
        <item x="123"/>
        <item x="124"/>
        <item x="125"/>
        <item x="126"/>
        <item x="127"/>
        <item x="128"/>
        <item x="129"/>
        <item x="130"/>
        <item x="131"/>
        <item x="132"/>
        <item x="133"/>
        <item x="134"/>
        <item x="135"/>
        <item x="136"/>
        <item x="137"/>
        <item x="138"/>
        <item x="139"/>
        <item x="140"/>
        <item x="141"/>
        <item x="142"/>
        <item x="143"/>
        <item x="144"/>
        <item x="145"/>
        <item x="147"/>
        <item x="148"/>
        <item x="149"/>
        <item x="150"/>
        <item x="151"/>
        <item x="152"/>
        <item x="153"/>
        <item x="154"/>
        <item x="155"/>
        <item x="156"/>
        <item x="157"/>
        <item x="158"/>
        <item x="159"/>
        <item x="160"/>
        <item x="161"/>
        <item x="162"/>
        <item x="163"/>
        <item x="164"/>
        <item x="165"/>
        <item x="167"/>
        <item x="168"/>
        <item x="169"/>
        <item x="170"/>
        <item x="171"/>
        <item x="172"/>
        <item x="173"/>
        <item x="174"/>
        <item x="175"/>
        <item x="176"/>
        <item x="177"/>
        <item x="178"/>
        <item x="179"/>
        <item x="180"/>
        <item x="181"/>
        <item x="182"/>
        <item x="183"/>
        <item x="184"/>
        <item x="185"/>
        <item x="186"/>
        <item x="187"/>
        <item x="188"/>
        <item x="189"/>
        <item x="190"/>
        <item x="191"/>
        <item x="192"/>
        <item x="193"/>
        <item x="195"/>
        <item x="196"/>
        <item x="197"/>
        <item x="198"/>
        <item x="199"/>
        <item x="200"/>
        <item x="201"/>
        <item x="202"/>
        <item x="203"/>
        <item x="204"/>
        <item x="166"/>
        <item x="194"/>
        <item x="205"/>
        <item x="206"/>
        <item x="207"/>
        <item x="208"/>
        <item x="209"/>
        <item x="210"/>
        <item x="211"/>
        <item x="212"/>
        <item x="213"/>
        <item x="214"/>
        <item x="215"/>
        <item x="216"/>
        <item x="217"/>
        <item x="218"/>
        <item x="219"/>
        <item x="220"/>
        <item x="221"/>
        <item x="222"/>
        <item x="223"/>
        <item x="224"/>
        <item x="225"/>
        <item x="227"/>
        <item x="228"/>
        <item x="229"/>
        <item x="230"/>
        <item x="231"/>
        <item x="232"/>
        <item x="233"/>
        <item x="234"/>
        <item x="235"/>
        <item x="236"/>
        <item x="237"/>
        <item x="238"/>
        <item x="239"/>
        <item x="240"/>
        <item x="241"/>
        <item x="242"/>
        <item x="243"/>
        <item x="244"/>
        <item x="245"/>
        <item x="246"/>
        <item x="247"/>
        <item x="248"/>
        <item x="249"/>
        <item x="250"/>
        <item x="253"/>
        <item x="254"/>
        <item x="255"/>
        <item x="256"/>
        <item x="257"/>
        <item x="258"/>
        <item x="259"/>
        <item x="260"/>
        <item x="261"/>
        <item x="262"/>
        <item x="263"/>
        <item x="264"/>
        <item x="265"/>
        <item x="266"/>
        <item x="267"/>
        <item x="268"/>
        <item x="269"/>
        <item x="270"/>
        <item x="271"/>
        <item x="272"/>
        <item x="273"/>
        <item x="274"/>
        <item x="275"/>
        <item x="276"/>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7"/>
        <item x="318"/>
        <item x="121"/>
        <item x="146"/>
        <item x="316"/>
        <item x="117"/>
        <item x="226"/>
        <item x="251"/>
        <item x="277"/>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5"/>
        <item x="416"/>
        <item x="417"/>
        <item x="418"/>
        <item x="419"/>
        <item x="420"/>
        <item x="421"/>
        <item x="422"/>
        <item x="423"/>
        <item x="424"/>
        <item x="425"/>
        <item x="426"/>
        <item x="427"/>
        <item x="428"/>
        <item x="429"/>
        <item x="430"/>
        <item x="431"/>
        <item x="432"/>
        <item x="433"/>
        <item x="434"/>
        <item x="435"/>
        <item x="436"/>
        <item x="437"/>
        <item x="438"/>
        <item x="439"/>
        <item x="440"/>
        <item x="441"/>
        <item x="442"/>
        <item x="443"/>
        <item x="444"/>
        <item x="445"/>
        <item x="446"/>
        <item x="447"/>
        <item x="448"/>
        <item x="449"/>
        <item x="450"/>
        <item x="451"/>
        <item x="452"/>
        <item x="453"/>
        <item x="454"/>
        <item x="455"/>
        <item x="456"/>
        <item x="457"/>
        <item x="458"/>
        <item x="459"/>
        <item x="460"/>
        <item x="461"/>
        <item x="462"/>
        <item x="463"/>
        <item x="464"/>
        <item x="465"/>
        <item x="466"/>
        <item x="467"/>
        <item x="468"/>
        <item x="469"/>
        <item x="470"/>
        <item x="471"/>
        <item x="472"/>
        <item x="474"/>
        <item x="475"/>
        <item x="476"/>
        <item x="477"/>
        <item x="478"/>
        <item x="479"/>
        <item x="480"/>
        <item x="481"/>
        <item x="482"/>
        <item x="483"/>
        <item x="484"/>
        <item x="485"/>
        <item x="486"/>
        <item x="488"/>
        <item x="489"/>
        <item x="490"/>
        <item x="491"/>
        <item x="414"/>
        <item x="487"/>
        <item x="492"/>
        <item x="493"/>
        <item x="494"/>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4"/>
        <item x="545"/>
        <item x="546"/>
        <item x="547"/>
        <item x="548"/>
        <item x="549"/>
        <item x="551"/>
        <item x="552"/>
        <item x="553"/>
        <item x="554"/>
        <item x="555"/>
        <item x="473"/>
        <item x="495"/>
        <item x="556"/>
        <item x="557"/>
        <item x="558"/>
        <item x="559"/>
        <item x="560"/>
        <item x="561"/>
        <item x="562"/>
        <item x="563"/>
        <item x="564"/>
        <item x="565"/>
        <item x="566"/>
        <item x="567"/>
        <item x="568"/>
        <item x="569"/>
        <item x="570"/>
        <item x="571"/>
        <item x="572"/>
        <item x="573"/>
        <item x="574"/>
        <item x="575"/>
        <item x="576"/>
        <item x="577"/>
        <item x="578"/>
        <item x="579"/>
        <item x="580"/>
        <item x="581"/>
        <item x="582"/>
        <item x="583"/>
        <item x="584"/>
        <item x="585"/>
        <item x="586"/>
        <item x="587"/>
        <item x="588"/>
        <item x="589"/>
        <item x="590"/>
        <item x="591"/>
        <item x="592"/>
        <item x="593"/>
        <item x="594"/>
        <item x="595"/>
        <item x="596"/>
        <item x="597"/>
        <item x="598"/>
        <item x="599"/>
        <item x="600"/>
        <item x="601"/>
        <item x="602"/>
        <item x="603"/>
        <item x="604"/>
        <item x="605"/>
        <item x="606"/>
        <item x="607"/>
        <item x="608"/>
        <item x="609"/>
        <item x="610"/>
        <item x="611"/>
        <item x="612"/>
        <item x="613"/>
        <item x="614"/>
        <item x="615"/>
        <item x="616"/>
        <item x="617"/>
        <item x="550"/>
        <item x="618"/>
        <item x="619"/>
        <item x="620"/>
        <item x="621"/>
        <item x="622"/>
        <item x="623"/>
        <item x="624"/>
        <item x="625"/>
        <item x="626"/>
        <item x="627"/>
        <item x="628"/>
        <item x="629"/>
        <item x="630"/>
        <item x="631"/>
        <item x="632"/>
        <item x="633"/>
        <item x="634"/>
        <item x="635"/>
        <item x="636"/>
        <item x="637"/>
        <item x="638"/>
        <item x="639"/>
        <item x="640"/>
        <item x="641"/>
        <item x="642"/>
        <item x="643"/>
        <item x="644"/>
        <item x="645"/>
        <item x="646"/>
        <item x="647"/>
        <item x="648"/>
        <item x="252"/>
      </items>
      <autoSortScope>
        <pivotArea dataOnly="0" outline="0" fieldPosition="0">
          <references count="1">
            <reference field="4294967294" count="1" selected="0">
              <x v="0"/>
            </reference>
          </references>
        </pivotArea>
      </autoSortScope>
    </pivotField>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numFmtId="1" outline="0" showAll="0" defaultSubtotal="0"/>
    <pivotField compact="0" outline="0" showAll="0" defaultSubtotal="0"/>
    <pivotField compact="0" outline="0" showAll="0" defaultSubtotal="0"/>
    <pivotField compact="0" outline="0" showAll="0" defaultSubtotal="0"/>
    <pivotField compact="0" outline="0" showAll="0"/>
    <pivotField compact="0" outline="0" dragToRow="0" dragToCol="0" dragToPage="0" showAll="0" defaultSubtotal="0"/>
    <pivotField compact="0" outline="0" dragToRow="0" dragToCol="0" dragToPage="0" showAll="0" defaultSubtotal="0"/>
  </pivotFields>
  <rowFields count="1">
    <field x="5"/>
  </rowFields>
  <rowItems count="651">
    <i>
      <x v="640"/>
    </i>
    <i>
      <x v="559"/>
    </i>
    <i>
      <x v="533"/>
    </i>
    <i>
      <x v="328"/>
    </i>
    <i>
      <x v="606"/>
    </i>
    <i>
      <x v="335"/>
    </i>
    <i>
      <x v="511"/>
    </i>
    <i>
      <x v="338"/>
    </i>
    <i>
      <x v="550"/>
    </i>
    <i>
      <x v="339"/>
    </i>
    <i>
      <x v="583"/>
    </i>
    <i>
      <x v="351"/>
    </i>
    <i>
      <x v="618"/>
    </i>
    <i>
      <x v="352"/>
    </i>
    <i>
      <x v="503"/>
    </i>
    <i>
      <x v="353"/>
    </i>
    <i>
      <x v="522"/>
    </i>
    <i>
      <x v="355"/>
    </i>
    <i>
      <x v="546"/>
    </i>
    <i>
      <x v="371"/>
    </i>
    <i>
      <x v="555"/>
    </i>
    <i>
      <x v="377"/>
    </i>
    <i>
      <x v="575"/>
    </i>
    <i>
      <x v="379"/>
    </i>
    <i>
      <x v="600"/>
    </i>
    <i>
      <x v="392"/>
    </i>
    <i>
      <x v="616"/>
    </i>
    <i>
      <x v="398"/>
    </i>
    <i>
      <x v="627"/>
    </i>
    <i>
      <x v="402"/>
    </i>
    <i>
      <x v="502"/>
    </i>
    <i>
      <x v="407"/>
    </i>
    <i>
      <x v="510"/>
    </i>
    <i>
      <x v="413"/>
    </i>
    <i>
      <x v="520"/>
    </i>
    <i>
      <x v="415"/>
    </i>
    <i>
      <x v="532"/>
    </i>
    <i>
      <x v="423"/>
    </i>
    <i>
      <x v="534"/>
    </i>
    <i>
      <x v="430"/>
    </i>
    <i>
      <x v="547"/>
    </i>
    <i>
      <x v="436"/>
    </i>
    <i>
      <x v="554"/>
    </i>
    <i>
      <x v="437"/>
    </i>
    <i>
      <x v="556"/>
    </i>
    <i>
      <x v="450"/>
    </i>
    <i>
      <x v="574"/>
    </i>
    <i>
      <x v="457"/>
    </i>
    <i>
      <x v="581"/>
    </i>
    <i>
      <x v="463"/>
    </i>
    <i>
      <x v="584"/>
    </i>
    <i>
      <x v="469"/>
    </i>
    <i>
      <x v="605"/>
    </i>
    <i>
      <x v="470"/>
    </i>
    <i>
      <x v="610"/>
    </i>
    <i>
      <x v="477"/>
    </i>
    <i>
      <x v="617"/>
    </i>
    <i>
      <x v="478"/>
    </i>
    <i>
      <x v="621"/>
    </i>
    <i>
      <x v="479"/>
    </i>
    <i>
      <x v="628"/>
    </i>
    <i>
      <x v="325"/>
    </i>
    <i>
      <x v="641"/>
    </i>
    <i>
      <x v="494"/>
    </i>
    <i>
      <x v="649"/>
    </i>
    <i>
      <x v="307"/>
    </i>
    <i>
      <x v="218"/>
    </i>
    <i>
      <x v="177"/>
    </i>
    <i>
      <x v="1"/>
    </i>
    <i>
      <x v="250"/>
    </i>
    <i>
      <x v="2"/>
    </i>
    <i>
      <x v="315"/>
    </i>
    <i>
      <x v="4"/>
    </i>
    <i>
      <x v="202"/>
    </i>
    <i>
      <x v="13"/>
    </i>
    <i>
      <x v="239"/>
    </i>
    <i>
      <x v="19"/>
    </i>
    <i>
      <x v="283"/>
    </i>
    <i>
      <x v="20"/>
    </i>
    <i>
      <x v="153"/>
    </i>
    <i>
      <x v="23"/>
    </i>
    <i>
      <x v="320"/>
    </i>
    <i>
      <x v="27"/>
    </i>
    <i>
      <x v="185"/>
    </i>
    <i>
      <x v="29"/>
    </i>
    <i>
      <x v="204"/>
    </i>
    <i>
      <x v="30"/>
    </i>
    <i>
      <x v="227"/>
    </i>
    <i>
      <x v="39"/>
    </i>
    <i>
      <x v="248"/>
    </i>
    <i>
      <x v="41"/>
    </i>
    <i>
      <x v="272"/>
    </i>
    <i>
      <x v="42"/>
    </i>
    <i>
      <x v="288"/>
    </i>
    <i>
      <x v="47"/>
    </i>
    <i>
      <x v="150"/>
    </i>
    <i>
      <x v="52"/>
    </i>
    <i>
      <x v="155"/>
    </i>
    <i>
      <x v="53"/>
    </i>
    <i>
      <x v="318"/>
    </i>
    <i>
      <x v="54"/>
    </i>
    <i>
      <x v="170"/>
    </i>
    <i>
      <x v="57"/>
    </i>
    <i>
      <x v="178"/>
    </i>
    <i>
      <x v="66"/>
    </i>
    <i>
      <x v="191"/>
    </i>
    <i>
      <x v="68"/>
    </i>
    <i>
      <x v="203"/>
    </i>
    <i>
      <x v="80"/>
    </i>
    <i>
      <x v="215"/>
    </i>
    <i>
      <x v="83"/>
    </i>
    <i>
      <x v="224"/>
    </i>
    <i>
      <x v="95"/>
    </i>
    <i>
      <x v="228"/>
    </i>
    <i>
      <x v="97"/>
    </i>
    <i>
      <x v="242"/>
    </i>
    <i>
      <x v="105"/>
    </i>
    <i>
      <x v="249"/>
    </i>
    <i>
      <x v="106"/>
    </i>
    <i>
      <x v="270"/>
    </i>
    <i>
      <x v="120"/>
    </i>
    <i>
      <x v="282"/>
    </i>
    <i>
      <x v="126"/>
    </i>
    <i>
      <x v="284"/>
    </i>
    <i>
      <x v="136"/>
    </i>
    <i>
      <x v="305"/>
    </i>
    <i>
      <x v="138"/>
    </i>
    <i>
      <x v="139"/>
    </i>
    <i>
      <x v="156"/>
    </i>
    <i>
      <x v="645"/>
    </i>
    <i>
      <x v="375"/>
    </i>
    <i>
      <x v="549"/>
    </i>
    <i>
      <x v="391"/>
    </i>
    <i>
      <x v="613"/>
    </i>
    <i>
      <x v="337"/>
    </i>
    <i>
      <x v="364"/>
    </i>
    <i>
      <x v="393"/>
    </i>
    <i>
      <x v="565"/>
    </i>
    <i>
      <x v="394"/>
    </i>
    <i>
      <x v="597"/>
    </i>
    <i>
      <x v="395"/>
    </i>
    <i>
      <x v="629"/>
    </i>
    <i>
      <x v="396"/>
    </i>
    <i>
      <x v="525"/>
    </i>
    <i>
      <x v="397"/>
    </i>
    <i>
      <x v="541"/>
    </i>
    <i>
      <x v="326"/>
    </i>
    <i>
      <x v="557"/>
    </i>
    <i>
      <x v="399"/>
    </i>
    <i>
      <x v="573"/>
    </i>
    <i>
      <x v="400"/>
    </i>
    <i>
      <x v="589"/>
    </i>
    <i>
      <x v="401"/>
    </i>
    <i>
      <x v="336"/>
    </i>
    <i>
      <x v="329"/>
    </i>
    <i>
      <x v="385"/>
    </i>
    <i>
      <x v="403"/>
    </i>
    <i>
      <x v="637"/>
    </i>
    <i>
      <x v="404"/>
    </i>
    <i>
      <x v="521"/>
    </i>
    <i>
      <x v="405"/>
    </i>
    <i>
      <x v="529"/>
    </i>
    <i>
      <x v="406"/>
    </i>
    <i>
      <x v="537"/>
    </i>
    <i>
      <x v="340"/>
    </i>
    <i>
      <x v="545"/>
    </i>
    <i>
      <x v="408"/>
    </i>
    <i>
      <x v="553"/>
    </i>
    <i>
      <x v="409"/>
    </i>
    <i>
      <x v="561"/>
    </i>
    <i>
      <x v="410"/>
    </i>
    <i>
      <x v="569"/>
    </i>
    <i>
      <x v="411"/>
    </i>
    <i>
      <x v="577"/>
    </i>
    <i>
      <x v="412"/>
    </i>
    <i>
      <x v="585"/>
    </i>
    <i>
      <x v="341"/>
    </i>
    <i>
      <x v="593"/>
    </i>
    <i>
      <x v="414"/>
    </i>
    <i>
      <x v="601"/>
    </i>
    <i>
      <x v="342"/>
    </i>
    <i>
      <x v="609"/>
    </i>
    <i>
      <x v="416"/>
    </i>
    <i>
      <x v="383"/>
    </i>
    <i>
      <x v="417"/>
    </i>
    <i>
      <x v="625"/>
    </i>
    <i>
      <x v="418"/>
    </i>
    <i>
      <x v="633"/>
    </i>
    <i>
      <x v="419"/>
    </i>
    <i>
      <x v="389"/>
    </i>
    <i>
      <x v="420"/>
    </i>
    <i>
      <x v="519"/>
    </i>
    <i>
      <x v="421"/>
    </i>
    <i>
      <x v="523"/>
    </i>
    <i>
      <x v="422"/>
    </i>
    <i>
      <x v="527"/>
    </i>
    <i>
      <x v="343"/>
    </i>
    <i>
      <x v="531"/>
    </i>
    <i>
      <x v="424"/>
    </i>
    <i>
      <x v="535"/>
    </i>
    <i>
      <x v="425"/>
    </i>
    <i>
      <x v="539"/>
    </i>
    <i>
      <x v="426"/>
    </i>
    <i>
      <x v="543"/>
    </i>
    <i>
      <x v="427"/>
    </i>
    <i>
      <x v="367"/>
    </i>
    <i>
      <x v="428"/>
    </i>
    <i>
      <x v="551"/>
    </i>
    <i>
      <x v="429"/>
    </i>
    <i>
      <x v="370"/>
    </i>
    <i>
      <x v="344"/>
    </i>
    <i>
      <x v="372"/>
    </i>
    <i>
      <x v="431"/>
    </i>
    <i>
      <x v="563"/>
    </i>
    <i>
      <x v="432"/>
    </i>
    <i>
      <x v="567"/>
    </i>
    <i>
      <x v="433"/>
    </i>
    <i>
      <x v="571"/>
    </i>
    <i>
      <x v="434"/>
    </i>
    <i>
      <x v="374"/>
    </i>
    <i>
      <x v="435"/>
    </i>
    <i>
      <x v="579"/>
    </i>
    <i>
      <x v="345"/>
    </i>
    <i>
      <x v="376"/>
    </i>
    <i>
      <x v="346"/>
    </i>
    <i>
      <x v="587"/>
    </i>
    <i>
      <x v="438"/>
    </i>
    <i>
      <x v="591"/>
    </i>
    <i>
      <x v="439"/>
    </i>
    <i>
      <x v="595"/>
    </i>
    <i>
      <x v="440"/>
    </i>
    <i>
      <x v="599"/>
    </i>
    <i>
      <x v="441"/>
    </i>
    <i>
      <x v="603"/>
    </i>
    <i>
      <x v="442"/>
    </i>
    <i>
      <x v="607"/>
    </i>
    <i>
      <x v="443"/>
    </i>
    <i>
      <x v="611"/>
    </i>
    <i>
      <x v="444"/>
    </i>
    <i>
      <x v="615"/>
    </i>
    <i>
      <x v="445"/>
    </i>
    <i>
      <x v="619"/>
    </i>
    <i>
      <x v="446"/>
    </i>
    <i>
      <x v="623"/>
    </i>
    <i>
      <x v="447"/>
    </i>
    <i>
      <x v="386"/>
    </i>
    <i>
      <x v="448"/>
    </i>
    <i>
      <x v="631"/>
    </i>
    <i>
      <x v="449"/>
    </i>
    <i>
      <x v="635"/>
    </i>
    <i>
      <x v="347"/>
    </i>
    <i>
      <x v="639"/>
    </i>
    <i>
      <x v="451"/>
    </i>
    <i>
      <x v="643"/>
    </i>
    <i>
      <x v="452"/>
    </i>
    <i>
      <x v="647"/>
    </i>
    <i>
      <x v="453"/>
    </i>
    <i>
      <x v="361"/>
    </i>
    <i>
      <x v="454"/>
    </i>
    <i>
      <x v="362"/>
    </i>
    <i>
      <x v="455"/>
    </i>
    <i>
      <x v="524"/>
    </i>
    <i>
      <x v="456"/>
    </i>
    <i>
      <x v="526"/>
    </i>
    <i>
      <x v="348"/>
    </i>
    <i>
      <x v="528"/>
    </i>
    <i>
      <x v="458"/>
    </i>
    <i>
      <x v="530"/>
    </i>
    <i>
      <x v="459"/>
    </i>
    <i>
      <x v="363"/>
    </i>
    <i>
      <x v="460"/>
    </i>
    <i>
      <x v="365"/>
    </i>
    <i>
      <x v="461"/>
    </i>
    <i>
      <x v="536"/>
    </i>
    <i>
      <x v="462"/>
    </i>
    <i>
      <x v="538"/>
    </i>
    <i>
      <x v="349"/>
    </i>
    <i>
      <x v="540"/>
    </i>
    <i>
      <x v="464"/>
    </i>
    <i>
      <x v="542"/>
    </i>
    <i>
      <x v="465"/>
    </i>
    <i>
      <x v="544"/>
    </i>
    <i>
      <x v="466"/>
    </i>
    <i>
      <x v="366"/>
    </i>
    <i>
      <x v="467"/>
    </i>
    <i>
      <x v="548"/>
    </i>
    <i>
      <x v="468"/>
    </i>
    <i>
      <x v="368"/>
    </i>
    <i>
      <x v="350"/>
    </i>
    <i>
      <x v="552"/>
    </i>
    <i>
      <x v="330"/>
    </i>
    <i>
      <x v="369"/>
    </i>
    <i>
      <x v="471"/>
    </i>
    <i>
      <x v="334"/>
    </i>
    <i>
      <x v="472"/>
    </i>
    <i>
      <x v="558"/>
    </i>
    <i>
      <x v="473"/>
    </i>
    <i>
      <x v="560"/>
    </i>
    <i>
      <x v="474"/>
    </i>
    <i>
      <x v="562"/>
    </i>
    <i>
      <x v="475"/>
    </i>
    <i>
      <x v="564"/>
    </i>
    <i>
      <x v="476"/>
    </i>
    <i>
      <x v="566"/>
    </i>
    <i>
      <x v="331"/>
    </i>
    <i>
      <x v="568"/>
    </i>
    <i>
      <x v="332"/>
    </i>
    <i>
      <x v="570"/>
    </i>
    <i>
      <x v="354"/>
    </i>
    <i>
      <x v="572"/>
    </i>
    <i>
      <x v="480"/>
    </i>
    <i>
      <x v="373"/>
    </i>
    <i>
      <x v="481"/>
    </i>
    <i>
      <x v="576"/>
    </i>
    <i>
      <x v="482"/>
    </i>
    <i>
      <x v="578"/>
    </i>
    <i>
      <x v="483"/>
    </i>
    <i>
      <x v="580"/>
    </i>
    <i>
      <x v="484"/>
    </i>
    <i>
      <x v="582"/>
    </i>
    <i>
      <x v="485"/>
    </i>
    <i>
      <x v="327"/>
    </i>
    <i>
      <x v="648"/>
    </i>
    <i>
      <x v="586"/>
    </i>
    <i>
      <x v="333"/>
    </i>
    <i>
      <x v="588"/>
    </i>
    <i>
      <x v="488"/>
    </i>
    <i>
      <x v="590"/>
    </i>
    <i>
      <x v="489"/>
    </i>
    <i>
      <x v="592"/>
    </i>
    <i>
      <x v="490"/>
    </i>
    <i>
      <x v="594"/>
    </i>
    <i>
      <x v="491"/>
    </i>
    <i>
      <x v="596"/>
    </i>
    <i>
      <x v="492"/>
    </i>
    <i>
      <x v="598"/>
    </i>
    <i>
      <x v="493"/>
    </i>
    <i>
      <x v="378"/>
    </i>
    <i>
      <x v="356"/>
    </i>
    <i>
      <x v="602"/>
    </i>
    <i>
      <x v="495"/>
    </i>
    <i>
      <x v="604"/>
    </i>
    <i>
      <x v="496"/>
    </i>
    <i>
      <x v="380"/>
    </i>
    <i>
      <x v="497"/>
    </i>
    <i>
      <x v="608"/>
    </i>
    <i>
      <x v="498"/>
    </i>
    <i>
      <x v="381"/>
    </i>
    <i>
      <x v="499"/>
    </i>
    <i>
      <x v="612"/>
    </i>
    <i>
      <x v="500"/>
    </i>
    <i>
      <x v="614"/>
    </i>
    <i>
      <x v="501"/>
    </i>
    <i>
      <x v="382"/>
    </i>
    <i>
      <x v="357"/>
    </i>
    <i>
      <x v="384"/>
    </i>
    <i>
      <x v="358"/>
    </i>
    <i>
      <x v="620"/>
    </i>
    <i>
      <x v="504"/>
    </i>
    <i>
      <x v="622"/>
    </i>
    <i>
      <x v="505"/>
    </i>
    <i>
      <x v="624"/>
    </i>
    <i>
      <x v="506"/>
    </i>
    <i>
      <x v="626"/>
    </i>
    <i>
      <x v="507"/>
    </i>
    <i>
      <x v="387"/>
    </i>
    <i>
      <x v="508"/>
    </i>
    <i>
      <x v="630"/>
    </i>
    <i>
      <x v="509"/>
    </i>
    <i>
      <x v="632"/>
    </i>
    <i>
      <x v="359"/>
    </i>
    <i>
      <x v="634"/>
    </i>
    <i>
      <x v="360"/>
    </i>
    <i>
      <x v="636"/>
    </i>
    <i>
      <x v="512"/>
    </i>
    <i>
      <x v="638"/>
    </i>
    <i>
      <x v="513"/>
    </i>
    <i>
      <x v="388"/>
    </i>
    <i>
      <x v="514"/>
    </i>
    <i>
      <x v="642"/>
    </i>
    <i>
      <x v="515"/>
    </i>
    <i>
      <x v="644"/>
    </i>
    <i>
      <x v="516"/>
    </i>
    <i>
      <x v="646"/>
    </i>
    <i>
      <x v="517"/>
    </i>
    <i>
      <x v="390"/>
    </i>
    <i>
      <x v="518"/>
    </i>
    <i>
      <x v="486"/>
    </i>
    <i>
      <x v="487"/>
    </i>
    <i>
      <x v="192"/>
    </i>
    <i>
      <x v="256"/>
    </i>
    <i>
      <x v="48"/>
    </i>
    <i>
      <x v="65"/>
    </i>
    <i>
      <x v="61"/>
    </i>
    <i>
      <x v="5"/>
    </i>
    <i>
      <x v="208"/>
    </i>
    <i>
      <x v="67"/>
    </i>
    <i>
      <x v="240"/>
    </i>
    <i>
      <x v="6"/>
    </i>
    <i>
      <x v="18"/>
    </i>
    <i>
      <x v="69"/>
    </i>
    <i>
      <x v="304"/>
    </i>
    <i>
      <x v="70"/>
    </i>
    <i>
      <x v="200"/>
    </i>
    <i>
      <x v="71"/>
    </i>
    <i>
      <x v="216"/>
    </i>
    <i>
      <x v="72"/>
    </i>
    <i>
      <x v="232"/>
    </i>
    <i>
      <x v="73"/>
    </i>
    <i>
      <x v="16"/>
    </i>
    <i>
      <x v="74"/>
    </i>
    <i>
      <x v="264"/>
    </i>
    <i>
      <x v="75"/>
    </i>
    <i>
      <x v="280"/>
    </i>
    <i>
      <x v="76"/>
    </i>
    <i>
      <x v="296"/>
    </i>
    <i>
      <x v="77"/>
    </i>
    <i>
      <x v="312"/>
    </i>
    <i>
      <x v="78"/>
    </i>
    <i>
      <x v="196"/>
    </i>
    <i>
      <x v="79"/>
    </i>
    <i>
      <x v="45"/>
    </i>
    <i>
      <x v="21"/>
    </i>
    <i>
      <x v="212"/>
    </i>
    <i>
      <x v="81"/>
    </i>
    <i>
      <x v="220"/>
    </i>
    <i>
      <x v="82"/>
    </i>
    <i>
      <x v="50"/>
    </i>
    <i>
      <x v="22"/>
    </i>
    <i>
      <x v="236"/>
    </i>
    <i>
      <x v="84"/>
    </i>
    <i>
      <x v="244"/>
    </i>
    <i>
      <x v="85"/>
    </i>
    <i>
      <x v="252"/>
    </i>
    <i>
      <x v="86"/>
    </i>
    <i>
      <x v="260"/>
    </i>
    <i>
      <x v="87"/>
    </i>
    <i>
      <x v="268"/>
    </i>
    <i>
      <x v="88"/>
    </i>
    <i>
      <x v="276"/>
    </i>
    <i>
      <x v="89"/>
    </i>
    <i>
      <x v="60"/>
    </i>
    <i>
      <x v="90"/>
    </i>
    <i>
      <x v="292"/>
    </i>
    <i>
      <x v="91"/>
    </i>
    <i>
      <x v="300"/>
    </i>
    <i>
      <x v="92"/>
    </i>
    <i>
      <x v="308"/>
    </i>
    <i>
      <x v="93"/>
    </i>
    <i>
      <x v="190"/>
    </i>
    <i>
      <x v="94"/>
    </i>
    <i>
      <x v="194"/>
    </i>
    <i>
      <x v="7"/>
    </i>
    <i>
      <x v="198"/>
    </i>
    <i>
      <x v="96"/>
    </i>
    <i>
      <x v="43"/>
    </i>
    <i>
      <x v="24"/>
    </i>
    <i>
      <x v="206"/>
    </i>
    <i>
      <x v="98"/>
    </i>
    <i>
      <x v="210"/>
    </i>
    <i>
      <x v="99"/>
    </i>
    <i>
      <x v="214"/>
    </i>
    <i>
      <x v="100"/>
    </i>
    <i>
      <x v="14"/>
    </i>
    <i>
      <x v="101"/>
    </i>
    <i>
      <x v="222"/>
    </i>
    <i>
      <x v="102"/>
    </i>
    <i>
      <x v="226"/>
    </i>
    <i>
      <x v="103"/>
    </i>
    <i>
      <x v="230"/>
    </i>
    <i>
      <x v="104"/>
    </i>
    <i>
      <x v="234"/>
    </i>
    <i>
      <x v="25"/>
    </i>
    <i>
      <x v="238"/>
    </i>
    <i>
      <x v="26"/>
    </i>
    <i>
      <x v="15"/>
    </i>
    <i>
      <x v="107"/>
    </i>
    <i>
      <x v="246"/>
    </i>
    <i>
      <x v="108"/>
    </i>
    <i>
      <x v="55"/>
    </i>
    <i>
      <x v="109"/>
    </i>
    <i>
      <x v="254"/>
    </i>
    <i>
      <x v="110"/>
    </i>
    <i>
      <x v="258"/>
    </i>
    <i>
      <x v="111"/>
    </i>
    <i>
      <x v="262"/>
    </i>
    <i>
      <x v="112"/>
    </i>
    <i>
      <x v="266"/>
    </i>
    <i>
      <x v="113"/>
    </i>
    <i>
      <x v="56"/>
    </i>
    <i>
      <x v="114"/>
    </i>
    <i>
      <x v="274"/>
    </i>
    <i>
      <x v="115"/>
    </i>
    <i>
      <x v="278"/>
    </i>
    <i>
      <x v="116"/>
    </i>
    <i>
      <x v="58"/>
    </i>
    <i>
      <x v="117"/>
    </i>
    <i>
      <x v="286"/>
    </i>
    <i>
      <x v="118"/>
    </i>
    <i>
      <x v="290"/>
    </i>
    <i>
      <x v="119"/>
    </i>
    <i>
      <x v="294"/>
    </i>
    <i>
      <x v="8"/>
    </i>
    <i>
      <x v="298"/>
    </i>
    <i>
      <x v="121"/>
    </i>
    <i>
      <x v="302"/>
    </i>
    <i>
      <x v="122"/>
    </i>
    <i>
      <x v="306"/>
    </i>
    <i>
      <x v="123"/>
    </i>
    <i>
      <x v="310"/>
    </i>
    <i>
      <x v="124"/>
    </i>
    <i>
      <x v="314"/>
    </i>
    <i>
      <x v="125"/>
    </i>
    <i>
      <x v="3"/>
    </i>
    <i>
      <x v="28"/>
    </i>
    <i>
      <x v="193"/>
    </i>
    <i>
      <x v="127"/>
    </i>
    <i>
      <x v="195"/>
    </i>
    <i>
      <x v="128"/>
    </i>
    <i>
      <x v="197"/>
    </i>
    <i>
      <x v="129"/>
    </i>
    <i>
      <x v="199"/>
    </i>
    <i>
      <x v="130"/>
    </i>
    <i>
      <x v="201"/>
    </i>
    <i>
      <x v="131"/>
    </i>
    <i>
      <x v="44"/>
    </i>
    <i>
      <x v="132"/>
    </i>
    <i>
      <x v="205"/>
    </i>
    <i>
      <x v="133"/>
    </i>
    <i>
      <x v="207"/>
    </i>
    <i>
      <x v="134"/>
    </i>
    <i>
      <x v="209"/>
    </i>
    <i>
      <x v="135"/>
    </i>
    <i>
      <x v="211"/>
    </i>
    <i>
      <x v="9"/>
    </i>
    <i>
      <x v="213"/>
    </i>
    <i>
      <x v="137"/>
    </i>
    <i>
      <x v="46"/>
    </i>
    <i>
      <x v="10"/>
    </i>
    <i>
      <x v="217"/>
    </i>
    <i>
      <x v="31"/>
    </i>
    <i>
      <x v="219"/>
    </i>
    <i>
      <x v="140"/>
    </i>
    <i>
      <x v="221"/>
    </i>
    <i>
      <x v="141"/>
    </i>
    <i>
      <x v="223"/>
    </i>
    <i>
      <x v="142"/>
    </i>
    <i>
      <x v="225"/>
    </i>
    <i>
      <x v="143"/>
    </i>
    <i>
      <x v="49"/>
    </i>
    <i>
      <x v="144"/>
    </i>
    <i>
      <x v="229"/>
    </i>
    <i>
      <x v="145"/>
    </i>
    <i>
      <x v="231"/>
    </i>
    <i>
      <x v="146"/>
    </i>
    <i>
      <x v="233"/>
    </i>
    <i>
      <x v="147"/>
    </i>
    <i>
      <x v="235"/>
    </i>
    <i>
      <x v="148"/>
    </i>
    <i>
      <x v="237"/>
    </i>
    <i>
      <x v="149"/>
    </i>
    <i>
      <x v="51"/>
    </i>
    <i>
      <x v="32"/>
    </i>
    <i>
      <x v="241"/>
    </i>
    <i>
      <x v="151"/>
    </i>
    <i>
      <x v="243"/>
    </i>
    <i>
      <x v="152"/>
    </i>
    <i>
      <x v="245"/>
    </i>
    <i>
      <x v="33"/>
    </i>
    <i>
      <x v="247"/>
    </i>
    <i>
      <x v="154"/>
    </i>
    <i>
      <x v="17"/>
    </i>
    <i>
      <x v="34"/>
    </i>
    <i>
      <x v="251"/>
    </i>
    <i>
      <x v="35"/>
    </i>
    <i>
      <x v="253"/>
    </i>
    <i>
      <x v="316"/>
    </i>
    <i>
      <x v="255"/>
    </i>
    <i>
      <x v="36"/>
    </i>
    <i>
      <x v="257"/>
    </i>
    <i>
      <x v="37"/>
    </i>
    <i>
      <x v="259"/>
    </i>
    <i>
      <x v="322"/>
    </i>
    <i>
      <x v="261"/>
    </i>
    <i>
      <x v="324"/>
    </i>
    <i>
      <x v="263"/>
    </i>
    <i>
      <x v="163"/>
    </i>
    <i>
      <x v="265"/>
    </i>
    <i>
      <x v="164"/>
    </i>
    <i>
      <x v="267"/>
    </i>
    <i>
      <x v="165"/>
    </i>
    <i>
      <x v="269"/>
    </i>
    <i>
      <x v="166"/>
    </i>
    <i>
      <x v="271"/>
    </i>
    <i>
      <x v="167"/>
    </i>
    <i>
      <x v="273"/>
    </i>
    <i>
      <x v="168"/>
    </i>
    <i>
      <x v="275"/>
    </i>
    <i>
      <x v="169"/>
    </i>
    <i>
      <x v="277"/>
    </i>
    <i>
      <x v="38"/>
    </i>
    <i>
      <x v="279"/>
    </i>
    <i>
      <x v="171"/>
    </i>
    <i>
      <x v="281"/>
    </i>
    <i>
      <x v="172"/>
    </i>
    <i>
      <x v="59"/>
    </i>
    <i>
      <x v="173"/>
    </i>
    <i>
      <x v="285"/>
    </i>
    <i>
      <x v="174"/>
    </i>
    <i>
      <x v="287"/>
    </i>
    <i>
      <x v="175"/>
    </i>
    <i>
      <x v="289"/>
    </i>
    <i>
      <x v="176"/>
    </i>
    <i>
      <x v="291"/>
    </i>
    <i>
      <x v="11"/>
    </i>
    <i>
      <x v="293"/>
    </i>
    <i>
      <x v="40"/>
    </i>
    <i>
      <x v="295"/>
    </i>
    <i>
      <x v="179"/>
    </i>
    <i>
      <x v="297"/>
    </i>
    <i>
      <x v="180"/>
    </i>
    <i>
      <x v="299"/>
    </i>
    <i>
      <x v="181"/>
    </i>
    <i>
      <x v="301"/>
    </i>
    <i>
      <x v="182"/>
    </i>
    <i>
      <x v="303"/>
    </i>
    <i>
      <x v="183"/>
    </i>
    <i>
      <x v="62"/>
    </i>
    <i>
      <x v="184"/>
    </i>
    <i>
      <x v="63"/>
    </i>
    <i>
      <x v="12"/>
    </i>
    <i>
      <x v="309"/>
    </i>
    <i>
      <x v="186"/>
    </i>
    <i>
      <x v="311"/>
    </i>
    <i>
      <x v="187"/>
    </i>
    <i>
      <x v="313"/>
    </i>
    <i>
      <x v="188"/>
    </i>
    <i>
      <x v="64"/>
    </i>
    <i>
      <x v="189"/>
    </i>
    <i>
      <x v="317"/>
    </i>
    <i>
      <x v="157"/>
    </i>
    <i>
      <x v="319"/>
    </i>
    <i>
      <x v="158"/>
    </i>
    <i>
      <x v="321"/>
    </i>
    <i>
      <x v="159"/>
    </i>
    <i>
      <x v="323"/>
    </i>
    <i>
      <x v="160"/>
    </i>
    <i>
      <x v="161"/>
    </i>
    <i>
      <x v="162"/>
    </i>
    <i>
      <x/>
    </i>
    <i t="grand">
      <x/>
    </i>
  </rowItems>
  <colFields count="1">
    <field x="4"/>
  </colFields>
  <colItems count="4">
    <i>
      <x/>
    </i>
    <i>
      <x v="1"/>
    </i>
    <i>
      <x v="2"/>
    </i>
    <i t="grand">
      <x/>
    </i>
  </colItems>
  <dataFields count="1">
    <dataField name="Count of Team" fld="5" subtotal="count" baseField="3" baseItem="0"/>
  </dataFields>
  <pivotTableStyleInfo name="PivotStyleLight2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500-000003000000}" name="PivotTable4" cacheId="156" applyNumberFormats="0" applyBorderFormats="0" applyFontFormats="0" applyPatternFormats="0" applyAlignmentFormats="0" applyWidthHeightFormats="1" dataCaption="Values" updatedVersion="8" minRefreshableVersion="3" itemPrintTitles="1" createdVersion="4" indent="0" compact="0" compactData="0" multipleFieldFilters="0" chartFormat="3">
  <location ref="L4:M66" firstHeaderRow="1" firstDataRow="1" firstDataCol="1" rowPageCount="2" colPageCount="1"/>
  <pivotFields count="23">
    <pivotField axis="axisRow" compact="0" outline="0" showAll="0" sortType="ascending" defaultSubtotal="0">
      <items count="62">
        <item x="47"/>
        <item x="9"/>
        <item x="55"/>
        <item x="3"/>
        <item x="10"/>
        <item x="11"/>
        <item x="21"/>
        <item x="39"/>
        <item x="5"/>
        <item x="40"/>
        <item x="41"/>
        <item x="44"/>
        <item x="24"/>
        <item x="26"/>
        <item x="15"/>
        <item x="14"/>
        <item x="34"/>
        <item x="29"/>
        <item x="16"/>
        <item x="2"/>
        <item x="25"/>
        <item x="7"/>
        <item x="30"/>
        <item x="22"/>
        <item x="35"/>
        <item x="43"/>
        <item x="18"/>
        <item x="19"/>
        <item x="23"/>
        <item x="46"/>
        <item x="36"/>
        <item x="32"/>
        <item x="12"/>
        <item x="13"/>
        <item x="20"/>
        <item x="27"/>
        <item x="50"/>
        <item x="58"/>
        <item x="54"/>
        <item x="60"/>
        <item x="57"/>
        <item x="53"/>
        <item x="52"/>
        <item x="51"/>
        <item x="17"/>
        <item x="59"/>
        <item x="45"/>
        <item x="56"/>
        <item x="48"/>
        <item x="49"/>
        <item x="42"/>
        <item x="6"/>
        <item x="28"/>
        <item x="33"/>
        <item x="38"/>
        <item x="4"/>
        <item x="37"/>
        <item x="1"/>
        <item x="8"/>
        <item x="0"/>
        <item x="31"/>
        <item x="61"/>
      </items>
    </pivotField>
    <pivotField axis="axisPage" compact="0" outline="0" showAll="0" defaultSubtotal="0">
      <items count="1">
        <item x="0"/>
      </items>
    </pivotField>
    <pivotField compact="0" outline="0" showAll="0" defaultSubtotal="0"/>
    <pivotField compact="0" numFmtId="14" outline="0" showAll="0"/>
    <pivotField compact="0" outline="0" showAll="0" defaultSubtotal="0"/>
    <pivotField dataField="1"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numFmtId="1" outline="0" showAll="0" defaultSubtotal="0"/>
    <pivotField compact="0" outline="0" showAll="0" defaultSubtotal="0"/>
    <pivotField axis="axisPage" compact="0" outline="0" multipleItemSelectionAllowed="1" showAll="0" defaultSubtotal="0">
      <items count="2">
        <item h="1" x="1"/>
        <item x="0"/>
      </items>
    </pivotField>
    <pivotField compact="0" outline="0" showAll="0" defaultSubtotal="0"/>
    <pivotField compact="0" outline="0" showAll="0"/>
    <pivotField compact="0" outline="0" dragToRow="0" dragToCol="0" dragToPage="0" showAll="0" defaultSubtotal="0"/>
    <pivotField compact="0" outline="0" dragToRow="0" dragToCol="0" dragToPage="0" showAll="0" defaultSubtotal="0"/>
  </pivotFields>
  <rowFields count="1">
    <field x="0"/>
  </rowFields>
  <rowItems count="6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t="grand">
      <x/>
    </i>
  </rowItems>
  <colItems count="1">
    <i/>
  </colItems>
  <pageFields count="2">
    <pageField fld="18" hier="-1"/>
    <pageField fld="1" hier="-1"/>
  </pageFields>
  <dataFields count="1">
    <dataField name="Count of Team" fld="5" subtotal="count" baseField="0" baseItem="0"/>
  </dataFields>
  <pivotTableStyleInfo name="PivotStyleLight2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500-000001000000}" name="PivotTable2" cacheId="156" applyNumberFormats="0" applyBorderFormats="0" applyFontFormats="0" applyPatternFormats="0" applyAlignmentFormats="0" applyWidthHeightFormats="1" dataCaption="Values" updatedVersion="8" minRefreshableVersion="3" itemPrintTitles="1" createdVersion="4" indent="0" compact="0" compactData="0" multipleFieldFilters="0" chartFormat="3">
  <location ref="F2:H11" firstHeaderRow="1" firstDataRow="1" firstDataCol="2"/>
  <pivotFields count="23">
    <pivotField compact="0" outline="0" showAll="0" defaultSubtotal="0"/>
    <pivotField compact="0" outline="0" showAll="0" defaultSubtotal="0"/>
    <pivotField compact="0" outline="0" showAll="0" defaultSubtotal="0"/>
    <pivotField compact="0" numFmtId="14" outline="0" showAll="0"/>
    <pivotField axis="axisRow" compact="0" outline="0" showAll="0" defaultSubtotal="0">
      <items count="3">
        <item x="0"/>
        <item x="2"/>
        <item x="1"/>
      </items>
    </pivotField>
    <pivotField dataField="1"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numFmtId="1" outline="0" showAll="0" defaultSubtotal="0"/>
    <pivotField compact="0" outline="0" showAll="0" defaultSubtotal="0"/>
    <pivotField compact="0" outline="0" showAll="0" defaultSubtotal="0"/>
    <pivotField axis="axisRow" compact="0" outline="0" showAll="0" sortType="ascending" defaultSubtotal="0">
      <items count="10">
        <item h="1" x="1"/>
        <item h="1" x="9"/>
        <item x="7"/>
        <item x="8"/>
        <item x="4"/>
        <item x="6"/>
        <item x="3"/>
        <item x="5"/>
        <item x="2"/>
        <item x="0"/>
      </items>
    </pivotField>
    <pivotField compact="0" outline="0" showAll="0"/>
    <pivotField compact="0" outline="0" dragToRow="0" dragToCol="0" dragToPage="0" showAll="0" defaultSubtotal="0"/>
    <pivotField compact="0" outline="0" dragToRow="0" dragToCol="0" dragToPage="0" showAll="0" defaultSubtotal="0"/>
  </pivotFields>
  <rowFields count="2">
    <field x="4"/>
    <field x="19"/>
  </rowFields>
  <rowItems count="9">
    <i>
      <x/>
      <x v="2"/>
    </i>
    <i r="1">
      <x v="3"/>
    </i>
    <i r="1">
      <x v="4"/>
    </i>
    <i r="1">
      <x v="5"/>
    </i>
    <i r="1">
      <x v="6"/>
    </i>
    <i r="1">
      <x v="7"/>
    </i>
    <i r="1">
      <x v="8"/>
    </i>
    <i r="1">
      <x v="9"/>
    </i>
    <i t="grand">
      <x/>
    </i>
  </rowItems>
  <colItems count="1">
    <i/>
  </colItems>
  <dataFields count="1">
    <dataField name="Count of Team" fld="5" subtotal="count" baseField="0" baseItem="0"/>
  </dataFields>
  <pivotTableStyleInfo name="PivotStyleLight2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500-000000000000}" name="PivotTable1" cacheId="156" applyNumberFormats="0" applyBorderFormats="0" applyFontFormats="0" applyPatternFormats="0" applyAlignmentFormats="0" applyWidthHeightFormats="1" dataCaption="Values" updatedVersion="8" minRefreshableVersion="3" rowGrandTotals="0" itemPrintTitles="1" createdVersion="4" indent="0" compact="0" compactData="0" multipleFieldFilters="0" chartFormat="1">
  <location ref="B2:C652" firstHeaderRow="1" firstDataRow="1" firstDataCol="1"/>
  <pivotFields count="23">
    <pivotField compact="0" outline="0" showAll="0" sortType="descending" defaultSubtotal="0">
      <autoSortScope>
        <pivotArea dataOnly="0" outline="0" fieldPosition="0">
          <references count="1">
            <reference field="4294967294" count="1" selected="0">
              <x v="0"/>
            </reference>
          </references>
        </pivotArea>
      </autoSortScope>
    </pivotField>
    <pivotField compact="0" outline="0" showAll="0" defaultSubtotal="0"/>
    <pivotField compact="0" outline="0" showAll="0" defaultSubtotal="0"/>
    <pivotField compact="0" numFmtId="14" outline="0" showAll="0"/>
    <pivotField compact="0" outline="0" showAll="0" defaultSubtotal="0"/>
    <pivotField axis="axisRow" compact="0" outline="0" showAll="0" sortType="ascending" defaultSubtotal="0">
      <items count="650">
        <item x="422"/>
        <item x="420"/>
        <item x="418"/>
        <item x="417"/>
        <item x="65"/>
        <item x="444"/>
        <item x="460"/>
        <item x="45"/>
        <item x="499"/>
        <item x="601"/>
        <item x="191"/>
        <item x="224"/>
        <item x="11"/>
        <item x="10"/>
        <item x="411"/>
        <item x="321"/>
        <item x="453"/>
        <item x="556"/>
        <item x="80"/>
        <item x="264"/>
        <item x="227"/>
        <item x="230"/>
        <item x="199"/>
        <item x="233"/>
        <item x="245"/>
        <item x="567"/>
        <item x="425"/>
        <item x="291"/>
        <item x="151"/>
        <item x="229"/>
        <item x="280"/>
        <item x="134"/>
        <item x="228"/>
        <item x="99"/>
        <item x="545"/>
        <item x="29"/>
        <item x="613"/>
        <item x="258"/>
        <item x="169"/>
        <item x="602"/>
        <item x="490"/>
        <item x="22"/>
        <item x="325"/>
        <item x="267"/>
        <item x="427"/>
        <item x="274"/>
        <item x="6"/>
        <item x="5"/>
        <item x="383"/>
        <item x="37"/>
        <item x="356"/>
        <item x="51"/>
        <item x="507"/>
        <item x="118"/>
        <item x="344"/>
        <item x="361"/>
        <item x="571"/>
        <item x="510"/>
        <item x="484"/>
        <item x="1"/>
        <item x="304"/>
        <item x="308"/>
        <item x="31"/>
        <item x="479"/>
        <item x="554"/>
        <item x="269"/>
        <item x="47"/>
        <item x="614"/>
        <item x="314"/>
        <item x="40"/>
        <item x="46"/>
        <item x="548"/>
        <item x="286"/>
        <item x="174"/>
        <item x="217"/>
        <item x="276"/>
        <item x="582"/>
        <item x="351"/>
        <item x="357"/>
        <item x="370"/>
        <item x="112"/>
        <item x="442"/>
        <item x="532"/>
        <item x="223"/>
        <item x="445"/>
        <item x="64"/>
        <item x="503"/>
        <item x="611"/>
        <item x="2"/>
        <item x="446"/>
        <item x="312"/>
        <item x="599"/>
        <item x="597"/>
        <item x="110"/>
        <item x="157"/>
        <item x="546"/>
        <item x="441"/>
        <item x="509"/>
        <item x="271"/>
        <item x="512"/>
        <item x="436"/>
        <item x="600"/>
        <item x="358"/>
        <item x="256"/>
        <item x="119"/>
        <item x="647"/>
        <item x="336"/>
        <item x="142"/>
        <item x="360"/>
        <item x="461"/>
        <item x="506"/>
        <item x="262"/>
        <item x="412"/>
        <item x="456"/>
        <item x="608"/>
        <item x="268"/>
        <item x="313"/>
        <item x="317"/>
        <item x="538"/>
        <item x="448"/>
        <item x="457"/>
        <item x="94"/>
        <item x="219"/>
        <item x="133"/>
        <item x="403"/>
        <item x="404"/>
        <item x="220"/>
        <item x="68"/>
        <item x="192"/>
        <item x="69"/>
        <item x="115"/>
        <item x="105"/>
        <item x="236"/>
        <item x="261"/>
        <item x="475"/>
        <item x="623"/>
        <item x="619"/>
        <item x="3"/>
        <item x="566"/>
        <item x="572"/>
        <item x="568"/>
        <item x="266"/>
        <item x="560"/>
        <item x="255"/>
        <item x="631"/>
        <item x="635"/>
        <item x="273"/>
        <item x="140"/>
        <item x="306"/>
        <item x="476"/>
        <item x="477"/>
        <item x="401"/>
        <item x="122"/>
        <item x="221"/>
        <item x="43"/>
        <item x="39"/>
        <item x="41"/>
        <item x="496"/>
        <item x="60"/>
        <item x="482"/>
        <item x="374"/>
        <item x="540"/>
        <item x="155"/>
        <item x="63"/>
        <item x="395"/>
        <item x="347"/>
        <item x="55"/>
        <item x="282"/>
        <item x="287"/>
        <item x="633"/>
        <item x="636"/>
        <item x="637"/>
        <item x="373"/>
        <item x="242"/>
        <item x="284"/>
        <item x="391"/>
        <item x="168"/>
        <item x="170"/>
        <item x="375"/>
        <item x="431"/>
        <item x="259"/>
        <item x="257"/>
        <item x="437"/>
        <item x="98"/>
        <item x="263"/>
        <item x="495"/>
        <item x="473"/>
        <item x="498"/>
        <item x="9"/>
        <item x="524"/>
        <item x="159"/>
        <item x="643"/>
        <item x="398"/>
        <item x="409"/>
        <item x="193"/>
        <item x="626"/>
        <item x="576"/>
        <item x="127"/>
        <item x="406"/>
        <item x="629"/>
        <item x="621"/>
        <item x="334"/>
        <item x="201"/>
        <item x="363"/>
        <item x="519"/>
        <item x="565"/>
        <item x="162"/>
        <item x="96"/>
        <item x="190"/>
        <item x="333"/>
        <item x="208"/>
        <item x="205"/>
        <item x="494"/>
        <item x="143"/>
        <item x="513"/>
        <item x="469"/>
        <item x="474"/>
        <item x="521"/>
        <item x="410"/>
        <item x="471"/>
        <item x="547"/>
        <item x="189"/>
        <item x="137"/>
        <item x="109"/>
        <item x="207"/>
        <item x="305"/>
        <item x="464"/>
        <item x="525"/>
        <item x="128"/>
        <item x="371"/>
        <item x="397"/>
        <item x="587"/>
        <item x="144"/>
        <item x="616"/>
        <item x="413"/>
        <item x="500"/>
        <item x="459"/>
        <item x="297"/>
        <item x="387"/>
        <item x="378"/>
        <item x="610"/>
        <item x="62"/>
        <item x="197"/>
        <item x="195"/>
        <item x="559"/>
        <item x="415"/>
        <item x="645"/>
        <item x="125"/>
        <item x="486"/>
        <item x="30"/>
        <item x="531"/>
        <item x="79"/>
        <item x="83"/>
        <item x="87"/>
        <item x="81"/>
        <item x="90"/>
        <item x="84"/>
        <item x="91"/>
        <item x="92"/>
        <item x="557"/>
        <item x="88"/>
        <item x="89"/>
        <item x="288"/>
        <item x="167"/>
        <item x="153"/>
        <item x="523"/>
        <item x="379"/>
        <item x="405"/>
        <item x="331"/>
        <item x="82"/>
        <item x="607"/>
        <item x="332"/>
        <item x="113"/>
        <item x="552"/>
        <item x="116"/>
        <item x="550"/>
        <item x="504"/>
        <item x="622"/>
        <item x="114"/>
        <item x="584"/>
        <item x="596"/>
        <item x="586"/>
        <item x="212"/>
        <item x="148"/>
        <item x="625"/>
        <item x="277"/>
        <item x="251"/>
        <item x="28"/>
        <item x="272"/>
        <item x="44"/>
        <item x="617"/>
        <item x="23"/>
        <item x="20"/>
        <item x="196"/>
        <item x="562"/>
        <item x="574"/>
        <item x="315"/>
        <item x="27"/>
        <item x="470"/>
        <item x="472"/>
        <item x="302"/>
        <item x="7"/>
        <item x="595"/>
        <item x="589"/>
        <item x="591"/>
        <item x="213"/>
        <item x="447"/>
        <item x="432"/>
        <item x="243"/>
        <item x="185"/>
        <item x="186"/>
        <item x="630"/>
        <item x="265"/>
        <item x="533"/>
        <item x="438"/>
        <item x="641"/>
        <item x="569"/>
        <item x="33"/>
        <item x="465"/>
        <item x="443"/>
        <item x="575"/>
        <item x="581"/>
        <item x="640"/>
        <item x="240"/>
        <item x="150"/>
        <item x="638"/>
        <item x="505"/>
        <item x="173"/>
        <item x="462"/>
        <item x="138"/>
        <item x="34"/>
        <item x="202"/>
        <item x="279"/>
        <item x="176"/>
        <item x="320"/>
        <item x="15"/>
        <item x="590"/>
        <item x="389"/>
        <item x="478"/>
        <item x="463"/>
        <item x="203"/>
        <item x="198"/>
        <item x="248"/>
        <item x="466"/>
        <item x="278"/>
        <item x="117"/>
        <item x="226"/>
        <item x="97"/>
        <item x="573"/>
        <item x="345"/>
        <item x="164"/>
        <item x="145"/>
        <item x="372"/>
        <item x="318"/>
        <item x="570"/>
        <item x="18"/>
        <item x="393"/>
        <item x="218"/>
        <item x="184"/>
        <item x="182"/>
        <item x="0"/>
        <item x="183"/>
        <item x="429"/>
        <item x="158"/>
        <item x="244"/>
        <item x="52"/>
        <item x="400"/>
        <item x="71"/>
        <item x="639"/>
        <item x="354"/>
        <item x="529"/>
        <item x="101"/>
        <item x="8"/>
        <item x="603"/>
        <item x="300"/>
        <item x="593"/>
        <item x="130"/>
        <item x="353"/>
        <item x="366"/>
        <item x="337"/>
        <item x="139"/>
        <item x="141"/>
        <item x="67"/>
        <item x="335"/>
        <item x="341"/>
        <item x="225"/>
        <item x="165"/>
        <item x="528"/>
        <item x="147"/>
        <item x="551"/>
        <item x="54"/>
        <item x="329"/>
        <item x="501"/>
        <item x="627"/>
        <item x="12"/>
        <item x="136"/>
        <item x="247"/>
        <item x="135"/>
        <item x="309"/>
        <item x="377"/>
        <item x="222"/>
        <item x="14"/>
        <item x="628"/>
        <item x="237"/>
        <item x="231"/>
        <item x="292"/>
        <item x="289"/>
        <item x="95"/>
        <item x="93"/>
        <item x="492"/>
        <item x="493"/>
        <item x="583"/>
        <item x="32"/>
        <item x="294"/>
        <item x="517"/>
        <item x="598"/>
        <item x="511"/>
        <item x="359"/>
        <item x="615"/>
        <item x="489"/>
        <item x="275"/>
        <item x="624"/>
        <item x="362"/>
        <item x="73"/>
        <item x="578"/>
        <item x="187"/>
        <item x="285"/>
        <item x="430"/>
        <item x="352"/>
        <item x="299"/>
        <item x="324"/>
        <item x="342"/>
        <item x="161"/>
        <item x="549"/>
        <item x="364"/>
        <item x="340"/>
        <item x="270"/>
        <item x="563"/>
        <item x="376"/>
        <item x="455"/>
        <item x="78"/>
        <item x="16"/>
        <item x="19"/>
        <item x="502"/>
        <item x="508"/>
        <item x="537"/>
        <item x="544"/>
        <item x="48"/>
        <item x="204"/>
        <item x="246"/>
        <item x="181"/>
        <item x="36"/>
        <item x="50"/>
        <item x="298"/>
        <item x="564"/>
        <item x="211"/>
        <item x="396"/>
        <item x="423"/>
        <item x="618"/>
        <item x="535"/>
        <item x="367"/>
        <item x="326"/>
        <item x="327"/>
        <item x="17"/>
        <item x="407"/>
        <item x="163"/>
        <item x="515"/>
        <item x="129"/>
        <item x="253"/>
        <item x="188"/>
        <item x="252"/>
        <item x="104"/>
        <item x="588"/>
        <item x="435"/>
        <item x="180"/>
        <item x="642"/>
        <item x="646"/>
        <item x="343"/>
        <item x="350"/>
        <item x="154"/>
        <item x="156"/>
        <item x="200"/>
        <item x="485"/>
        <item x="77"/>
        <item x="209"/>
        <item x="214"/>
        <item x="307"/>
        <item x="194"/>
        <item x="166"/>
        <item x="75"/>
        <item x="526"/>
        <item x="293"/>
        <item x="434"/>
        <item x="606"/>
        <item x="368"/>
        <item x="210"/>
        <item x="215"/>
        <item x="408"/>
        <item x="131"/>
        <item x="35"/>
        <item x="440"/>
        <item x="488"/>
        <item x="13"/>
        <item x="177"/>
        <item x="328"/>
        <item x="534"/>
        <item x="108"/>
        <item x="380"/>
        <item x="452"/>
        <item x="604"/>
        <item x="86"/>
        <item x="518"/>
        <item x="53"/>
        <item x="555"/>
        <item x="530"/>
        <item x="172"/>
        <item x="100"/>
        <item x="577"/>
        <item x="392"/>
        <item x="290"/>
        <item x="56"/>
        <item x="632"/>
        <item x="102"/>
        <item x="106"/>
        <item x="171"/>
        <item x="85"/>
        <item x="206"/>
        <item x="38"/>
        <item x="451"/>
        <item x="49"/>
        <item x="539"/>
        <item x="250"/>
        <item x="107"/>
        <item x="346"/>
        <item x="458"/>
        <item x="558"/>
        <item x="454"/>
        <item x="382"/>
        <item x="542"/>
        <item x="592"/>
        <item x="594"/>
        <item x="132"/>
        <item x="634"/>
        <item x="42"/>
        <item x="303"/>
        <item x="126"/>
        <item x="26"/>
        <item x="450"/>
        <item x="612"/>
        <item x="585"/>
        <item x="424"/>
        <item x="239"/>
        <item x="323"/>
        <item x="580"/>
        <item x="281"/>
        <item x="260"/>
        <item x="58"/>
        <item x="439"/>
        <item x="178"/>
        <item x="72"/>
        <item x="388"/>
        <item x="241"/>
        <item x="152"/>
        <item x="149"/>
        <item x="254"/>
        <item x="365"/>
        <item x="480"/>
        <item x="339"/>
        <item x="536"/>
        <item x="428"/>
        <item x="433"/>
        <item x="491"/>
        <item x="121"/>
        <item x="146"/>
        <item x="316"/>
        <item x="541"/>
        <item x="543"/>
        <item x="322"/>
        <item x="385"/>
        <item x="348"/>
        <item x="175"/>
        <item x="179"/>
        <item x="301"/>
        <item x="61"/>
        <item x="120"/>
        <item x="553"/>
        <item x="520"/>
        <item x="124"/>
        <item x="283"/>
        <item x="561"/>
        <item x="381"/>
        <item x="59"/>
        <item x="216"/>
        <item x="414"/>
        <item x="487"/>
        <item x="402"/>
        <item x="386"/>
        <item x="123"/>
        <item x="25"/>
        <item x="449"/>
        <item x="644"/>
        <item x="295"/>
        <item x="338"/>
        <item x="522"/>
        <item x="384"/>
        <item x="609"/>
        <item x="57"/>
        <item x="497"/>
        <item x="468"/>
        <item x="355"/>
        <item x="514"/>
        <item x="235"/>
        <item x="160"/>
        <item x="232"/>
        <item x="111"/>
        <item x="419"/>
        <item x="416"/>
        <item x="605"/>
        <item x="467"/>
        <item x="483"/>
        <item x="481"/>
        <item x="349"/>
        <item x="249"/>
        <item x="390"/>
        <item x="76"/>
        <item x="311"/>
        <item x="369"/>
        <item x="296"/>
        <item x="648"/>
        <item x="319"/>
        <item x="74"/>
        <item x="579"/>
        <item x="310"/>
        <item x="66"/>
        <item x="70"/>
        <item x="620"/>
        <item x="421"/>
        <item x="4"/>
        <item x="426"/>
        <item x="330"/>
        <item x="516"/>
        <item x="234"/>
        <item x="103"/>
        <item x="527"/>
        <item x="238"/>
        <item x="394"/>
        <item x="24"/>
        <item x="21"/>
        <item x="399"/>
        <item x="649"/>
      </items>
    </pivotField>
    <pivotField compact="0" outline="0" showAll="0" defaultSubtotal="0"/>
    <pivotField compact="0" outline="0" showAll="0" defaultSubtota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dataField="1" compact="0" outline="0" showAll="0"/>
    <pivotField compact="0" outline="0" showAll="0" defaultSubtotal="0"/>
    <pivotField compact="0" numFmtId="1" outline="0" showAll="0" defaultSubtotal="0"/>
    <pivotField compact="0" outline="0" showAll="0" defaultSubtotal="0"/>
    <pivotField compact="0" outline="0" showAll="0" defaultSubtotal="0"/>
    <pivotField compact="0" outline="0" showAll="0" defaultSubtotal="0"/>
    <pivotField compact="0" outline="0" showAll="0"/>
    <pivotField compact="0" outline="0" dragToRow="0" dragToCol="0" dragToPage="0" showAll="0" defaultSubtotal="0"/>
    <pivotField compact="0" outline="0" dragToRow="0" dragToCol="0" dragToPage="0" showAll="0" defaultSubtotal="0"/>
  </pivotFields>
  <rowFields count="1">
    <field x="5"/>
  </rowFields>
  <rowItems count="65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6"/>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2"/>
    </i>
    <i>
      <x v="623"/>
    </i>
    <i>
      <x v="624"/>
    </i>
    <i>
      <x v="625"/>
    </i>
    <i>
      <x v="626"/>
    </i>
    <i>
      <x v="627"/>
    </i>
    <i>
      <x v="628"/>
    </i>
    <i>
      <x v="629"/>
    </i>
    <i>
      <x v="630"/>
    </i>
    <i>
      <x v="631"/>
    </i>
    <i>
      <x v="632"/>
    </i>
    <i>
      <x v="633"/>
    </i>
    <i>
      <x v="634"/>
    </i>
    <i>
      <x v="635"/>
    </i>
    <i>
      <x v="636"/>
    </i>
    <i>
      <x v="637"/>
    </i>
    <i>
      <x v="638"/>
    </i>
    <i>
      <x v="639"/>
    </i>
    <i>
      <x v="640"/>
    </i>
    <i>
      <x v="641"/>
    </i>
    <i>
      <x v="642"/>
    </i>
    <i>
      <x v="643"/>
    </i>
    <i>
      <x v="644"/>
    </i>
    <i>
      <x v="645"/>
    </i>
    <i>
      <x v="646"/>
    </i>
    <i>
      <x v="647"/>
    </i>
    <i>
      <x v="648"/>
    </i>
    <i>
      <x v="649"/>
    </i>
  </rowItems>
  <colItems count="1">
    <i/>
  </colItems>
  <dataFields count="1">
    <dataField name="Top Score Overall" fld="14" subtotal="max" baseField="2"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2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ournament" xr10:uid="{00000000-0013-0000-FFFF-FFFF01000000}" sourceName="Tournament">
  <pivotTables>
    <pivotTable tabId="18" name="PivotTable1"/>
  </pivotTables>
  <data>
    <tabular pivotCacheId="1">
      <items count="62">
        <i x="50"/>
        <i x="58"/>
        <i x="54"/>
        <i x="60" s="1"/>
        <i x="57"/>
        <i x="53"/>
        <i x="52"/>
        <i x="51"/>
        <i x="47" nd="1"/>
        <i x="9" nd="1"/>
        <i x="55" nd="1"/>
        <i x="3" nd="1"/>
        <i x="10" nd="1"/>
        <i x="11" nd="1"/>
        <i x="21" nd="1"/>
        <i x="39" nd="1"/>
        <i x="5" nd="1"/>
        <i x="40" nd="1"/>
        <i x="41" nd="1"/>
        <i x="44" nd="1"/>
        <i x="24" nd="1"/>
        <i x="26" nd="1"/>
        <i x="15" nd="1"/>
        <i x="14" nd="1"/>
        <i x="34" nd="1"/>
        <i x="29" nd="1"/>
        <i x="16" nd="1"/>
        <i x="2" nd="1"/>
        <i x="25" nd="1"/>
        <i x="7" nd="1"/>
        <i x="30" nd="1"/>
        <i x="22" nd="1"/>
        <i x="35" nd="1"/>
        <i x="43" nd="1"/>
        <i x="18" nd="1"/>
        <i x="19" nd="1"/>
        <i x="23" nd="1"/>
        <i x="46" nd="1"/>
        <i x="36" nd="1"/>
        <i x="32" nd="1"/>
        <i x="12" nd="1"/>
        <i x="13" nd="1"/>
        <i x="20" nd="1"/>
        <i x="27" nd="1"/>
        <i x="17" nd="1"/>
        <i x="59" nd="1"/>
        <i x="45" nd="1"/>
        <i x="56" nd="1"/>
        <i x="48" nd="1"/>
        <i x="49" nd="1"/>
        <i x="42" nd="1"/>
        <i x="6" nd="1"/>
        <i x="28" nd="1"/>
        <i x="33" nd="1"/>
        <i x="38" nd="1"/>
        <i x="4" nd="1"/>
        <i x="37" nd="1"/>
        <i x="1" nd="1"/>
        <i x="8" nd="1"/>
        <i x="0" nd="1"/>
        <i x="31" nd="1"/>
        <i x="6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Global" xr10:uid="{00000000-0013-0000-FFFF-FFFF02000000}" sourceName="Global">
  <pivotTables>
    <pivotTable tabId="18" name="PivotTable1"/>
  </pivotTables>
  <data>
    <tabular pivotCacheId="1">
      <items count="1">
        <i x="0" s="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ound" xr10:uid="{00000000-0013-0000-FFFF-FFFF03000000}" sourceName="Round">
  <pivotTables>
    <pivotTable tabId="18" name="PivotTable1"/>
  </pivotTables>
  <data>
    <tabular pivotCacheId="1">
      <items count="3">
        <i x="1" s="1"/>
        <i x="2" nd="1"/>
        <i x="0"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ry" xr10:uid="{00000000-0013-0000-FFFF-FFFF04000000}" sourceName="Country">
  <pivotTables>
    <pivotTable tabId="18" name="PivotTable1"/>
  </pivotTables>
  <data>
    <tabular pivotCacheId="1">
      <items count="4">
        <i x="2" s="1"/>
        <i x="3" s="1" nd="1"/>
        <i x="1" s="1" nd="1"/>
        <i x="0"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Tournament" xr10:uid="{00000000-0014-0000-FFFF-FFFF01000000}" cache="Slicer_Tournament" caption="Tournament" rowHeight="241300"/>
  <slicer name="Global" xr10:uid="{00000000-0014-0000-FFFF-FFFF02000000}" cache="Slicer_Global" caption="Global" rowHeight="241300"/>
  <slicer name="Round" xr10:uid="{00000000-0014-0000-FFFF-FFFF03000000}" cache="Slicer_Round" caption="Round" rowHeight="241300"/>
  <slicer name="Country" xr10:uid="{00000000-0014-0000-FFFF-FFFF04000000}" cache="Slicer_Country" caption="Country"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Complete" displayName="tComplete" ref="B6:J69" totalsRowCount="1" dataDxfId="481">
  <autoFilter ref="B6:J68" xr:uid="{00000000-0009-0000-0100-000002000000}"/>
  <sortState xmlns:xlrd2="http://schemas.microsoft.com/office/spreadsheetml/2017/richdata2" ref="B7:J68">
    <sortCondition ref="E7:E67"/>
    <sortCondition ref="C7:C67"/>
    <sortCondition ref="D7:D67"/>
  </sortState>
  <tableColumns count="9">
    <tableColumn id="3" xr3:uid="{00000000-0010-0000-0000-000003000000}" name="Data Status" totalsRowLabel="Total" dataDxfId="480" totalsRowDxfId="399">
      <calculatedColumnFormula>IF(tComplete[[#This Row],[Date]]&gt;TODAY(),0,IF(ISERROR(GETPIVOTDATA("No of Teams",'Tournaments and Scores'!$B$2,"Tournament",tComplete[[#This Row],[Tournament]])),-1,1))</calculatedColumnFormula>
    </tableColumn>
    <tableColumn id="8" xr3:uid="{E2EAE6C3-F947-4099-AA75-EDE85FB2C622}" name="Country" dataDxfId="479" totalsRowDxfId="398"/>
    <tableColumn id="2" xr3:uid="{00000000-0010-0000-0000-000002000000}" name="Tournament" totalsRowFunction="count" dataDxfId="478"/>
    <tableColumn id="1" xr3:uid="{00000000-0010-0000-0000-000001000000}" name="Date" dataDxfId="477"/>
    <tableColumn id="9" xr3:uid="{00000000-0010-0000-0000-000009000000}" name="Global" dataDxfId="476"/>
    <tableColumn id="6" xr3:uid="{00000000-0010-0000-0000-000006000000}" name="Round" dataDxfId="475"/>
    <tableColumn id="4" xr3:uid="{00000000-0010-0000-0000-000004000000}" name="Next Round" dataDxfId="474"/>
    <tableColumn id="7" xr3:uid="{00000000-0010-0000-0000-000007000000}" name="Qualifiers" totalsRowFunction="sum" dataDxfId="473"/>
    <tableColumn id="5" xr3:uid="{00000000-0010-0000-0000-000005000000}" name="Link" dataDxfId="472" totalsRowDxfId="397"/>
  </tableColumns>
  <tableStyleInfo name="TableStyleMedium1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able5" displayName="Table5" ref="B2:I83" totalsRowShown="0">
  <autoFilter ref="B2:I83" xr:uid="{00000000-0009-0000-0100-000005000000}"/>
  <sortState xmlns:xlrd2="http://schemas.microsoft.com/office/spreadsheetml/2017/richdata2" ref="B3:I83">
    <sortCondition descending="1" ref="I2:I83"/>
  </sortState>
  <tableColumns count="8">
    <tableColumn id="1" xr3:uid="{00000000-0010-0000-0100-000001000000}" name="Team">
      <calculatedColumnFormula>'D-A-CH Improvements'!H5</calculatedColumnFormula>
    </tableColumn>
    <tableColumn id="2" xr3:uid="{00000000-0010-0000-0100-000002000000}" name="Score">
      <calculatedColumnFormula>VLOOKUP($B3,'D-A-CH Improvements'!$C$5:$E$85,3,FALSE)</calculatedColumnFormula>
    </tableColumn>
    <tableColumn id="3" xr3:uid="{00000000-0010-0000-0100-000003000000}" name="Date" dataDxfId="444">
      <calculatedColumnFormula>VLOOKUP($B3,'D-A-CH Improvements'!$C$5:$E$85,2,FALSE)</calculatedColumnFormula>
    </tableColumn>
    <tableColumn id="4" xr3:uid="{00000000-0010-0000-0100-000004000000}" name="Score2">
      <calculatedColumnFormula>VLOOKUP($B3,'D-A-CH Improvements'!$H$5:$J$85,3,FALSE)</calculatedColumnFormula>
    </tableColumn>
    <tableColumn id="5" xr3:uid="{00000000-0010-0000-0100-000005000000}" name="Date2" dataDxfId="443">
      <calculatedColumnFormula>VLOOKUP($B3,'D-A-CH Improvements'!$H$5:$J$85,2,FALSE)</calculatedColumnFormula>
    </tableColumn>
    <tableColumn id="6" xr3:uid="{00000000-0010-0000-0100-000006000000}" name="Points" dataDxfId="442">
      <calculatedColumnFormula>E3-C3</calculatedColumnFormula>
    </tableColumn>
    <tableColumn id="7" xr3:uid="{00000000-0010-0000-0100-000007000000}" name="Days">
      <calculatedColumnFormula>F3-D3</calculatedColumnFormula>
    </tableColumn>
    <tableColumn id="8" xr3:uid="{00000000-0010-0000-0100-000008000000}" name="Points per Day" dataDxfId="441">
      <calculatedColumnFormula>G3/H3</calculatedColumnFormula>
    </tableColumn>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Improve" displayName="tImprove" ref="L4:N159" totalsRowCount="1">
  <autoFilter ref="L4:N158" xr:uid="{00000000-0009-0000-0100-000003000000}"/>
  <tableColumns count="3">
    <tableColumn id="1" xr3:uid="{00000000-0010-0000-0200-000001000000}" name="Score_x000a_Delta" totalsRowFunction="average" dataDxfId="440" totalsRowDxfId="8">
      <calculatedColumnFormula>IF(J5=0,"",J5-E5)</calculatedColumnFormula>
    </tableColumn>
    <tableColumn id="2" xr3:uid="{00000000-0010-0000-0200-000002000000}" name="Days between_x000a_tournaments" totalsRowFunction="average" dataDxfId="439" totalsRowDxfId="7">
      <calculatedColumnFormula>I5-D5</calculatedColumnFormula>
    </tableColumn>
    <tableColumn id="3" xr3:uid="{00000000-0010-0000-0200-000003000000}" name="Score Improvement_x000a_/ Day" totalsRowFunction="average" dataDxfId="438" totalsRowDxfId="6">
      <calculatedColumnFormula>IF(J5=0,"",L5/M5)</calculatedColumnFormula>
    </tableColumn>
  </tableColumns>
  <tableStyleInfo name="TableStyleMedium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Improve5" displayName="tImprove5" ref="L4:N35" totalsRowCount="1">
  <autoFilter ref="L4:N34" xr:uid="{00000000-0009-0000-0100-000004000000}"/>
  <tableColumns count="3">
    <tableColumn id="1" xr3:uid="{00000000-0010-0000-0300-000001000000}" name="Score_x000a_Delta" totalsRowFunction="average" dataDxfId="427" totalsRowDxfId="426">
      <calculatedColumnFormula>IF(J5=0,"",J5-E5)</calculatedColumnFormula>
    </tableColumn>
    <tableColumn id="2" xr3:uid="{00000000-0010-0000-0300-000002000000}" name="Days between_x000a_tournaments" totalsRowFunction="average" dataDxfId="425" totalsRowDxfId="424">
      <calculatedColumnFormula>I5-D5</calculatedColumnFormula>
    </tableColumn>
    <tableColumn id="3" xr3:uid="{00000000-0010-0000-0300-000003000000}" name="Score Improvement_x000a_/ Day" totalsRowFunction="average" dataDxfId="423" totalsRowDxfId="422">
      <calculatedColumnFormula>IF(J5=0,"",L5/M5)</calculatedColumnFormula>
    </tableColumn>
  </tableColumns>
  <tableStyleInfo name="TableStyleMedium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tData" displayName="tData" ref="B2:V806" totalsRowCount="1" dataDxfId="421">
  <autoFilter ref="B2:V805" xr:uid="{00000000-0009-0000-0100-000001000000}"/>
  <tableColumns count="21">
    <tableColumn id="2" xr3:uid="{00000000-0010-0000-0400-000002000000}" name="Tournament" dataDxfId="420"/>
    <tableColumn id="19" xr3:uid="{00000000-0010-0000-0400-000013000000}" name="Global" dataDxfId="419" totalsRowDxfId="94"/>
    <tableColumn id="20" xr3:uid="{00000000-0010-0000-0400-000014000000}" name="Country" dataDxfId="418" totalsRowDxfId="93">
      <calculatedColumnFormula>IFERROR(OFFSET(tComplete[[#Headers],[Country]],MATCH(tData[[#This Row],[Tournament]],tComplete[Tournament],0),0),"")</calculatedColumnFormula>
    </tableColumn>
    <tableColumn id="1" xr3:uid="{00000000-0010-0000-0400-000001000000}" name="Date" dataDxfId="417">
      <calculatedColumnFormula>IFERROR(OFFSET(tComplete[[#Headers],[Date]],MATCH(tData[[#This Row],[Tournament]],tComplete[Tournament],0),0),"")</calculatedColumnFormula>
    </tableColumn>
    <tableColumn id="15" xr3:uid="{00000000-0010-0000-0400-00000F000000}" name="Round" dataDxfId="416">
      <calculatedColumnFormula>IFERROR(OFFSET(tComplete[[#Headers],[Round]],MATCH(tData[[#This Row],[Tournament]],tComplete[Tournament],0),0),"")</calculatedColumnFormula>
    </tableColumn>
    <tableColumn id="3" xr3:uid="{00000000-0010-0000-0400-000003000000}" name="Team" totalsRowFunction="count" dataDxfId="415"/>
    <tableColumn id="4" xr3:uid="{00000000-0010-0000-0400-000004000000}" name="R1" totalsRowFunction="average" dataDxfId="414"/>
    <tableColumn id="5" xr3:uid="{00000000-0010-0000-0400-000005000000}" name="R2" totalsRowFunction="average" dataDxfId="413"/>
    <tableColumn id="6" xr3:uid="{00000000-0010-0000-0400-000006000000}" name="R3" totalsRowFunction="average" dataDxfId="412"/>
    <tableColumn id="8" xr3:uid="{00000000-0010-0000-0400-000008000000}" name="QF" totalsRowFunction="average" dataDxfId="411"/>
    <tableColumn id="9" xr3:uid="{00000000-0010-0000-0400-000009000000}" name="SF" totalsRowFunction="average" dataDxfId="410" totalsRowDxfId="92"/>
    <tableColumn id="10" xr3:uid="{00000000-0010-0000-0400-00000A000000}" name="F1" totalsRowFunction="average" dataDxfId="409" totalsRowDxfId="91"/>
    <tableColumn id="11" xr3:uid="{00000000-0010-0000-0400-00000B000000}" name="F2" totalsRowFunction="average" dataDxfId="408" totalsRowDxfId="90"/>
    <tableColumn id="7" xr3:uid="{00000000-0010-0000-0400-000007000000}" name="BR" totalsRowFunction="average" dataDxfId="407">
      <calculatedColumnFormula>IF(ISBLANK(B3),"",IF(COUNT(tData[[#This Row],[R1]:[R3]])=0,"",MAX(tData[[#This Row],[R1]:[R3]])))</calculatedColumnFormula>
    </tableColumn>
    <tableColumn id="12" xr3:uid="{00000000-0010-0000-0400-00000C000000}" name="Best" totalsRowFunction="average" dataDxfId="406" totalsRowDxfId="89">
      <calculatedColumnFormula>IF(ISBLANK(tData[[#This Row],[Tournament]]),"",IF(COUNT(tData[[#This Row],[R1]:[R3]])=0,"",MAX(tData[[#This Row],[R1]:[R3]],tData[[#This Row],[QF]:[F2]])))</calculatedColumnFormula>
    </tableColumn>
    <tableColumn id="14" xr3:uid="{00000000-0010-0000-0400-00000E000000}" name="Average" dataDxfId="405" totalsRowDxfId="88">
      <calculatedColumnFormula>IF(ISBLANK(tData[[#This Row],[Tournament]]),"",IFERROR(AVERAGE(tData[[#This Row],[R1]:[R3]],tData[[#This Row],[QF]:[F2]]),""))</calculatedColumnFormula>
    </tableColumn>
    <tableColumn id="16" xr3:uid="{00000000-0010-0000-0400-000010000000}" name="Range" dataDxfId="404" totalsRowDxfId="87">
      <calculatedColumnFormula>IF(ISBLANK(tData[[#This Row],[Tournament]]),"",IF(COUNT(tData[[#This Row],[R1]:[R3]])=0,"No show",RIGHT("000"&amp;FLOOR(tData[[#This Row],[Best]],$R$1),3)&amp;"-"&amp;RIGHT("000"&amp;FLOOR(tData[[#This Row],[Best]],$R$1)+$R$1-1,3)))</calculatedColumnFormula>
    </tableColumn>
    <tableColumn id="17" xr3:uid="{00000000-0010-0000-0400-000011000000}" name="sRange" dataDxfId="403" totalsRowDxfId="86">
      <calculatedColumnFormula>IF(ISBLANK(tData[[#This Row],[Tournament]]),"",IF(COUNT(tData[[#This Row],[R1]:[R3]])=0,"No show",RIGHT("000"&amp;FLOOR(tData[[#This Row],[Best]],$S$1),3)&amp;"-"&amp;RIGHT("000"&amp;FLOOR(tData[[#This Row],[Best]],$S$1)+$S$1-1,3)))</calculatedColumnFormula>
    </tableColumn>
    <tableColumn id="18" xr3:uid="{00000000-0010-0000-0400-000012000000}" name="Q" totalsRowFunction="count" dataDxfId="402" totalsRowDxfId="85"/>
    <tableColumn id="13" xr3:uid="{00000000-0010-0000-0400-00000D000000}" name="Next Round" dataDxfId="401" totalsRowDxfId="84">
      <calculatedColumnFormula>IF(OR(tData[[#This Row],[Q]]="X",tData[[#This Row],[Q]]="*"),IFERROR(OFFSET(tComplete[[#Headers],[Next Round]],MATCH(tData[[#This Row],[Tournament]],tComplete[Tournament],0),0),""),"")</calculatedColumnFormula>
    </tableColumn>
    <tableColumn id="21" xr3:uid="{2383868A-C332-4BF0-8A77-FD077DAEAD3E}" name="SAP" dataDxfId="400" totalsRowDxfId="83">
      <calculatedColumnFormula>IF(ISBLANK(tData[[#This Row],[Tournament]]),"",NOT(ISERR(FIND("SAP",UPPER(tData[[#This Row],[Team]])))))</calculatedColumnFormula>
    </tableColumn>
  </tableColumns>
  <tableStyleInfo name="TableStyleMedium8" showFirstColumn="0" showLastColumn="0" showRowStripes="1" showColumnStripes="0"/>
</table>
</file>

<file path=xl/theme/theme1.xml><?xml version="1.0" encoding="utf-8"?>
<a:theme xmlns:a="http://schemas.openxmlformats.org/drawingml/2006/main" name="Office Theme">
  <a:themeElements>
    <a:clrScheme name="NGA">
      <a:dk1>
        <a:srgbClr val="686868"/>
      </a:dk1>
      <a:lt1>
        <a:srgbClr val="FFFFFF"/>
      </a:lt1>
      <a:dk2>
        <a:srgbClr val="F57500"/>
      </a:dk2>
      <a:lt2>
        <a:srgbClr val="7ABF56"/>
      </a:lt2>
      <a:accent1>
        <a:srgbClr val="000000"/>
      </a:accent1>
      <a:accent2>
        <a:srgbClr val="7030A0"/>
      </a:accent2>
      <a:accent3>
        <a:srgbClr val="0088EE"/>
      </a:accent3>
      <a:accent4>
        <a:srgbClr val="0E7C0C"/>
      </a:accent4>
      <a:accent5>
        <a:srgbClr val="FFC000"/>
      </a:accent5>
      <a:accent6>
        <a:srgbClr val="C00000"/>
      </a:accent6>
      <a:hlink>
        <a:srgbClr val="0E7C0C"/>
      </a:hlink>
      <a:folHlink>
        <a:srgbClr val="20AE0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ivotTable" Target="../pivotTables/pivotTable15.xml"/><Relationship Id="rId1" Type="http://schemas.openxmlformats.org/officeDocument/2006/relationships/pivotTable" Target="../pivotTables/pivotTable14.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ivotTable" Target="../pivotTables/pivotTable17.xml"/><Relationship Id="rId1" Type="http://schemas.openxmlformats.org/officeDocument/2006/relationships/pivotTable" Target="../pivotTables/pivotTable16.xml"/><Relationship Id="rId4" Type="http://schemas.openxmlformats.org/officeDocument/2006/relationships/table" Target="../tables/table3.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ivotTable" Target="../pivotTables/pivotTable19.xml"/><Relationship Id="rId1" Type="http://schemas.openxmlformats.org/officeDocument/2006/relationships/pivotTable" Target="../pivotTables/pivotTable18.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ivotTable" Target="../pivotTables/pivotTable21.xml"/><Relationship Id="rId1" Type="http://schemas.openxmlformats.org/officeDocument/2006/relationships/pivotTable" Target="../pivotTables/pivotTable20.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ivotTable" Target="../pivotTables/pivotTable23.xml"/><Relationship Id="rId1" Type="http://schemas.openxmlformats.org/officeDocument/2006/relationships/pivotTable" Target="../pivotTables/pivotTable22.xml"/><Relationship Id="rId4" Type="http://schemas.openxmlformats.org/officeDocument/2006/relationships/table" Target="../tables/table4.xm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ivotTable" Target="../pivotTables/pivotTable25.xml"/><Relationship Id="rId1" Type="http://schemas.openxmlformats.org/officeDocument/2006/relationships/pivotTable" Target="../pivotTables/pivotTable24.xml"/></Relationships>
</file>

<file path=xl/worksheets/_rels/sheet1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3" Type="http://schemas.openxmlformats.org/officeDocument/2006/relationships/hyperlink" Target="https://evaluation.hands-on-technology.org/de/rg-score/challenge-2025-26-leipzig" TargetMode="External"/><Relationship Id="rId18" Type="http://schemas.openxmlformats.org/officeDocument/2006/relationships/hyperlink" Target="https://evaluation.hands-on-technology.org/de/rg-score/challenge-2025-26-merseburg" TargetMode="External"/><Relationship Id="rId26" Type="http://schemas.openxmlformats.org/officeDocument/2006/relationships/hyperlink" Target="https://evaluation.hands-on-technology.org/de/rg-score/challenge-2025-26-kiel" TargetMode="External"/><Relationship Id="rId39" Type="http://schemas.openxmlformats.org/officeDocument/2006/relationships/hyperlink" Target="https://evaluation.hands-on-technology.org/de/rg-score/challenge-2025-26-munsterland-rheine" TargetMode="External"/><Relationship Id="rId21" Type="http://schemas.openxmlformats.org/officeDocument/2006/relationships/hyperlink" Target="https://evaluation.hands-on-technology.org/de/rg-score/challenge-2025-26-hamburg" TargetMode="External"/><Relationship Id="rId34" Type="http://schemas.openxmlformats.org/officeDocument/2006/relationships/hyperlink" Target="https://evaluation.hands-on-technology.org/de/rg-score/challenge-2025-26-wiesbaden-taunusstein" TargetMode="External"/><Relationship Id="rId42" Type="http://schemas.openxmlformats.org/officeDocument/2006/relationships/table" Target="../tables/table1.xml"/><Relationship Id="rId7" Type="http://schemas.openxmlformats.org/officeDocument/2006/relationships/hyperlink" Target="https://evaluation.hands-on-technology.org/de/rg-score/challenge-2025-26-ortenau" TargetMode="External"/><Relationship Id="rId2" Type="http://schemas.openxmlformats.org/officeDocument/2006/relationships/hyperlink" Target="https://evaluation.hands-on-technology.org/de/rg-score/challenge-2025-26-windisch" TargetMode="External"/><Relationship Id="rId16" Type="http://schemas.openxmlformats.org/officeDocument/2006/relationships/hyperlink" Target="https://evaluation.hands-on-technology.org/de/rg-score/challenge-2025-26-wurzburg" TargetMode="External"/><Relationship Id="rId20" Type="http://schemas.openxmlformats.org/officeDocument/2006/relationships/hyperlink" Target="https://evaluation.hands-on-technology.org/de/rg-score/challenge-2025-26-esslingen" TargetMode="External"/><Relationship Id="rId29" Type="http://schemas.openxmlformats.org/officeDocument/2006/relationships/hyperlink" Target="https://evaluation.hands-on-technology.org/de/rg-score/challenge-2025-26-mecklenburg-vorpommern" TargetMode="External"/><Relationship Id="rId41" Type="http://schemas.openxmlformats.org/officeDocument/2006/relationships/printerSettings" Target="../printerSettings/printerSettings2.bin"/><Relationship Id="rId1" Type="http://schemas.openxmlformats.org/officeDocument/2006/relationships/hyperlink" Target="https://evaluation.hands-on-technology.org/de/rg-score/challenge-2025-26-yverdon" TargetMode="External"/><Relationship Id="rId6" Type="http://schemas.openxmlformats.org/officeDocument/2006/relationships/hyperlink" Target="https://evaluation.hands-on-technology.org/de/rg-score/challenge-2025-26-koln" TargetMode="External"/><Relationship Id="rId11" Type="http://schemas.openxmlformats.org/officeDocument/2006/relationships/hyperlink" Target="https://evaluation.hands-on-technology.org/de/rg-score/challenge-2025-26-jura" TargetMode="External"/><Relationship Id="rId24" Type="http://schemas.openxmlformats.org/officeDocument/2006/relationships/hyperlink" Target="https://evaluation.hands-on-technology.org/de/rg-score/challenge-2025-26-vorarlberg" TargetMode="External"/><Relationship Id="rId32" Type="http://schemas.openxmlformats.org/officeDocument/2006/relationships/hyperlink" Target="https://evaluation.hands-on-technology.org/de/rg-score/challenge-2025-26-zwickau" TargetMode="External"/><Relationship Id="rId37" Type="http://schemas.openxmlformats.org/officeDocument/2006/relationships/hyperlink" Target="https://evaluation.hands-on-technology.org/de/rg-score/challenge-2025-26-schwabisch-gmund" TargetMode="External"/><Relationship Id="rId40" Type="http://schemas.openxmlformats.org/officeDocument/2006/relationships/hyperlink" Target="https://evaluation.hands-on-technology.org/de/rg-score/challenge-2025-26-qualifikation-deutschland-siegen" TargetMode="External"/><Relationship Id="rId5" Type="http://schemas.openxmlformats.org/officeDocument/2006/relationships/hyperlink" Target="https://evaluation.hands-on-technology.org/de/rg-score/challenge-2025-26-weinviertel" TargetMode="External"/><Relationship Id="rId15" Type="http://schemas.openxmlformats.org/officeDocument/2006/relationships/hyperlink" Target="https://evaluation.hands-on-technology.org/de/rg-score/challenge-2025-26-sussen" TargetMode="External"/><Relationship Id="rId23" Type="http://schemas.openxmlformats.org/officeDocument/2006/relationships/hyperlink" Target="https://evaluation.hands-on-technology.org/de/rg-score/challenge-2025-26-tirol" TargetMode="External"/><Relationship Id="rId28" Type="http://schemas.openxmlformats.org/officeDocument/2006/relationships/hyperlink" Target="https://evaluation.hands-on-technology.org/de/rg-score/challenge-2025-26-mannheim" TargetMode="External"/><Relationship Id="rId36" Type="http://schemas.openxmlformats.org/officeDocument/2006/relationships/hyperlink" Target="https://evaluation.hands-on-technology.org/de/rg-score/challenge-2025-26-graz" TargetMode="External"/><Relationship Id="rId10" Type="http://schemas.openxmlformats.org/officeDocument/2006/relationships/hyperlink" Target="https://evaluation.hands-on-technology.org/de/rg-score/challenge-2025-26-regensburg" TargetMode="External"/><Relationship Id="rId19" Type="http://schemas.openxmlformats.org/officeDocument/2006/relationships/hyperlink" Target="https://evaluation.hands-on-technology.org/de/rg-score/challenge-2025-26-mosbach" TargetMode="External"/><Relationship Id="rId31" Type="http://schemas.openxmlformats.org/officeDocument/2006/relationships/hyperlink" Target="https://evaluation.hands-on-technology.org/de/rg-score/challenge-2025-26-vallendar" TargetMode="External"/><Relationship Id="rId4" Type="http://schemas.openxmlformats.org/officeDocument/2006/relationships/hyperlink" Target="https://evaluation.hands-on-technology.org/de/rg-score/challenge-2025-26-chur" TargetMode="External"/><Relationship Id="rId9" Type="http://schemas.openxmlformats.org/officeDocument/2006/relationships/hyperlink" Target="https://evaluation.hands-on-technology.org/de/rg-score/challenge-2025-26-paderborn" TargetMode="External"/><Relationship Id="rId14" Type="http://schemas.openxmlformats.org/officeDocument/2006/relationships/hyperlink" Target="https://evaluation.hands-on-technology.org/de/rg-score/challenge-2025-26-ilmenau" TargetMode="External"/><Relationship Id="rId22" Type="http://schemas.openxmlformats.org/officeDocument/2006/relationships/hyperlink" Target="https://evaluation.hands-on-technology.org/de/rg-score/challenge-2025-26-munchen" TargetMode="External"/><Relationship Id="rId27" Type="http://schemas.openxmlformats.org/officeDocument/2006/relationships/hyperlink" Target="https://evaluation.hands-on-technology.org/de/rg-score/challenge-2025-26-limburg-weilburg" TargetMode="External"/><Relationship Id="rId30" Type="http://schemas.openxmlformats.org/officeDocument/2006/relationships/hyperlink" Target="https://evaluation.hands-on-technology.org/de/rg-score/challenge-2025-26-nurnberg" TargetMode="External"/><Relationship Id="rId35" Type="http://schemas.openxmlformats.org/officeDocument/2006/relationships/hyperlink" Target="https://evaluation.hands-on-technology.org/de/rg-score/challenge-2025-26-frankfurt-am-main" TargetMode="External"/><Relationship Id="rId8" Type="http://schemas.openxmlformats.org/officeDocument/2006/relationships/hyperlink" Target="https://evaluation.hands-on-technology.org/de/rg-score/challenge-2025-26-osnabruck" TargetMode="External"/><Relationship Id="rId3" Type="http://schemas.openxmlformats.org/officeDocument/2006/relationships/hyperlink" Target="https://evaluation.hands-on-technology.org/de/rg-score/challenge-2025-26-lausanne" TargetMode="External"/><Relationship Id="rId12" Type="http://schemas.openxmlformats.org/officeDocument/2006/relationships/hyperlink" Target="https://evaluation.hands-on-technology.org/de/rg-score/challenge-2025-26-fulda" TargetMode="External"/><Relationship Id="rId17" Type="http://schemas.openxmlformats.org/officeDocument/2006/relationships/hyperlink" Target="https://evaluation.hands-on-technology.org/de/rg-score/challenge-2025-26-darmstadt" TargetMode="External"/><Relationship Id="rId25" Type="http://schemas.openxmlformats.org/officeDocument/2006/relationships/hyperlink" Target="https://evaluation.hands-on-technology.org/de/rg-score/challenge-2025-26-karlsruhe" TargetMode="External"/><Relationship Id="rId33" Type="http://schemas.openxmlformats.org/officeDocument/2006/relationships/hyperlink" Target="https://evaluation.hands-on-technology.org/de/rg-score/challenge-2025-26-norderstedt" TargetMode="External"/><Relationship Id="rId38" Type="http://schemas.openxmlformats.org/officeDocument/2006/relationships/hyperlink" Target="https://evaluation.hands-on-technology.org/de/rg-score/challenge-2025-26-heilbronn"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5.bin"/><Relationship Id="rId1" Type="http://schemas.openxmlformats.org/officeDocument/2006/relationships/pivotTable" Target="../pivotTables/pivotTable5.xml"/><Relationship Id="rId4" Type="http://schemas.microsoft.com/office/2007/relationships/slicer" Target="../slicers/slicer1.xml"/></Relationships>
</file>

<file path=xl/worksheets/_rels/sheet6.xml.rels><?xml version="1.0" encoding="UTF-8" standalone="yes"?>
<Relationships xmlns="http://schemas.openxmlformats.org/package/2006/relationships"><Relationship Id="rId3" Type="http://schemas.openxmlformats.org/officeDocument/2006/relationships/pivotTable" Target="../pivotTables/pivotTable8.xml"/><Relationship Id="rId2" Type="http://schemas.openxmlformats.org/officeDocument/2006/relationships/pivotTable" Target="../pivotTables/pivotTable7.xml"/><Relationship Id="rId1" Type="http://schemas.openxmlformats.org/officeDocument/2006/relationships/pivotTable" Target="../pivotTables/pivotTable6.xml"/><Relationship Id="rId5" Type="http://schemas.openxmlformats.org/officeDocument/2006/relationships/printerSettings" Target="../printerSettings/printerSettings6.bin"/><Relationship Id="rId4" Type="http://schemas.openxmlformats.org/officeDocument/2006/relationships/pivotTable" Target="../pivotTables/pivotTable9.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7.bin"/><Relationship Id="rId1" Type="http://schemas.openxmlformats.org/officeDocument/2006/relationships/pivotTable" Target="../pivotTables/pivotTable10.xml"/><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8.bin"/><Relationship Id="rId1" Type="http://schemas.openxmlformats.org/officeDocument/2006/relationships/pivotTable" Target="../pivotTables/pivotTable11.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ivotTable" Target="../pivotTables/pivotTable13.xml"/><Relationship Id="rId1" Type="http://schemas.openxmlformats.org/officeDocument/2006/relationships/pivotTable" Target="../pivotTables/pivotTable1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5:I8"/>
  <sheetViews>
    <sheetView tabSelected="1" workbookViewId="0">
      <selection activeCell="A25" sqref="A25"/>
    </sheetView>
  </sheetViews>
  <sheetFormatPr baseColWidth="10" defaultColWidth="8.83203125" defaultRowHeight="15" x14ac:dyDescent="0.2"/>
  <cols>
    <col min="1" max="1" width="202.6640625" customWidth="1"/>
    <col min="2" max="9" width="9.1640625" customWidth="1"/>
  </cols>
  <sheetData>
    <row r="5" spans="1:9" ht="189" x14ac:dyDescent="0.7">
      <c r="A5" s="9" t="s">
        <v>0</v>
      </c>
      <c r="B5" s="9"/>
      <c r="C5" s="9"/>
      <c r="D5" s="9"/>
      <c r="E5" s="9"/>
      <c r="F5" s="9"/>
      <c r="G5" s="9"/>
      <c r="H5" s="9"/>
      <c r="I5" s="9"/>
    </row>
    <row r="7" spans="1:9" ht="114" x14ac:dyDescent="0.7">
      <c r="A7" s="10" t="s">
        <v>1</v>
      </c>
      <c r="B7" s="8"/>
      <c r="C7" s="8"/>
      <c r="D7" s="8"/>
      <c r="E7" s="8"/>
      <c r="F7" s="8"/>
      <c r="G7" s="8"/>
      <c r="H7" s="8"/>
      <c r="I7" s="8"/>
    </row>
    <row r="8" spans="1:9" ht="111" hidden="1" x14ac:dyDescent="0.55000000000000004">
      <c r="A8" s="10" t="s">
        <v>2</v>
      </c>
    </row>
  </sheetData>
  <pageMargins left="0.7" right="0.7" top="0.75" bottom="0.75" header="0.3" footer="0.3"/>
  <pageSetup paperSize="9" orientation="portrait" horizont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6"/>
    <outlinePr summaryRight="0"/>
  </sheetPr>
  <dimension ref="B1:M31"/>
  <sheetViews>
    <sheetView workbookViewId="0">
      <pane xSplit="1" ySplit="4" topLeftCell="B5" activePane="bottomRight" state="frozen"/>
      <selection activeCell="L29" sqref="L29"/>
      <selection pane="topRight" activeCell="L29" sqref="L29"/>
      <selection pane="bottomLeft" activeCell="L29" sqref="L29"/>
      <selection pane="bottomRight" activeCell="E38" sqref="E38"/>
    </sheetView>
  </sheetViews>
  <sheetFormatPr baseColWidth="10" defaultColWidth="8.83203125" defaultRowHeight="15" outlineLevelCol="1" x14ac:dyDescent="0.2"/>
  <cols>
    <col min="2" max="2" width="22" customWidth="1"/>
    <col min="3" max="3" width="16" bestFit="1" customWidth="1" outlineLevel="1"/>
    <col min="4" max="4" width="33.1640625" bestFit="1" customWidth="1" outlineLevel="1"/>
    <col min="5" max="6" width="14.6640625" customWidth="1" outlineLevel="1"/>
    <col min="7" max="7" width="8.33203125" customWidth="1" outlineLevel="1"/>
    <col min="8" max="8" width="9.1640625" customWidth="1"/>
    <col min="9" max="9" width="21.5" customWidth="1"/>
    <col min="10" max="10" width="28.5" bestFit="1" customWidth="1"/>
    <col min="11" max="12" width="14.6640625" customWidth="1"/>
    <col min="13" max="13" width="8.33203125" customWidth="1"/>
  </cols>
  <sheetData>
    <row r="1" spans="2:13" ht="31" x14ac:dyDescent="0.35">
      <c r="B1" s="60" t="s">
        <v>108</v>
      </c>
      <c r="C1" s="61"/>
      <c r="D1" s="61"/>
      <c r="E1" s="30" t="e">
        <f>GETPIVOTDATA("Top Score
@ Semi",$B$4)</f>
        <v>#REF!</v>
      </c>
      <c r="F1" s="29"/>
      <c r="G1" s="29"/>
      <c r="I1" s="28" t="s">
        <v>109</v>
      </c>
      <c r="J1" s="28"/>
      <c r="K1" s="53">
        <f>GETPIVOTDATA("Top Score
@ Final",$I$4)</f>
        <v>0</v>
      </c>
      <c r="L1" s="31"/>
      <c r="M1" s="31"/>
    </row>
    <row r="2" spans="2:13" hidden="1" x14ac:dyDescent="0.2">
      <c r="B2" s="3" t="s">
        <v>12</v>
      </c>
      <c r="C2" t="s">
        <v>110</v>
      </c>
      <c r="E2" s="30"/>
      <c r="F2" s="29"/>
      <c r="G2" s="29"/>
      <c r="I2" s="3" t="s">
        <v>12</v>
      </c>
      <c r="K2" s="31"/>
      <c r="L2" s="31"/>
      <c r="M2" s="31"/>
    </row>
    <row r="3" spans="2:13" ht="31" hidden="1" x14ac:dyDescent="0.35">
      <c r="B3" s="26"/>
      <c r="E3" s="30"/>
      <c r="F3" s="29"/>
      <c r="G3" s="29"/>
      <c r="I3" s="28"/>
      <c r="J3" s="28"/>
      <c r="K3" s="31"/>
      <c r="L3" s="31"/>
      <c r="M3" s="31"/>
    </row>
    <row r="4" spans="2:13" ht="32" x14ac:dyDescent="0.2">
      <c r="B4" s="3" t="s">
        <v>9</v>
      </c>
      <c r="C4" s="3" t="s">
        <v>71</v>
      </c>
      <c r="D4" s="3" t="s">
        <v>110</v>
      </c>
      <c r="E4" s="5" t="s">
        <v>105</v>
      </c>
      <c r="F4" s="5" t="s">
        <v>106</v>
      </c>
      <c r="G4" t="s">
        <v>72</v>
      </c>
      <c r="I4" s="3" t="s">
        <v>9</v>
      </c>
      <c r="J4" s="3" t="s">
        <v>71</v>
      </c>
      <c r="K4" s="5" t="s">
        <v>111</v>
      </c>
      <c r="L4" s="5" t="s">
        <v>112</v>
      </c>
      <c r="M4" t="s">
        <v>72</v>
      </c>
    </row>
    <row r="5" spans="2:13" x14ac:dyDescent="0.2">
      <c r="B5" t="s">
        <v>233</v>
      </c>
      <c r="C5" t="s">
        <v>552</v>
      </c>
      <c r="D5" t="s">
        <v>227</v>
      </c>
      <c r="E5" s="66">
        <v>545</v>
      </c>
      <c r="F5" s="6">
        <v>518.57142857142856</v>
      </c>
      <c r="G5" s="7">
        <v>0.95150720838794234</v>
      </c>
      <c r="I5" t="s">
        <v>234</v>
      </c>
      <c r="J5" t="s">
        <v>234</v>
      </c>
      <c r="K5" s="66">
        <v>0</v>
      </c>
      <c r="L5" s="6" t="e">
        <v>#DIV/0!</v>
      </c>
      <c r="M5" s="7" t="e">
        <v>#DIV/0!</v>
      </c>
    </row>
    <row r="6" spans="2:13" x14ac:dyDescent="0.2">
      <c r="C6" t="s">
        <v>374</v>
      </c>
      <c r="D6" t="s">
        <v>232</v>
      </c>
      <c r="E6" s="66">
        <v>540</v>
      </c>
      <c r="F6" s="6">
        <v>515.71428571428567</v>
      </c>
      <c r="G6" s="7">
        <v>0.95502645502645489</v>
      </c>
      <c r="I6" t="s">
        <v>235</v>
      </c>
      <c r="K6" s="66">
        <v>0</v>
      </c>
      <c r="L6" s="6" t="e">
        <v>#DIV/0!</v>
      </c>
      <c r="M6" s="7" t="e">
        <v>#DIV/0!</v>
      </c>
    </row>
    <row r="7" spans="2:13" x14ac:dyDescent="0.2">
      <c r="C7" t="s">
        <v>578</v>
      </c>
      <c r="D7" t="s">
        <v>230</v>
      </c>
      <c r="E7" s="66">
        <v>535</v>
      </c>
      <c r="F7" s="6">
        <v>443.57142857142856</v>
      </c>
      <c r="G7" s="7">
        <v>0.829105473965287</v>
      </c>
      <c r="I7" t="s">
        <v>202</v>
      </c>
      <c r="K7" s="66">
        <v>0</v>
      </c>
      <c r="L7" s="6" t="e">
        <v>#DIV/0!</v>
      </c>
      <c r="M7" s="7" t="e">
        <v>#DIV/0!</v>
      </c>
    </row>
    <row r="8" spans="2:13" x14ac:dyDescent="0.2">
      <c r="C8" t="s">
        <v>708</v>
      </c>
      <c r="D8" t="s">
        <v>226</v>
      </c>
      <c r="E8" s="66">
        <v>535</v>
      </c>
      <c r="F8" s="6">
        <v>470.71428571428572</v>
      </c>
      <c r="G8" s="7">
        <v>0.87983978638184246</v>
      </c>
    </row>
    <row r="9" spans="2:13" x14ac:dyDescent="0.2">
      <c r="C9" t="s">
        <v>456</v>
      </c>
      <c r="D9" t="s">
        <v>231</v>
      </c>
      <c r="E9" s="66">
        <v>535</v>
      </c>
      <c r="F9" s="6">
        <v>507.14285714285717</v>
      </c>
      <c r="G9" s="7">
        <v>0.94793057409879844</v>
      </c>
    </row>
    <row r="10" spans="2:13" x14ac:dyDescent="0.2">
      <c r="C10" t="s">
        <v>554</v>
      </c>
      <c r="D10" t="s">
        <v>227</v>
      </c>
      <c r="E10" s="66">
        <v>530</v>
      </c>
      <c r="F10" s="6">
        <v>468.75</v>
      </c>
      <c r="G10" s="7">
        <v>0.88443396226415094</v>
      </c>
    </row>
    <row r="11" spans="2:13" x14ac:dyDescent="0.2">
      <c r="C11" t="s">
        <v>719</v>
      </c>
      <c r="D11" t="s">
        <v>232</v>
      </c>
      <c r="E11" s="66">
        <v>525</v>
      </c>
      <c r="F11" s="6">
        <v>456.25</v>
      </c>
      <c r="G11" s="7">
        <v>0.86904761904761907</v>
      </c>
    </row>
    <row r="12" spans="2:13" x14ac:dyDescent="0.2">
      <c r="C12" t="s">
        <v>240</v>
      </c>
      <c r="D12" t="s">
        <v>224</v>
      </c>
      <c r="E12" s="66">
        <v>505</v>
      </c>
      <c r="F12" s="6">
        <v>425.83333333333331</v>
      </c>
      <c r="G12" s="7">
        <v>0.84323432343234317</v>
      </c>
    </row>
    <row r="13" spans="2:13" x14ac:dyDescent="0.2">
      <c r="C13" t="s">
        <v>457</v>
      </c>
      <c r="D13" t="s">
        <v>227</v>
      </c>
      <c r="E13" s="66">
        <v>505</v>
      </c>
      <c r="F13" s="6">
        <v>438.75</v>
      </c>
      <c r="G13" s="7">
        <v>0.86881188118811881</v>
      </c>
    </row>
    <row r="14" spans="2:13" x14ac:dyDescent="0.2">
      <c r="C14" t="s">
        <v>614</v>
      </c>
      <c r="D14" t="s">
        <v>226</v>
      </c>
      <c r="E14" s="66">
        <v>505</v>
      </c>
      <c r="F14" s="6">
        <v>456.42857142857144</v>
      </c>
      <c r="G14" s="7">
        <v>0.90381895332390383</v>
      </c>
    </row>
    <row r="15" spans="2:13" x14ac:dyDescent="0.2">
      <c r="C15" t="s">
        <v>777</v>
      </c>
      <c r="D15" t="s">
        <v>229</v>
      </c>
      <c r="E15" s="66">
        <v>490</v>
      </c>
      <c r="F15" s="6">
        <v>415</v>
      </c>
      <c r="G15" s="7">
        <v>0.84693877551020413</v>
      </c>
    </row>
    <row r="16" spans="2:13" x14ac:dyDescent="0.2">
      <c r="C16" t="s">
        <v>501</v>
      </c>
      <c r="D16" t="s">
        <v>228</v>
      </c>
      <c r="E16" s="66">
        <v>480</v>
      </c>
      <c r="F16" s="6">
        <v>423.57142857142856</v>
      </c>
      <c r="G16" s="7">
        <v>0.88244047619047616</v>
      </c>
    </row>
    <row r="17" spans="2:7" x14ac:dyDescent="0.2">
      <c r="C17" t="s">
        <v>321</v>
      </c>
      <c r="D17" t="s">
        <v>231</v>
      </c>
      <c r="E17" s="66">
        <v>480</v>
      </c>
      <c r="F17" s="6">
        <v>344</v>
      </c>
      <c r="G17" s="7">
        <v>0.71666666666666667</v>
      </c>
    </row>
    <row r="18" spans="2:7" x14ac:dyDescent="0.2">
      <c r="C18" t="s">
        <v>358</v>
      </c>
      <c r="D18" t="s">
        <v>228</v>
      </c>
      <c r="E18" s="66">
        <v>480</v>
      </c>
      <c r="F18" s="6">
        <v>432.14285714285717</v>
      </c>
      <c r="G18" s="7">
        <v>0.90029761904761907</v>
      </c>
    </row>
    <row r="19" spans="2:7" x14ac:dyDescent="0.2">
      <c r="C19" t="s">
        <v>162</v>
      </c>
      <c r="D19" t="s">
        <v>224</v>
      </c>
      <c r="E19" s="66">
        <v>470</v>
      </c>
      <c r="F19" s="6">
        <v>404.16666666666669</v>
      </c>
      <c r="G19" s="7">
        <v>0.85992907801418439</v>
      </c>
    </row>
    <row r="20" spans="2:7" x14ac:dyDescent="0.2">
      <c r="C20" t="s">
        <v>286</v>
      </c>
      <c r="D20" t="s">
        <v>231</v>
      </c>
      <c r="E20" s="66">
        <v>465</v>
      </c>
      <c r="F20" s="6">
        <v>385</v>
      </c>
      <c r="G20" s="7">
        <v>0.82795698924731187</v>
      </c>
    </row>
    <row r="21" spans="2:7" x14ac:dyDescent="0.2">
      <c r="C21" t="s">
        <v>837</v>
      </c>
      <c r="D21" t="s">
        <v>230</v>
      </c>
      <c r="E21" s="66">
        <v>465</v>
      </c>
      <c r="F21" s="6">
        <v>428.57142857142856</v>
      </c>
      <c r="G21" s="7">
        <v>0.92165898617511521</v>
      </c>
    </row>
    <row r="22" spans="2:7" x14ac:dyDescent="0.2">
      <c r="C22" t="s">
        <v>188</v>
      </c>
      <c r="D22" t="s">
        <v>224</v>
      </c>
      <c r="E22" s="66">
        <v>460</v>
      </c>
      <c r="F22" s="6">
        <v>431.25</v>
      </c>
      <c r="G22" s="7">
        <v>0.9375</v>
      </c>
    </row>
    <row r="23" spans="2:7" x14ac:dyDescent="0.2">
      <c r="C23" t="s">
        <v>762</v>
      </c>
      <c r="D23" t="s">
        <v>231</v>
      </c>
      <c r="E23" s="66">
        <v>460</v>
      </c>
      <c r="F23" s="6">
        <v>411.42857142857144</v>
      </c>
      <c r="G23" s="7">
        <v>0.89440993788819878</v>
      </c>
    </row>
    <row r="24" spans="2:7" x14ac:dyDescent="0.2">
      <c r="C24" t="s">
        <v>958</v>
      </c>
      <c r="D24" t="s">
        <v>230</v>
      </c>
      <c r="E24" s="66">
        <v>450</v>
      </c>
      <c r="F24" s="6">
        <v>379</v>
      </c>
      <c r="G24" s="7">
        <v>0.84222222222222221</v>
      </c>
    </row>
    <row r="25" spans="2:7" x14ac:dyDescent="0.2">
      <c r="C25" t="s">
        <v>935</v>
      </c>
      <c r="D25" t="s">
        <v>229</v>
      </c>
      <c r="E25" s="66">
        <v>445</v>
      </c>
      <c r="F25" s="6">
        <v>379.28571428571428</v>
      </c>
      <c r="G25" s="7">
        <v>0.8523274478330658</v>
      </c>
    </row>
    <row r="26" spans="2:7" x14ac:dyDescent="0.2">
      <c r="C26" t="s">
        <v>855</v>
      </c>
      <c r="D26" t="s">
        <v>228</v>
      </c>
      <c r="E26" s="66">
        <v>420</v>
      </c>
      <c r="F26" s="6">
        <v>353.75</v>
      </c>
      <c r="G26" s="7">
        <v>0.84226190476190477</v>
      </c>
    </row>
    <row r="27" spans="2:7" x14ac:dyDescent="0.2">
      <c r="C27" t="s">
        <v>380</v>
      </c>
      <c r="D27" t="s">
        <v>232</v>
      </c>
      <c r="E27" s="66">
        <v>400</v>
      </c>
      <c r="F27" s="6">
        <v>335</v>
      </c>
      <c r="G27" s="7">
        <v>0.83750000000000002</v>
      </c>
    </row>
    <row r="28" spans="2:7" x14ac:dyDescent="0.2">
      <c r="C28" t="s">
        <v>861</v>
      </c>
      <c r="D28" t="s">
        <v>229</v>
      </c>
      <c r="E28" s="66">
        <v>360</v>
      </c>
      <c r="F28" s="6">
        <v>343.33333333333331</v>
      </c>
      <c r="G28" s="7">
        <v>0.95370370370370361</v>
      </c>
    </row>
    <row r="29" spans="2:7" x14ac:dyDescent="0.2">
      <c r="C29" t="s">
        <v>615</v>
      </c>
      <c r="D29" t="s">
        <v>226</v>
      </c>
      <c r="E29" s="66">
        <v>295</v>
      </c>
      <c r="F29" s="6">
        <v>281.66666666666669</v>
      </c>
      <c r="G29" s="7">
        <v>0.95480225988700573</v>
      </c>
    </row>
    <row r="30" spans="2:7" x14ac:dyDescent="0.2">
      <c r="B30" t="s">
        <v>946</v>
      </c>
      <c r="E30" s="66">
        <v>545</v>
      </c>
      <c r="F30" s="6">
        <v>417.95571428571435</v>
      </c>
      <c r="G30" s="7">
        <v>0.87953643578643592</v>
      </c>
    </row>
    <row r="31" spans="2:7" x14ac:dyDescent="0.2">
      <c r="B31" t="s">
        <v>202</v>
      </c>
      <c r="E31" s="66">
        <v>545</v>
      </c>
      <c r="F31" s="6">
        <v>417.95571428571435</v>
      </c>
      <c r="G31" s="7">
        <v>0.87953643578643592</v>
      </c>
    </row>
  </sheetData>
  <mergeCells count="1">
    <mergeCell ref="B1:D1"/>
  </mergeCells>
  <conditionalFormatting pivot="1" sqref="M5:M7">
    <cfRule type="colorScale" priority="8">
      <colorScale>
        <cfvo type="num" val="0"/>
        <cfvo type="percentile" val="50"/>
        <cfvo type="num" val="1"/>
        <color rgb="FFF8696B"/>
        <color rgb="FFFFEB84"/>
        <color rgb="FF63BE7B"/>
      </colorScale>
    </cfRule>
  </conditionalFormatting>
  <conditionalFormatting pivot="1">
    <cfRule type="dataBar" priority="7">
      <dataBar>
        <cfvo type="min"/>
        <cfvo type="max"/>
        <color rgb="FF638EC6"/>
      </dataBar>
      <extLst>
        <ext xmlns:x14="http://schemas.microsoft.com/office/spreadsheetml/2009/9/main" uri="{B025F937-C7B1-47D3-B67F-A62EFF666E3E}">
          <x14:id>{6A6A5921-138F-4656-85D4-292ECFCDF079}</x14:id>
        </ext>
      </extLst>
    </cfRule>
  </conditionalFormatting>
  <conditionalFormatting pivot="1">
    <cfRule type="dataBar" priority="6">
      <dataBar>
        <cfvo type="num" val="0"/>
        <cfvo type="num" val="MAX($E$4:$E$28)"/>
        <color rgb="FFD6007B"/>
      </dataBar>
      <extLst>
        <ext xmlns:x14="http://schemas.microsoft.com/office/spreadsheetml/2009/9/main" uri="{B025F937-C7B1-47D3-B67F-A62EFF666E3E}">
          <x14:id>{8B6FE44F-EC12-4B16-B227-E80B69C5B696}</x14:id>
        </ext>
      </extLst>
    </cfRule>
  </conditionalFormatting>
  <conditionalFormatting pivot="1">
    <cfRule type="colorScale" priority="5">
      <colorScale>
        <cfvo type="num" val="0"/>
        <cfvo type="percentile" val="50"/>
        <cfvo type="num" val="1"/>
        <color rgb="FFF8696B"/>
        <color rgb="FFFFEB84"/>
        <color rgb="FF63BE7B"/>
      </colorScale>
    </cfRule>
  </conditionalFormatting>
  <conditionalFormatting pivot="1" sqref="K5">
    <cfRule type="dataBar" priority="4">
      <dataBar>
        <cfvo type="min"/>
        <cfvo type="max"/>
        <color rgb="FF008AEF"/>
      </dataBar>
      <extLst>
        <ext xmlns:x14="http://schemas.microsoft.com/office/spreadsheetml/2009/9/main" uri="{B025F937-C7B1-47D3-B67F-A62EFF666E3E}">
          <x14:id>{973784F9-C5FA-4756-B9DC-39E6992ED1C5}</x14:id>
        </ext>
      </extLst>
    </cfRule>
  </conditionalFormatting>
  <conditionalFormatting pivot="1" sqref="E5:E29">
    <cfRule type="dataBar" priority="3">
      <dataBar>
        <cfvo type="num" val="0"/>
        <cfvo type="num" val="HighScore"/>
        <color rgb="FF008AEF"/>
      </dataBar>
      <extLst>
        <ext xmlns:x14="http://schemas.microsoft.com/office/spreadsheetml/2009/9/main" uri="{B025F937-C7B1-47D3-B67F-A62EFF666E3E}">
          <x14:id>{D2C3A90E-E6A7-4332-881F-B86629634324}</x14:id>
        </ext>
      </extLst>
    </cfRule>
  </conditionalFormatting>
  <conditionalFormatting pivot="1" sqref="F5:F29">
    <cfRule type="dataBar" priority="2">
      <dataBar>
        <cfvo type="num" val="0"/>
        <cfvo type="num" val="HighScore"/>
        <color rgb="FFD6007B"/>
      </dataBar>
      <extLst>
        <ext xmlns:x14="http://schemas.microsoft.com/office/spreadsheetml/2009/9/main" uri="{B025F937-C7B1-47D3-B67F-A62EFF666E3E}">
          <x14:id>{D4132C3B-08DB-4CCC-BD14-35FFC17D7D3B}</x14:id>
        </ext>
      </extLst>
    </cfRule>
  </conditionalFormatting>
  <conditionalFormatting pivot="1" sqref="G5:G29">
    <cfRule type="colorScale" priority="1">
      <colorScale>
        <cfvo type="num" val="0"/>
        <cfvo type="percentile" val="50"/>
        <cfvo type="num" val="1"/>
        <color rgb="FFF8696B"/>
        <color rgb="FFFFEB84"/>
        <color rgb="FF63BE7B"/>
      </colorScale>
    </cfRule>
  </conditionalFormatting>
  <conditionalFormatting pivot="1" sqref="L5">
    <cfRule type="dataBar" priority="16">
      <dataBar>
        <cfvo type="num" val="0"/>
        <cfvo type="num" val="$K$1"/>
        <color rgb="FFD6007B"/>
      </dataBar>
      <extLst>
        <ext xmlns:x14="http://schemas.microsoft.com/office/spreadsheetml/2009/9/main" uri="{B025F937-C7B1-47D3-B67F-A62EFF666E3E}">
          <x14:id>{AB30F094-2BC2-4AC9-977C-8FBAAA384FA2}</x14:id>
        </ext>
      </extLst>
    </cfRule>
  </conditionalFormatting>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pivot="1">
          <x14:cfRule type="dataBar" id="{6A6A5921-138F-4656-85D4-292ECFCDF079}">
            <x14:dataBar minLength="0" maxLength="100" border="1" negativeBarBorderColorSameAsPositive="0">
              <x14:cfvo type="autoMin"/>
              <x14:cfvo type="autoMax"/>
              <x14:borderColor rgb="FF638EC6"/>
              <x14:negativeFillColor rgb="FFFF0000"/>
              <x14:negativeBorderColor rgb="FFFF0000"/>
              <x14:axisColor rgb="FF000000"/>
            </x14:dataBar>
          </x14:cfRule>
        </x14:conditionalFormatting>
        <x14:conditionalFormatting xmlns:xm="http://schemas.microsoft.com/office/excel/2006/main" pivot="1">
          <x14:cfRule type="dataBar" id="{8B6FE44F-EC12-4B16-B227-E80B69C5B696}">
            <x14:dataBar minLength="0" maxLength="100" border="1" negativeBarBorderColorSameAsPositive="0">
              <x14:cfvo type="num">
                <xm:f>0</xm:f>
              </x14:cfvo>
              <x14:cfvo type="num">
                <xm:f>MAX($E$4:$E$28)</xm:f>
              </x14:cfvo>
              <x14:borderColor rgb="FFD6007B"/>
              <x14:negativeFillColor rgb="FFFF0000"/>
              <x14:negativeBorderColor rgb="FFFF0000"/>
              <x14:axisColor rgb="FF000000"/>
            </x14:dataBar>
          </x14:cfRule>
        </x14:conditionalFormatting>
        <x14:conditionalFormatting xmlns:xm="http://schemas.microsoft.com/office/excel/2006/main" pivot="1">
          <x14:cfRule type="dataBar" id="{973784F9-C5FA-4756-B9DC-39E6992ED1C5}">
            <x14:dataBar minLength="0" maxLength="100" border="1" negativeBarBorderColorSameAsPositive="0">
              <x14:cfvo type="autoMin"/>
              <x14:cfvo type="autoMax"/>
              <x14:borderColor rgb="FF008AEF"/>
              <x14:negativeFillColor rgb="FFFF0000"/>
              <x14:negativeBorderColor rgb="FFFF0000"/>
              <x14:axisColor rgb="FF000000"/>
            </x14:dataBar>
          </x14:cfRule>
          <xm:sqref>K5</xm:sqref>
        </x14:conditionalFormatting>
        <x14:conditionalFormatting xmlns:xm="http://schemas.microsoft.com/office/excel/2006/main" pivot="1">
          <x14:cfRule type="dataBar" id="{D2C3A90E-E6A7-4332-881F-B86629634324}">
            <x14:dataBar minLength="0" maxLength="100" border="1" negativeBarBorderColorSameAsPositive="0">
              <x14:cfvo type="num">
                <xm:f>0</xm:f>
              </x14:cfvo>
              <x14:cfvo type="num">
                <xm:f>HighScore</xm:f>
              </x14:cfvo>
              <x14:borderColor rgb="FF008AEF"/>
              <x14:negativeFillColor rgb="FFFF0000"/>
              <x14:negativeBorderColor rgb="FFFF0000"/>
              <x14:axisColor rgb="FF000000"/>
            </x14:dataBar>
          </x14:cfRule>
          <xm:sqref>E5:E29</xm:sqref>
        </x14:conditionalFormatting>
        <x14:conditionalFormatting xmlns:xm="http://schemas.microsoft.com/office/excel/2006/main" pivot="1">
          <x14:cfRule type="dataBar" id="{D4132C3B-08DB-4CCC-BD14-35FFC17D7D3B}">
            <x14:dataBar minLength="0" maxLength="100" border="1" negativeBarBorderColorSameAsPositive="0">
              <x14:cfvo type="num">
                <xm:f>0</xm:f>
              </x14:cfvo>
              <x14:cfvo type="num">
                <xm:f>HighScore</xm:f>
              </x14:cfvo>
              <x14:borderColor rgb="FFD6007B"/>
              <x14:negativeFillColor rgb="FFFF0000"/>
              <x14:negativeBorderColor rgb="FFFF0000"/>
              <x14:axisColor rgb="FF000000"/>
            </x14:dataBar>
          </x14:cfRule>
          <xm:sqref>F5:F29</xm:sqref>
        </x14:conditionalFormatting>
        <x14:conditionalFormatting xmlns:xm="http://schemas.microsoft.com/office/excel/2006/main" pivot="1">
          <x14:cfRule type="dataBar" id="{AB30F094-2BC2-4AC9-977C-8FBAAA384FA2}">
            <x14:dataBar minLength="0" maxLength="100" border="1" negativeBarBorderColorSameAsPositive="0">
              <x14:cfvo type="num">
                <xm:f>0</xm:f>
              </x14:cfvo>
              <x14:cfvo type="num">
                <xm:f>$K$1</xm:f>
              </x14:cfvo>
              <x14:borderColor rgb="FFD6007B"/>
              <x14:negativeFillColor rgb="FFFF0000"/>
              <x14:negativeBorderColor rgb="FFFF0000"/>
              <x14:axisColor rgb="FF000000"/>
            </x14:dataBar>
          </x14:cfRule>
          <xm:sqref>L5</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outlinePr summaryRight="0"/>
  </sheetPr>
  <dimension ref="B1:I83"/>
  <sheetViews>
    <sheetView zoomScaleNormal="100" workbookViewId="0">
      <pane ySplit="2" topLeftCell="A3" activePane="bottomLeft" state="frozen"/>
      <selection pane="bottomLeft" activeCell="B3" sqref="B3"/>
    </sheetView>
  </sheetViews>
  <sheetFormatPr baseColWidth="10" defaultColWidth="8.83203125" defaultRowHeight="15" outlineLevelCol="1" x14ac:dyDescent="0.2"/>
  <cols>
    <col min="2" max="2" width="34.5" bestFit="1" customWidth="1"/>
    <col min="3" max="3" width="8.1640625" customWidth="1" outlineLevel="1"/>
    <col min="4" max="4" width="11" customWidth="1" outlineLevel="1"/>
    <col min="5" max="5" width="9.1640625" customWidth="1" outlineLevel="1"/>
    <col min="6" max="6" width="11" customWidth="1" outlineLevel="1"/>
    <col min="9" max="9" width="18.5" customWidth="1"/>
  </cols>
  <sheetData>
    <row r="1" spans="2:9" x14ac:dyDescent="0.2">
      <c r="C1" t="s">
        <v>18</v>
      </c>
      <c r="E1" t="s">
        <v>113</v>
      </c>
      <c r="G1" s="19" t="s">
        <v>114</v>
      </c>
    </row>
    <row r="2" spans="2:9" x14ac:dyDescent="0.2">
      <c r="B2" t="s">
        <v>71</v>
      </c>
      <c r="C2" t="s">
        <v>115</v>
      </c>
      <c r="D2" t="s">
        <v>10</v>
      </c>
      <c r="E2" t="s">
        <v>116</v>
      </c>
      <c r="F2" t="s">
        <v>117</v>
      </c>
      <c r="G2" t="s">
        <v>6</v>
      </c>
      <c r="H2" t="s">
        <v>118</v>
      </c>
      <c r="I2" t="s">
        <v>119</v>
      </c>
    </row>
    <row r="3" spans="2:9" x14ac:dyDescent="0.2">
      <c r="B3" t="str">
        <f>'D-A-CH Improvements'!H48</f>
        <v>Gear Girls </v>
      </c>
      <c r="C3">
        <f>VLOOKUP($B3,'D-A-CH Improvements'!$C$5:$E$85,3,FALSE)</f>
        <v>180</v>
      </c>
      <c r="D3" s="2">
        <f>VLOOKUP($B3,'D-A-CH Improvements'!$C$5:$E$85,2,FALSE)</f>
        <v>46060</v>
      </c>
      <c r="E3">
        <f>VLOOKUP($B3,'D-A-CH Improvements'!$H$5:$J$85,3,FALSE)</f>
        <v>165</v>
      </c>
      <c r="F3" s="2">
        <f>VLOOKUP($B3,'D-A-CH Improvements'!$H$5:$J$85,2,FALSE)</f>
        <v>46082</v>
      </c>
      <c r="G3" s="33">
        <f t="shared" ref="G3:G34" si="0">E3-C3</f>
        <v>-15</v>
      </c>
      <c r="H3">
        <f t="shared" ref="H3:H34" si="1">F3-D3</f>
        <v>22</v>
      </c>
      <c r="I3" s="34">
        <f t="shared" ref="I3:I34" si="2">G3/H3</f>
        <v>-0.68181818181818177</v>
      </c>
    </row>
    <row r="4" spans="2:9" x14ac:dyDescent="0.2">
      <c r="B4" t="str">
        <f>'D-A-CH Improvements'!H53</f>
        <v>GSG Robots </v>
      </c>
      <c r="C4">
        <f>VLOOKUP($B4,'D-A-CH Improvements'!$C$5:$E$85,3,FALSE)</f>
        <v>490</v>
      </c>
      <c r="D4" s="2">
        <f>VLOOKUP($B4,'D-A-CH Improvements'!$C$5:$E$85,2,FALSE)</f>
        <v>46053</v>
      </c>
      <c r="E4">
        <f>VLOOKUP($B4,'D-A-CH Improvements'!$H$5:$J$85,3,FALSE)</f>
        <v>535</v>
      </c>
      <c r="F4" s="2">
        <f>VLOOKUP($B4,'D-A-CH Improvements'!$H$5:$J$85,2,FALSE)</f>
        <v>46075</v>
      </c>
      <c r="G4" s="33">
        <f t="shared" si="0"/>
        <v>45</v>
      </c>
      <c r="H4">
        <f t="shared" si="1"/>
        <v>22</v>
      </c>
      <c r="I4" s="34">
        <f t="shared" si="2"/>
        <v>2.0454545454545454</v>
      </c>
    </row>
    <row r="5" spans="2:9" x14ac:dyDescent="0.2">
      <c r="B5" t="str">
        <f>'D-A-CH Improvements'!H40</f>
        <v>FIS WarriorBots (Frankfurt)</v>
      </c>
      <c r="C5">
        <f>VLOOKUP($B5,'D-A-CH Improvements'!$C$5:$E$85,3,FALSE)</f>
        <v>260</v>
      </c>
      <c r="D5" s="2">
        <f>VLOOKUP($B5,'D-A-CH Improvements'!$C$5:$E$85,2,FALSE)</f>
        <v>46060</v>
      </c>
      <c r="E5">
        <f>VLOOKUP($B5,'D-A-CH Improvements'!$H$5:$J$85,3,FALSE)</f>
        <v>265</v>
      </c>
      <c r="F5" s="2">
        <f>VLOOKUP($B5,'D-A-CH Improvements'!$H$5:$J$85,2,FALSE)</f>
        <v>46082</v>
      </c>
      <c r="G5" s="33">
        <f t="shared" si="0"/>
        <v>5</v>
      </c>
      <c r="H5">
        <f t="shared" si="1"/>
        <v>22</v>
      </c>
      <c r="I5" s="34">
        <f t="shared" si="2"/>
        <v>0.22727272727272727</v>
      </c>
    </row>
    <row r="6" spans="2:9" x14ac:dyDescent="0.2">
      <c r="B6" t="str">
        <f>'D-A-CH Improvements'!H7</f>
        <v>allgäu robotics </v>
      </c>
      <c r="C6">
        <f>VLOOKUP($B6,'D-A-CH Improvements'!$C$5:$E$85,3,FALSE)</f>
        <v>465</v>
      </c>
      <c r="D6" s="2">
        <f>VLOOKUP($B6,'D-A-CH Improvements'!$C$5:$E$85,2,FALSE)</f>
        <v>46060</v>
      </c>
      <c r="E6">
        <f>VLOOKUP($B6,'D-A-CH Improvements'!$H$5:$J$85,3,FALSE)</f>
        <v>490</v>
      </c>
      <c r="F6" s="2">
        <f>VLOOKUP($B6,'D-A-CH Improvements'!$H$5:$J$85,2,FALSE)</f>
        <v>46081</v>
      </c>
      <c r="G6" s="33">
        <f t="shared" si="0"/>
        <v>25</v>
      </c>
      <c r="H6">
        <f t="shared" si="1"/>
        <v>21</v>
      </c>
      <c r="I6" s="34">
        <f t="shared" si="2"/>
        <v>1.1904761904761905</v>
      </c>
    </row>
    <row r="7" spans="2:9" x14ac:dyDescent="0.2">
      <c r="B7" t="str">
        <f>'D-A-CH Improvements'!H28</f>
        <v>DomGym </v>
      </c>
      <c r="C7">
        <f>VLOOKUP($B7,'D-A-CH Improvements'!$C$5:$E$85,3,FALSE)</f>
        <v>270</v>
      </c>
      <c r="D7" s="2">
        <f>VLOOKUP($B7,'D-A-CH Improvements'!$C$5:$E$85,2,FALSE)</f>
        <v>46045</v>
      </c>
      <c r="E7">
        <f>VLOOKUP($B7,'D-A-CH Improvements'!$H$5:$J$85,3,FALSE)</f>
        <v>320</v>
      </c>
      <c r="F7" s="2">
        <f>VLOOKUP($B7,'D-A-CH Improvements'!$H$5:$J$85,2,FALSE)</f>
        <v>46081</v>
      </c>
      <c r="G7" s="33">
        <f t="shared" si="0"/>
        <v>50</v>
      </c>
      <c r="H7">
        <f t="shared" si="1"/>
        <v>36</v>
      </c>
      <c r="I7" s="34">
        <f t="shared" si="2"/>
        <v>1.3888888888888888</v>
      </c>
    </row>
    <row r="8" spans="2:9" x14ac:dyDescent="0.2">
      <c r="B8" t="str">
        <f>'D-A-CH Improvements'!H82</f>
        <v>MANOSapiens </v>
      </c>
      <c r="C8">
        <f>VLOOKUP($B8,'D-A-CH Improvements'!$C$5:$E$85,3,FALSE)</f>
        <v>445</v>
      </c>
      <c r="D8" s="2">
        <f>VLOOKUP($B8,'D-A-CH Improvements'!$C$5:$E$85,2,FALSE)</f>
        <v>46039</v>
      </c>
      <c r="E8">
        <f>VLOOKUP($B8,'D-A-CH Improvements'!$H$5:$J$85,3,FALSE)</f>
        <v>480</v>
      </c>
      <c r="F8" s="2">
        <f>VLOOKUP($B8,'D-A-CH Improvements'!$H$5:$J$85,2,FALSE)</f>
        <v>46081</v>
      </c>
      <c r="G8" s="33">
        <f t="shared" si="0"/>
        <v>35</v>
      </c>
      <c r="H8">
        <f t="shared" si="1"/>
        <v>42</v>
      </c>
      <c r="I8" s="34">
        <f t="shared" si="2"/>
        <v>0.83333333333333337</v>
      </c>
    </row>
    <row r="9" spans="2:9" x14ac:dyDescent="0.2">
      <c r="B9" t="str">
        <f>'D-A-CH Improvements'!H26</f>
        <v>Die Roboschnecken </v>
      </c>
      <c r="C9">
        <f>VLOOKUP($B9,'D-A-CH Improvements'!$C$5:$E$85,3,FALSE)</f>
        <v>160</v>
      </c>
      <c r="D9" s="2">
        <f>VLOOKUP($B9,'D-A-CH Improvements'!$C$5:$E$85,2,FALSE)</f>
        <v>46047</v>
      </c>
      <c r="E9">
        <f>VLOOKUP($B9,'D-A-CH Improvements'!$H$5:$J$85,3,FALSE)</f>
        <v>190</v>
      </c>
      <c r="F9" s="2">
        <f>VLOOKUP($B9,'D-A-CH Improvements'!$H$5:$J$85,2,FALSE)</f>
        <v>46082</v>
      </c>
      <c r="G9" s="33">
        <f t="shared" si="0"/>
        <v>30</v>
      </c>
      <c r="H9">
        <f t="shared" si="1"/>
        <v>35</v>
      </c>
      <c r="I9" s="34">
        <f t="shared" si="2"/>
        <v>0.8571428571428571</v>
      </c>
    </row>
    <row r="10" spans="2:9" x14ac:dyDescent="0.2">
      <c r="B10" t="str">
        <f>'D-A-CH Improvements'!H62</f>
        <v>IFTN Orca's </v>
      </c>
      <c r="C10">
        <f>VLOOKUP($B10,'D-A-CH Improvements'!$C$5:$E$85,3,FALSE)</f>
        <v>310</v>
      </c>
      <c r="D10" s="2">
        <f>VLOOKUP($B10,'D-A-CH Improvements'!$C$5:$E$85,2,FALSE)</f>
        <v>46060</v>
      </c>
      <c r="E10">
        <f>VLOOKUP($B10,'D-A-CH Improvements'!$H$5:$J$85,3,FALSE)</f>
        <v>190</v>
      </c>
      <c r="F10" s="2">
        <f>VLOOKUP($B10,'D-A-CH Improvements'!$H$5:$J$85,2,FALSE)</f>
        <v>46082</v>
      </c>
      <c r="G10" s="33">
        <f t="shared" si="0"/>
        <v>-120</v>
      </c>
      <c r="H10">
        <f t="shared" si="1"/>
        <v>22</v>
      </c>
      <c r="I10" s="34">
        <f t="shared" si="2"/>
        <v>-5.4545454545454541</v>
      </c>
    </row>
    <row r="11" spans="2:9" x14ac:dyDescent="0.2">
      <c r="B11" t="str">
        <f>'D-A-CH Improvements'!H33</f>
        <v>EGT Runner </v>
      </c>
      <c r="C11">
        <f>VLOOKUP($B11,'D-A-CH Improvements'!$C$5:$E$85,3,FALSE)</f>
        <v>425</v>
      </c>
      <c r="D11" s="2">
        <f>VLOOKUP($B11,'D-A-CH Improvements'!$C$5:$E$85,2,FALSE)</f>
        <v>46039</v>
      </c>
      <c r="E11">
        <f>VLOOKUP($B11,'D-A-CH Improvements'!$H$5:$J$85,3,FALSE)</f>
        <v>480</v>
      </c>
      <c r="F11" s="2">
        <f>VLOOKUP($B11,'D-A-CH Improvements'!$H$5:$J$85,2,FALSE)</f>
        <v>46081</v>
      </c>
      <c r="G11" s="33">
        <f t="shared" si="0"/>
        <v>55</v>
      </c>
      <c r="H11">
        <f t="shared" si="1"/>
        <v>42</v>
      </c>
      <c r="I11" s="34">
        <f t="shared" si="2"/>
        <v>1.3095238095238095</v>
      </c>
    </row>
    <row r="12" spans="2:9" x14ac:dyDescent="0.2">
      <c r="B12" t="str">
        <f>'D-A-CH Improvements'!H52</f>
        <v>Gold Eagles </v>
      </c>
      <c r="C12">
        <f>VLOOKUP($B12,'D-A-CH Improvements'!$C$5:$E$85,3,FALSE)</f>
        <v>400</v>
      </c>
      <c r="D12" s="2">
        <f>VLOOKUP($B12,'D-A-CH Improvements'!$C$5:$E$85,2,FALSE)</f>
        <v>46053</v>
      </c>
      <c r="E12">
        <f>VLOOKUP($B12,'D-A-CH Improvements'!$H$5:$J$85,3,FALSE)</f>
        <v>385</v>
      </c>
      <c r="F12" s="2">
        <f>VLOOKUP($B12,'D-A-CH Improvements'!$H$5:$J$85,2,FALSE)</f>
        <v>46082</v>
      </c>
      <c r="G12" s="33">
        <f t="shared" si="0"/>
        <v>-15</v>
      </c>
      <c r="H12">
        <f t="shared" si="1"/>
        <v>29</v>
      </c>
      <c r="I12" s="34">
        <f t="shared" si="2"/>
        <v>-0.51724137931034486</v>
      </c>
    </row>
    <row r="13" spans="2:9" x14ac:dyDescent="0.2">
      <c r="B13" t="str">
        <f>'D-A-CH Improvements'!H18</f>
        <v>Capricorns Juniors </v>
      </c>
      <c r="C13">
        <f>VLOOKUP($B13,'D-A-CH Improvements'!$C$5:$E$85,3,FALSE)</f>
        <v>215</v>
      </c>
      <c r="D13" s="2">
        <f>VLOOKUP($B13,'D-A-CH Improvements'!$C$5:$E$85,2,FALSE)</f>
        <v>45990</v>
      </c>
      <c r="E13">
        <f>VLOOKUP($B13,'D-A-CH Improvements'!$H$5:$J$85,3,FALSE)</f>
        <v>185</v>
      </c>
      <c r="F13" s="2">
        <f>VLOOKUP($B13,'D-A-CH Improvements'!$H$5:$J$85,2,FALSE)</f>
        <v>46074</v>
      </c>
      <c r="G13" s="33">
        <f t="shared" si="0"/>
        <v>-30</v>
      </c>
      <c r="H13">
        <f t="shared" si="1"/>
        <v>84</v>
      </c>
      <c r="I13" s="34">
        <f t="shared" si="2"/>
        <v>-0.35714285714285715</v>
      </c>
    </row>
    <row r="14" spans="2:9" x14ac:dyDescent="0.2">
      <c r="B14" t="str">
        <f>'D-A-CH Improvements'!H77</f>
        <v>Legomeister </v>
      </c>
      <c r="C14">
        <f>VLOOKUP($B14,'D-A-CH Improvements'!$C$5:$E$85,3,FALSE)</f>
        <v>240</v>
      </c>
      <c r="D14" s="2">
        <f>VLOOKUP($B14,'D-A-CH Improvements'!$C$5:$E$85,2,FALSE)</f>
        <v>46032</v>
      </c>
      <c r="E14">
        <f>VLOOKUP($B14,'D-A-CH Improvements'!$H$5:$J$85,3,FALSE)</f>
        <v>175</v>
      </c>
      <c r="F14" s="2">
        <f>VLOOKUP($B14,'D-A-CH Improvements'!$H$5:$J$85,2,FALSE)</f>
        <v>46074</v>
      </c>
      <c r="G14" s="33">
        <f t="shared" si="0"/>
        <v>-65</v>
      </c>
      <c r="H14">
        <f t="shared" si="1"/>
        <v>42</v>
      </c>
      <c r="I14" s="34">
        <f t="shared" si="2"/>
        <v>-1.5476190476190477</v>
      </c>
    </row>
    <row r="15" spans="2:9" x14ac:dyDescent="0.2">
      <c r="B15" t="str">
        <f>'D-A-CH Improvements'!H73</f>
        <v>KSU ROBOTIX </v>
      </c>
      <c r="C15">
        <f>VLOOKUP($B15,'D-A-CH Improvements'!$C$5:$E$85,3,FALSE)</f>
        <v>365</v>
      </c>
      <c r="D15" s="2">
        <f>VLOOKUP($B15,'D-A-CH Improvements'!$C$5:$E$85,2,FALSE)</f>
        <v>46039</v>
      </c>
      <c r="E15">
        <f>VLOOKUP($B15,'D-A-CH Improvements'!$H$5:$J$85,3,FALSE)</f>
        <v>325</v>
      </c>
      <c r="F15" s="2">
        <f>VLOOKUP($B15,'D-A-CH Improvements'!$H$5:$J$85,2,FALSE)</f>
        <v>46075</v>
      </c>
      <c r="G15" s="33">
        <f t="shared" si="0"/>
        <v>-40</v>
      </c>
      <c r="H15">
        <f t="shared" si="1"/>
        <v>36</v>
      </c>
      <c r="I15" s="34">
        <f t="shared" si="2"/>
        <v>-1.1111111111111112</v>
      </c>
    </row>
    <row r="16" spans="2:9" x14ac:dyDescent="0.2">
      <c r="B16" t="str">
        <f>'D-A-CH Improvements'!H29</f>
        <v>Dragons </v>
      </c>
      <c r="C16">
        <f>VLOOKUP($B16,'D-A-CH Improvements'!$C$5:$E$85,3,FALSE)</f>
        <v>380</v>
      </c>
      <c r="D16" s="2">
        <f>VLOOKUP($B16,'D-A-CH Improvements'!$C$5:$E$85,2,FALSE)</f>
        <v>46038</v>
      </c>
      <c r="E16">
        <f>VLOOKUP($B16,'D-A-CH Improvements'!$H$5:$J$85,3,FALSE)</f>
        <v>350</v>
      </c>
      <c r="F16" s="2">
        <f>VLOOKUP($B16,'D-A-CH Improvements'!$H$5:$J$85,2,FALSE)</f>
        <v>46082</v>
      </c>
      <c r="G16" s="33">
        <f t="shared" si="0"/>
        <v>-30</v>
      </c>
      <c r="H16">
        <f t="shared" si="1"/>
        <v>44</v>
      </c>
      <c r="I16" s="34">
        <f t="shared" si="2"/>
        <v>-0.68181818181818177</v>
      </c>
    </row>
    <row r="17" spans="2:9" x14ac:dyDescent="0.2">
      <c r="B17" t="str">
        <f>'D-A-CH Improvements'!H31</f>
        <v>EAGoofy </v>
      </c>
      <c r="C17">
        <f>VLOOKUP($B17,'D-A-CH Improvements'!$C$5:$E$85,3,FALSE)</f>
        <v>230</v>
      </c>
      <c r="D17" s="2">
        <f>VLOOKUP($B17,'D-A-CH Improvements'!$C$5:$E$85,2,FALSE)</f>
        <v>46060</v>
      </c>
      <c r="E17">
        <f>VLOOKUP($B17,'D-A-CH Improvements'!$H$5:$J$85,3,FALSE)</f>
        <v>240</v>
      </c>
      <c r="F17" s="2">
        <f>VLOOKUP($B17,'D-A-CH Improvements'!$H$5:$J$85,2,FALSE)</f>
        <v>46081</v>
      </c>
      <c r="G17" s="33">
        <f t="shared" si="0"/>
        <v>10</v>
      </c>
      <c r="H17">
        <f t="shared" si="1"/>
        <v>21</v>
      </c>
      <c r="I17" s="34">
        <f t="shared" si="2"/>
        <v>0.47619047619047616</v>
      </c>
    </row>
    <row r="18" spans="2:9" x14ac:dyDescent="0.2">
      <c r="B18" t="str">
        <f>'D-A-CH Improvements'!H41</f>
        <v>FKG Robo </v>
      </c>
      <c r="C18">
        <f>VLOOKUP($B18,'D-A-CH Improvements'!$C$5:$E$85,3,FALSE)</f>
        <v>205</v>
      </c>
      <c r="D18" s="2">
        <f>VLOOKUP($B18,'D-A-CH Improvements'!$C$5:$E$85,2,FALSE)</f>
        <v>46060</v>
      </c>
      <c r="E18">
        <f>VLOOKUP($B18,'D-A-CH Improvements'!$H$5:$J$85,3,FALSE)</f>
        <v>260</v>
      </c>
      <c r="F18" s="2">
        <f>VLOOKUP($B18,'D-A-CH Improvements'!$H$5:$J$85,2,FALSE)</f>
        <v>46082</v>
      </c>
      <c r="G18" s="33">
        <f t="shared" si="0"/>
        <v>55</v>
      </c>
      <c r="H18">
        <f t="shared" si="1"/>
        <v>22</v>
      </c>
      <c r="I18" s="34">
        <f t="shared" si="2"/>
        <v>2.5</v>
      </c>
    </row>
    <row r="19" spans="2:9" x14ac:dyDescent="0.2">
      <c r="B19" t="str">
        <f>'D-A-CH Improvements'!H46</f>
        <v>G.E.RoboT </v>
      </c>
      <c r="C19">
        <f>VLOOKUP($B19,'D-A-CH Improvements'!$C$5:$E$85,3,FALSE)</f>
        <v>220</v>
      </c>
      <c r="D19" s="2">
        <f>VLOOKUP($B19,'D-A-CH Improvements'!$C$5:$E$85,2,FALSE)</f>
        <v>46032</v>
      </c>
      <c r="E19">
        <f>VLOOKUP($B19,'D-A-CH Improvements'!$H$5:$J$85,3,FALSE)</f>
        <v>260</v>
      </c>
      <c r="F19" s="2">
        <f>VLOOKUP($B19,'D-A-CH Improvements'!$H$5:$J$85,2,FALSE)</f>
        <v>46081</v>
      </c>
      <c r="G19" s="33">
        <f t="shared" si="0"/>
        <v>40</v>
      </c>
      <c r="H19">
        <f t="shared" si="1"/>
        <v>49</v>
      </c>
      <c r="I19" s="34">
        <f t="shared" si="2"/>
        <v>0.81632653061224492</v>
      </c>
    </row>
    <row r="20" spans="2:9" x14ac:dyDescent="0.2">
      <c r="B20" t="str">
        <f>'D-A-CH Improvements'!H36</f>
        <v>Error X </v>
      </c>
      <c r="C20">
        <f>VLOOKUP($B20,'D-A-CH Improvements'!$C$5:$E$85,3,FALSE)</f>
        <v>270</v>
      </c>
      <c r="D20" s="2">
        <f>VLOOKUP($B20,'D-A-CH Improvements'!$C$5:$E$85,2,FALSE)</f>
        <v>46039</v>
      </c>
      <c r="E20">
        <f>VLOOKUP($B20,'D-A-CH Improvements'!$H$5:$J$85,3,FALSE)</f>
        <v>260</v>
      </c>
      <c r="F20" s="2">
        <f>VLOOKUP($B20,'D-A-CH Improvements'!$H$5:$J$85,2,FALSE)</f>
        <v>46086</v>
      </c>
      <c r="G20" s="33">
        <f t="shared" si="0"/>
        <v>-10</v>
      </c>
      <c r="H20">
        <f t="shared" si="1"/>
        <v>47</v>
      </c>
      <c r="I20" s="34">
        <f t="shared" si="2"/>
        <v>-0.21276595744680851</v>
      </c>
    </row>
    <row r="21" spans="2:9" x14ac:dyDescent="0.2">
      <c r="B21" t="str">
        <f>'D-A-CH Improvements'!H12</f>
        <v>Blockhedz </v>
      </c>
      <c r="C21">
        <f>VLOOKUP($B21,'D-A-CH Improvements'!$C$5:$E$85,3,FALSE)</f>
        <v>195</v>
      </c>
      <c r="D21" s="2">
        <f>VLOOKUP($B21,'D-A-CH Improvements'!$C$5:$E$85,2,FALSE)</f>
        <v>46032</v>
      </c>
      <c r="E21">
        <f>VLOOKUP($B21,'D-A-CH Improvements'!$H$5:$J$85,3,FALSE)</f>
        <v>220</v>
      </c>
      <c r="F21" s="2">
        <f>VLOOKUP($B21,'D-A-CH Improvements'!$H$5:$J$85,2,FALSE)</f>
        <v>46074</v>
      </c>
      <c r="G21" s="33">
        <f t="shared" si="0"/>
        <v>25</v>
      </c>
      <c r="H21">
        <f t="shared" si="1"/>
        <v>42</v>
      </c>
      <c r="I21" s="34">
        <f t="shared" si="2"/>
        <v>0.59523809523809523</v>
      </c>
    </row>
    <row r="22" spans="2:9" x14ac:dyDescent="0.2">
      <c r="B22" t="str">
        <f>'D-A-CH Improvements'!H35</f>
        <v>EliAR </v>
      </c>
      <c r="C22">
        <f>VLOOKUP($B22,'D-A-CH Improvements'!$C$5:$E$85,3,FALSE)</f>
        <v>210</v>
      </c>
      <c r="D22" s="2">
        <f>VLOOKUP($B22,'D-A-CH Improvements'!$C$5:$E$85,2,FALSE)</f>
        <v>46060</v>
      </c>
      <c r="E22">
        <f>VLOOKUP($B22,'D-A-CH Improvements'!$H$5:$J$85,3,FALSE)</f>
        <v>295</v>
      </c>
      <c r="F22" s="2">
        <f>VLOOKUP($B22,'D-A-CH Improvements'!$H$5:$J$85,2,FALSE)</f>
        <v>46082</v>
      </c>
      <c r="G22" s="33">
        <f t="shared" si="0"/>
        <v>85</v>
      </c>
      <c r="H22">
        <f t="shared" si="1"/>
        <v>22</v>
      </c>
      <c r="I22" s="34">
        <f t="shared" si="2"/>
        <v>3.8636363636363638</v>
      </c>
    </row>
    <row r="23" spans="2:9" x14ac:dyDescent="0.2">
      <c r="B23" t="str">
        <f>'D-A-CH Improvements'!H61</f>
        <v>i:ROBOT</v>
      </c>
      <c r="C23">
        <f>VLOOKUP($B23,'D-A-CH Improvements'!$C$5:$E$85,3,FALSE)</f>
        <v>345</v>
      </c>
      <c r="D23" s="2">
        <f>VLOOKUP($B23,'D-A-CH Improvements'!$C$5:$E$85,2,FALSE)</f>
        <v>46060</v>
      </c>
      <c r="E23">
        <f>VLOOKUP($B23,'D-A-CH Improvements'!$H$5:$J$85,3,FALSE)</f>
        <v>300</v>
      </c>
      <c r="F23" s="2">
        <f>VLOOKUP($B23,'D-A-CH Improvements'!$H$5:$J$85,2,FALSE)</f>
        <v>46081</v>
      </c>
      <c r="G23" s="33">
        <f t="shared" si="0"/>
        <v>-45</v>
      </c>
      <c r="H23">
        <f t="shared" si="1"/>
        <v>21</v>
      </c>
      <c r="I23" s="34">
        <f t="shared" si="2"/>
        <v>-2.1428571428571428</v>
      </c>
    </row>
    <row r="24" spans="2:9" x14ac:dyDescent="0.2">
      <c r="B24" t="str">
        <f>'D-A-CH Improvements'!H54</f>
        <v>GyNeSa Fusion </v>
      </c>
      <c r="C24">
        <f>VLOOKUP($B24,'D-A-CH Improvements'!$C$5:$E$85,3,FALSE)</f>
        <v>350</v>
      </c>
      <c r="D24" s="2">
        <f>VLOOKUP($B24,'D-A-CH Improvements'!$C$5:$E$85,2,FALSE)</f>
        <v>46039</v>
      </c>
      <c r="E24">
        <f>VLOOKUP($B24,'D-A-CH Improvements'!$H$5:$J$85,3,FALSE)</f>
        <v>280</v>
      </c>
      <c r="F24" s="2">
        <f>VLOOKUP($B24,'D-A-CH Improvements'!$H$5:$J$85,2,FALSE)</f>
        <v>46082</v>
      </c>
      <c r="G24" s="33">
        <f t="shared" si="0"/>
        <v>-70</v>
      </c>
      <c r="H24">
        <f t="shared" si="1"/>
        <v>43</v>
      </c>
      <c r="I24" s="34">
        <f t="shared" si="2"/>
        <v>-1.6279069767441861</v>
      </c>
    </row>
    <row r="25" spans="2:9" x14ac:dyDescent="0.2">
      <c r="B25" t="str">
        <f>'D-A-CH Improvements'!H51</f>
        <v>Goethe RobotX </v>
      </c>
      <c r="C25">
        <f>VLOOKUP($B25,'D-A-CH Improvements'!$C$5:$E$85,3,FALSE)</f>
        <v>480</v>
      </c>
      <c r="D25" s="2">
        <f>VLOOKUP($B25,'D-A-CH Improvements'!$C$5:$E$85,2,FALSE)</f>
        <v>46054</v>
      </c>
      <c r="E25">
        <f>VLOOKUP($B25,'D-A-CH Improvements'!$H$5:$J$85,3,FALSE)</f>
        <v>460</v>
      </c>
      <c r="F25" s="2">
        <f>VLOOKUP($B25,'D-A-CH Improvements'!$H$5:$J$85,2,FALSE)</f>
        <v>46082</v>
      </c>
      <c r="G25" s="33">
        <f t="shared" si="0"/>
        <v>-20</v>
      </c>
      <c r="H25">
        <f t="shared" si="1"/>
        <v>28</v>
      </c>
      <c r="I25" s="34">
        <f t="shared" si="2"/>
        <v>-0.7142857142857143</v>
      </c>
    </row>
    <row r="26" spans="2:9" x14ac:dyDescent="0.2">
      <c r="B26" t="str">
        <f>'D-A-CH Improvements'!H85</f>
        <v>MGI-Robots </v>
      </c>
      <c r="C26">
        <f>VLOOKUP($B26,'D-A-CH Improvements'!$C$5:$E$85,3,FALSE)</f>
        <v>270</v>
      </c>
      <c r="D26" s="2">
        <f>VLOOKUP($B26,'D-A-CH Improvements'!$C$5:$E$85,2,FALSE)</f>
        <v>46081</v>
      </c>
      <c r="E26">
        <f>VLOOKUP($B26,'D-A-CH Improvements'!$H$5:$J$85,3,FALSE)</f>
        <v>300</v>
      </c>
      <c r="F26" s="2">
        <f>VLOOKUP($B26,'D-A-CH Improvements'!$H$5:$J$85,2,FALSE)</f>
        <v>46082</v>
      </c>
      <c r="G26" s="33">
        <f t="shared" si="0"/>
        <v>30</v>
      </c>
      <c r="H26">
        <f t="shared" si="1"/>
        <v>1</v>
      </c>
      <c r="I26" s="34">
        <f t="shared" si="2"/>
        <v>30</v>
      </c>
    </row>
    <row r="27" spans="2:9" x14ac:dyDescent="0.2">
      <c r="B27" t="str">
        <f>'D-A-CH Improvements'!H80</f>
        <v>Let`s Robot </v>
      </c>
      <c r="C27">
        <f>VLOOKUP($B27,'D-A-CH Improvements'!$C$5:$E$85,3,FALSE)</f>
        <v>355</v>
      </c>
      <c r="D27" s="2">
        <f>VLOOKUP($B27,'D-A-CH Improvements'!$C$5:$E$85,2,FALSE)</f>
        <v>46038</v>
      </c>
      <c r="E27">
        <f>VLOOKUP($B27,'D-A-CH Improvements'!$H$5:$J$85,3,FALSE)</f>
        <v>500</v>
      </c>
      <c r="F27" s="2">
        <f>VLOOKUP($B27,'D-A-CH Improvements'!$H$5:$J$85,2,FALSE)</f>
        <v>46081</v>
      </c>
      <c r="G27" s="33">
        <f t="shared" si="0"/>
        <v>145</v>
      </c>
      <c r="H27">
        <f t="shared" si="1"/>
        <v>43</v>
      </c>
      <c r="I27" s="34">
        <f t="shared" si="2"/>
        <v>3.3720930232558142</v>
      </c>
    </row>
    <row r="28" spans="2:9" x14ac:dyDescent="0.2">
      <c r="B28" t="str">
        <f>'D-A-CH Improvements'!H11</f>
        <v>BIG-BOT </v>
      </c>
      <c r="C28">
        <f>VLOOKUP($B28,'D-A-CH Improvements'!$C$5:$E$85,3,FALSE)</f>
        <v>235</v>
      </c>
      <c r="D28" s="2">
        <f>VLOOKUP($B28,'D-A-CH Improvements'!$C$5:$E$85,2,FALSE)</f>
        <v>46004</v>
      </c>
      <c r="E28">
        <f>VLOOKUP($B28,'D-A-CH Improvements'!$H$5:$J$85,3,FALSE)</f>
        <v>215</v>
      </c>
      <c r="F28" s="2">
        <f>VLOOKUP($B28,'D-A-CH Improvements'!$H$5:$J$85,2,FALSE)</f>
        <v>46074</v>
      </c>
      <c r="G28" s="33">
        <f t="shared" si="0"/>
        <v>-20</v>
      </c>
      <c r="H28">
        <f t="shared" si="1"/>
        <v>70</v>
      </c>
      <c r="I28" s="34">
        <f t="shared" si="2"/>
        <v>-0.2857142857142857</v>
      </c>
    </row>
    <row r="29" spans="2:9" x14ac:dyDescent="0.2">
      <c r="B29" t="str">
        <f>'D-A-CH Improvements'!H69</f>
        <v>KFG Robotik AG </v>
      </c>
      <c r="C29">
        <f>VLOOKUP($B29,'D-A-CH Improvements'!$C$5:$E$85,3,FALSE)</f>
        <v>260</v>
      </c>
      <c r="D29" s="2">
        <f>VLOOKUP($B29,'D-A-CH Improvements'!$C$5:$E$85,2,FALSE)</f>
        <v>46085</v>
      </c>
      <c r="E29">
        <f>VLOOKUP($B29,'D-A-CH Improvements'!$H$5:$J$85,3,FALSE)</f>
        <v>330</v>
      </c>
      <c r="F29" s="2">
        <f>VLOOKUP($B29,'D-A-CH Improvements'!$H$5:$J$85,2,FALSE)</f>
        <v>46086</v>
      </c>
      <c r="G29" s="33">
        <f t="shared" si="0"/>
        <v>70</v>
      </c>
      <c r="H29">
        <f t="shared" si="1"/>
        <v>1</v>
      </c>
      <c r="I29" s="34">
        <f t="shared" si="2"/>
        <v>70</v>
      </c>
    </row>
    <row r="30" spans="2:9" x14ac:dyDescent="0.2">
      <c r="B30" t="str">
        <f>'D-A-CH Improvements'!H72</f>
        <v>Krosse Krabbe </v>
      </c>
      <c r="C30">
        <f>VLOOKUP($B30,'D-A-CH Improvements'!$C$5:$E$85,3,FALSE)</f>
        <v>280</v>
      </c>
      <c r="D30" s="2">
        <f>VLOOKUP($B30,'D-A-CH Improvements'!$C$5:$E$85,2,FALSE)</f>
        <v>46060</v>
      </c>
      <c r="E30">
        <f>VLOOKUP($B30,'D-A-CH Improvements'!$H$5:$J$85,3,FALSE)</f>
        <v>270</v>
      </c>
      <c r="F30" s="2">
        <f>VLOOKUP($B30,'D-A-CH Improvements'!$H$5:$J$85,2,FALSE)</f>
        <v>46075</v>
      </c>
      <c r="G30" s="33">
        <f t="shared" si="0"/>
        <v>-10</v>
      </c>
      <c r="H30">
        <f t="shared" si="1"/>
        <v>15</v>
      </c>
      <c r="I30" s="34">
        <f t="shared" si="2"/>
        <v>-0.66666666666666663</v>
      </c>
    </row>
    <row r="31" spans="2:9" x14ac:dyDescent="0.2">
      <c r="B31" t="str">
        <f>'D-A-CH Improvements'!H43</f>
        <v>Franzirobots </v>
      </c>
      <c r="C31">
        <f>VLOOKUP($B31,'D-A-CH Improvements'!$C$5:$E$85,3,FALSE)</f>
        <v>320</v>
      </c>
      <c r="D31" s="2">
        <f>VLOOKUP($B31,'D-A-CH Improvements'!$C$5:$E$85,2,FALSE)</f>
        <v>46068</v>
      </c>
      <c r="E31">
        <f>VLOOKUP($B31,'D-A-CH Improvements'!$H$5:$J$85,3,FALSE)</f>
        <v>275</v>
      </c>
      <c r="F31" s="2">
        <f>VLOOKUP($B31,'D-A-CH Improvements'!$H$5:$J$85,2,FALSE)</f>
        <v>46075</v>
      </c>
      <c r="G31" s="33">
        <f t="shared" si="0"/>
        <v>-45</v>
      </c>
      <c r="H31">
        <f t="shared" si="1"/>
        <v>7</v>
      </c>
      <c r="I31" s="34">
        <f t="shared" si="2"/>
        <v>-6.4285714285714288</v>
      </c>
    </row>
    <row r="32" spans="2:9" x14ac:dyDescent="0.2">
      <c r="B32" t="str">
        <f>'D-A-CH Improvements'!H83</f>
        <v>Marbots </v>
      </c>
      <c r="C32">
        <f>VLOOKUP($B32,'D-A-CH Improvements'!$C$5:$E$85,3,FALSE)</f>
        <v>385</v>
      </c>
      <c r="D32" s="2">
        <f>VLOOKUP($B32,'D-A-CH Improvements'!$C$5:$E$85,2,FALSE)</f>
        <v>45997</v>
      </c>
      <c r="E32">
        <f>VLOOKUP($B32,'D-A-CH Improvements'!$H$5:$J$85,3,FALSE)</f>
        <v>375</v>
      </c>
      <c r="F32" s="2">
        <f>VLOOKUP($B32,'D-A-CH Improvements'!$H$5:$J$85,2,FALSE)</f>
        <v>46082</v>
      </c>
      <c r="G32" s="33">
        <f t="shared" si="0"/>
        <v>-10</v>
      </c>
      <c r="H32">
        <f t="shared" si="1"/>
        <v>85</v>
      </c>
      <c r="I32" s="34">
        <f t="shared" si="2"/>
        <v>-0.11764705882352941</v>
      </c>
    </row>
    <row r="33" spans="2:9" x14ac:dyDescent="0.2">
      <c r="B33" t="str">
        <f>'D-A-CH Improvements'!H16</f>
        <v>BWS </v>
      </c>
      <c r="C33">
        <f>VLOOKUP($B33,'D-A-CH Improvements'!$C$5:$E$85,3,FALSE)</f>
        <v>470</v>
      </c>
      <c r="D33" s="2">
        <f>VLOOKUP($B33,'D-A-CH Improvements'!$C$5:$E$85,2,FALSE)</f>
        <v>46053</v>
      </c>
      <c r="E33">
        <f>VLOOKUP($B33,'D-A-CH Improvements'!$H$5:$J$85,3,FALSE)</f>
        <v>490</v>
      </c>
      <c r="F33" s="2">
        <f>VLOOKUP($B33,'D-A-CH Improvements'!$H$5:$J$85,2,FALSE)</f>
        <v>46081</v>
      </c>
      <c r="G33" s="33">
        <f t="shared" si="0"/>
        <v>20</v>
      </c>
      <c r="H33">
        <f t="shared" si="1"/>
        <v>28</v>
      </c>
      <c r="I33" s="34">
        <f t="shared" si="2"/>
        <v>0.7142857142857143</v>
      </c>
    </row>
    <row r="34" spans="2:9" x14ac:dyDescent="0.2">
      <c r="B34" t="str">
        <f>'D-A-CH Improvements'!H24</f>
        <v>Desert Falcons </v>
      </c>
      <c r="C34">
        <f>VLOOKUP($B34,'D-A-CH Improvements'!$C$5:$E$85,3,FALSE)</f>
        <v>310</v>
      </c>
      <c r="D34" s="2">
        <f>VLOOKUP($B34,'D-A-CH Improvements'!$C$5:$E$85,2,FALSE)</f>
        <v>46039</v>
      </c>
      <c r="E34">
        <f>VLOOKUP($B34,'D-A-CH Improvements'!$H$5:$J$85,3,FALSE)</f>
        <v>300</v>
      </c>
      <c r="F34" s="2">
        <f>VLOOKUP($B34,'D-A-CH Improvements'!$H$5:$J$85,2,FALSE)</f>
        <v>46086</v>
      </c>
      <c r="G34" s="33">
        <f t="shared" si="0"/>
        <v>-10</v>
      </c>
      <c r="H34">
        <f t="shared" si="1"/>
        <v>47</v>
      </c>
      <c r="I34" s="34">
        <f t="shared" si="2"/>
        <v>-0.21276595744680851</v>
      </c>
    </row>
    <row r="35" spans="2:9" x14ac:dyDescent="0.2">
      <c r="B35" t="str">
        <f>'D-A-CH Improvements'!H5</f>
        <v>1337.exe </v>
      </c>
      <c r="C35">
        <f>VLOOKUP($B35,'D-A-CH Improvements'!$C$5:$E$85,3,FALSE)</f>
        <v>450</v>
      </c>
      <c r="D35" s="2">
        <f>VLOOKUP($B35,'D-A-CH Improvements'!$C$5:$E$85,2,FALSE)</f>
        <v>45997</v>
      </c>
      <c r="E35">
        <f>VLOOKUP($B35,'D-A-CH Improvements'!$H$5:$J$85,3,FALSE)</f>
        <v>465</v>
      </c>
      <c r="F35" s="2">
        <f>VLOOKUP($B35,'D-A-CH Improvements'!$H$5:$J$85,2,FALSE)</f>
        <v>46082</v>
      </c>
      <c r="G35" s="33">
        <f t="shared" ref="G35:G66" si="3">E35-C35</f>
        <v>15</v>
      </c>
      <c r="H35">
        <f t="shared" ref="H35:H66" si="4">F35-D35</f>
        <v>85</v>
      </c>
      <c r="I35" s="34">
        <f t="shared" ref="I35:I66" si="5">G35/H35</f>
        <v>0.17647058823529413</v>
      </c>
    </row>
    <row r="36" spans="2:9" x14ac:dyDescent="0.2">
      <c r="B36" t="str">
        <f>'D-A-CH Improvements'!H23</f>
        <v>CyberBlue </v>
      </c>
      <c r="C36">
        <f>VLOOKUP($B36,'D-A-CH Improvements'!$C$5:$E$85,3,FALSE)</f>
        <v>330</v>
      </c>
      <c r="D36" s="2">
        <f>VLOOKUP($B36,'D-A-CH Improvements'!$C$5:$E$85,2,FALSE)</f>
        <v>46074</v>
      </c>
      <c r="E36">
        <f>VLOOKUP($B36,'D-A-CH Improvements'!$H$5:$J$85,3,FALSE)</f>
        <v>275</v>
      </c>
      <c r="F36" s="2">
        <f>VLOOKUP($B36,'D-A-CH Improvements'!$H$5:$J$85,2,FALSE)</f>
        <v>46081</v>
      </c>
      <c r="G36" s="33">
        <f t="shared" si="3"/>
        <v>-55</v>
      </c>
      <c r="H36">
        <f t="shared" si="4"/>
        <v>7</v>
      </c>
      <c r="I36" s="34">
        <f t="shared" si="5"/>
        <v>-7.8571428571428568</v>
      </c>
    </row>
    <row r="37" spans="2:9" x14ac:dyDescent="0.2">
      <c r="B37" t="str">
        <f>'D-A-CH Improvements'!H59</f>
        <v>HoGyBoT-ROCKSTARS </v>
      </c>
      <c r="C37">
        <f>VLOOKUP($B37,'D-A-CH Improvements'!$C$5:$E$85,3,FALSE)</f>
        <v>270</v>
      </c>
      <c r="D37" s="2">
        <f>VLOOKUP($B37,'D-A-CH Improvements'!$C$5:$E$85,2,FALSE)</f>
        <v>46005</v>
      </c>
      <c r="E37">
        <f>VLOOKUP($B37,'D-A-CH Improvements'!$H$5:$J$85,3,FALSE)</f>
        <v>310</v>
      </c>
      <c r="F37" s="2">
        <f>VLOOKUP($B37,'D-A-CH Improvements'!$H$5:$J$85,2,FALSE)</f>
        <v>46081</v>
      </c>
      <c r="G37" s="33">
        <f t="shared" si="3"/>
        <v>40</v>
      </c>
      <c r="H37">
        <f t="shared" si="4"/>
        <v>76</v>
      </c>
      <c r="I37" s="34">
        <f t="shared" si="5"/>
        <v>0.52631578947368418</v>
      </c>
    </row>
    <row r="38" spans="2:9" x14ac:dyDescent="0.2">
      <c r="B38" t="str">
        <f>'D-A-CH Improvements'!H49</f>
        <v>GGB RobotX </v>
      </c>
      <c r="C38">
        <f>VLOOKUP($B38,'D-A-CH Improvements'!$C$5:$E$85,3,FALSE)</f>
        <v>240</v>
      </c>
      <c r="D38" s="2">
        <f>VLOOKUP($B38,'D-A-CH Improvements'!$C$5:$E$85,2,FALSE)</f>
        <v>46054</v>
      </c>
      <c r="E38">
        <f>VLOOKUP($B38,'D-A-CH Improvements'!$H$5:$J$85,3,FALSE)</f>
        <v>300</v>
      </c>
      <c r="F38" s="2">
        <f>VLOOKUP($B38,'D-A-CH Improvements'!$H$5:$J$85,2,FALSE)</f>
        <v>46075</v>
      </c>
      <c r="G38" s="33">
        <f t="shared" si="3"/>
        <v>60</v>
      </c>
      <c r="H38">
        <f t="shared" si="4"/>
        <v>21</v>
      </c>
      <c r="I38" s="34">
        <f t="shared" si="5"/>
        <v>2.8571428571428572</v>
      </c>
    </row>
    <row r="39" spans="2:9" x14ac:dyDescent="0.2">
      <c r="B39" t="str">
        <f>'D-A-CH Improvements'!H50</f>
        <v>Glauberbots </v>
      </c>
      <c r="C39">
        <f>VLOOKUP($B39,'D-A-CH Improvements'!$C$5:$E$85,3,FALSE)</f>
        <v>390</v>
      </c>
      <c r="D39" s="2">
        <f>VLOOKUP($B39,'D-A-CH Improvements'!$C$5:$E$85,2,FALSE)</f>
        <v>46039</v>
      </c>
      <c r="E39">
        <f>VLOOKUP($B39,'D-A-CH Improvements'!$H$5:$J$85,3,FALSE)</f>
        <v>465</v>
      </c>
      <c r="F39" s="2">
        <f>VLOOKUP($B39,'D-A-CH Improvements'!$H$5:$J$85,2,FALSE)</f>
        <v>46082</v>
      </c>
      <c r="G39" s="33">
        <f t="shared" si="3"/>
        <v>75</v>
      </c>
      <c r="H39">
        <f t="shared" si="4"/>
        <v>43</v>
      </c>
      <c r="I39" s="34">
        <f t="shared" si="5"/>
        <v>1.7441860465116279</v>
      </c>
    </row>
    <row r="40" spans="2:9" x14ac:dyDescent="0.2">
      <c r="B40" t="str">
        <f>'D-A-CH Improvements'!H13</f>
        <v>Blyskavka </v>
      </c>
      <c r="C40">
        <f>VLOOKUP($B40,'D-A-CH Improvements'!$C$5:$E$85,3,FALSE)</f>
        <v>190</v>
      </c>
      <c r="D40" s="2">
        <f>VLOOKUP($B40,'D-A-CH Improvements'!$C$5:$E$85,2,FALSE)</f>
        <v>46046</v>
      </c>
      <c r="E40">
        <f>VLOOKUP($B40,'D-A-CH Improvements'!$H$5:$J$85,3,FALSE)</f>
        <v>245</v>
      </c>
      <c r="F40" s="2">
        <f>VLOOKUP($B40,'D-A-CH Improvements'!$H$5:$J$85,2,FALSE)</f>
        <v>46081</v>
      </c>
      <c r="G40" s="33">
        <f t="shared" si="3"/>
        <v>55</v>
      </c>
      <c r="H40">
        <f t="shared" si="4"/>
        <v>35</v>
      </c>
      <c r="I40" s="34">
        <f t="shared" si="5"/>
        <v>1.5714285714285714</v>
      </c>
    </row>
    <row r="41" spans="2:9" x14ac:dyDescent="0.2">
      <c r="B41" t="str">
        <f>'D-A-CH Improvements'!H64</f>
        <v>inFINity (Magdeburg)</v>
      </c>
      <c r="C41">
        <f>VLOOKUP($B41,'D-A-CH Improvements'!$C$5:$E$85,3,FALSE)</f>
        <v>280</v>
      </c>
      <c r="D41" s="2">
        <f>VLOOKUP($B41,'D-A-CH Improvements'!$C$5:$E$85,2,FALSE)</f>
        <v>46046</v>
      </c>
      <c r="E41">
        <f>VLOOKUP($B41,'D-A-CH Improvements'!$H$5:$J$85,3,FALSE)</f>
        <v>315</v>
      </c>
      <c r="F41" s="2">
        <f>VLOOKUP($B41,'D-A-CH Improvements'!$H$5:$J$85,2,FALSE)</f>
        <v>46082</v>
      </c>
      <c r="G41" s="33">
        <f t="shared" si="3"/>
        <v>35</v>
      </c>
      <c r="H41">
        <f t="shared" si="4"/>
        <v>36</v>
      </c>
      <c r="I41" s="34">
        <f t="shared" si="5"/>
        <v>0.97222222222222221</v>
      </c>
    </row>
    <row r="42" spans="2:9" x14ac:dyDescent="0.2">
      <c r="B42" t="str">
        <f>'D-A-CH Improvements'!H32</f>
        <v>EAGuinea pigs </v>
      </c>
      <c r="C42">
        <f>VLOOKUP($B42,'D-A-CH Improvements'!$C$5:$E$85,3,FALSE)</f>
        <v>280</v>
      </c>
      <c r="D42" s="2">
        <f>VLOOKUP($B42,'D-A-CH Improvements'!$C$5:$E$85,2,FALSE)</f>
        <v>46046</v>
      </c>
      <c r="E42">
        <f>VLOOKUP($B42,'D-A-CH Improvements'!$H$5:$J$85,3,FALSE)</f>
        <v>350</v>
      </c>
      <c r="F42" s="2">
        <f>VLOOKUP($B42,'D-A-CH Improvements'!$H$5:$J$85,2,FALSE)</f>
        <v>46086</v>
      </c>
      <c r="G42" s="33">
        <f t="shared" si="3"/>
        <v>70</v>
      </c>
      <c r="H42">
        <f t="shared" si="4"/>
        <v>40</v>
      </c>
      <c r="I42" s="34">
        <f t="shared" si="5"/>
        <v>1.75</v>
      </c>
    </row>
    <row r="43" spans="2:9" x14ac:dyDescent="0.2">
      <c r="B43" t="str">
        <f>'D-A-CH Improvements'!H17</f>
        <v>Capricorns </v>
      </c>
      <c r="C43">
        <f>VLOOKUP($B43,'D-A-CH Improvements'!$C$5:$E$85,3,FALSE)</f>
        <v>330</v>
      </c>
      <c r="D43" s="2">
        <f>VLOOKUP($B43,'D-A-CH Improvements'!$C$5:$E$85,2,FALSE)</f>
        <v>45990</v>
      </c>
      <c r="E43">
        <f>VLOOKUP($B43,'D-A-CH Improvements'!$H$5:$J$85,3,FALSE)</f>
        <v>470</v>
      </c>
      <c r="F43" s="2">
        <f>VLOOKUP($B43,'D-A-CH Improvements'!$H$5:$J$85,2,FALSE)</f>
        <v>46074</v>
      </c>
      <c r="G43" s="33">
        <f t="shared" si="3"/>
        <v>140</v>
      </c>
      <c r="H43">
        <f t="shared" si="4"/>
        <v>84</v>
      </c>
      <c r="I43" s="34">
        <f t="shared" si="5"/>
        <v>1.6666666666666667</v>
      </c>
    </row>
    <row r="44" spans="2:9" x14ac:dyDescent="0.2">
      <c r="B44" t="str">
        <f>'D-A-CH Improvements'!H27</f>
        <v>Die Wiederitzscher </v>
      </c>
      <c r="C44">
        <f>VLOOKUP($B44,'D-A-CH Improvements'!$C$5:$E$85,3,FALSE)</f>
        <v>250</v>
      </c>
      <c r="D44" s="2">
        <f>VLOOKUP($B44,'D-A-CH Improvements'!$C$5:$E$85,2,FALSE)</f>
        <v>46032</v>
      </c>
      <c r="E44">
        <f>VLOOKUP($B44,'D-A-CH Improvements'!$H$5:$J$85,3,FALSE)</f>
        <v>260</v>
      </c>
      <c r="F44" s="2">
        <f>VLOOKUP($B44,'D-A-CH Improvements'!$H$5:$J$85,2,FALSE)</f>
        <v>46081</v>
      </c>
      <c r="G44" s="33">
        <f t="shared" si="3"/>
        <v>10</v>
      </c>
      <c r="H44">
        <f t="shared" si="4"/>
        <v>49</v>
      </c>
      <c r="I44" s="34">
        <f t="shared" si="5"/>
        <v>0.20408163265306123</v>
      </c>
    </row>
    <row r="45" spans="2:9" x14ac:dyDescent="0.2">
      <c r="B45" t="str">
        <f>'D-A-CH Improvements'!H68</f>
        <v>Kasperl und Seppel </v>
      </c>
      <c r="C45">
        <f>VLOOKUP($B45,'D-A-CH Improvements'!$C$5:$E$85,3,FALSE)</f>
        <v>450</v>
      </c>
      <c r="D45" s="2">
        <f>VLOOKUP($B45,'D-A-CH Improvements'!$C$5:$E$85,2,FALSE)</f>
        <v>46053</v>
      </c>
      <c r="E45">
        <f>VLOOKUP($B45,'D-A-CH Improvements'!$H$5:$J$85,3,FALSE)</f>
        <v>505</v>
      </c>
      <c r="F45" s="2">
        <f>VLOOKUP($B45,'D-A-CH Improvements'!$H$5:$J$85,2,FALSE)</f>
        <v>46086</v>
      </c>
      <c r="G45" s="33">
        <f t="shared" si="3"/>
        <v>55</v>
      </c>
      <c r="H45">
        <f t="shared" si="4"/>
        <v>33</v>
      </c>
      <c r="I45" s="34">
        <f t="shared" si="5"/>
        <v>1.6666666666666667</v>
      </c>
    </row>
    <row r="46" spans="2:9" x14ac:dyDescent="0.2">
      <c r="B46" t="str">
        <f>'D-A-CH Improvements'!H6</f>
        <v>Aelium Cetium </v>
      </c>
      <c r="C46">
        <f>VLOOKUP($B46,'D-A-CH Improvements'!$C$5:$E$85,3,FALSE)</f>
        <v>180</v>
      </c>
      <c r="D46" s="2">
        <f>VLOOKUP($B46,'D-A-CH Improvements'!$C$5:$E$85,2,FALSE)</f>
        <v>46073</v>
      </c>
      <c r="E46">
        <f>VLOOKUP($B46,'D-A-CH Improvements'!$H$5:$J$85,3,FALSE)</f>
        <v>210</v>
      </c>
      <c r="F46" s="2">
        <f>VLOOKUP($B46,'D-A-CH Improvements'!$H$5:$J$85,2,FALSE)</f>
        <v>46081</v>
      </c>
      <c r="G46" s="33">
        <f t="shared" si="3"/>
        <v>30</v>
      </c>
      <c r="H46">
        <f t="shared" si="4"/>
        <v>8</v>
      </c>
      <c r="I46" s="34">
        <f t="shared" si="5"/>
        <v>3.75</v>
      </c>
    </row>
    <row r="47" spans="2:9" x14ac:dyDescent="0.2">
      <c r="B47" t="str">
        <f>'D-A-CH Improvements'!H58</f>
        <v>Hidden Treasure </v>
      </c>
      <c r="C47">
        <f>VLOOKUP($B47,'D-A-CH Improvements'!$C$5:$E$85,3,FALSE)</f>
        <v>260</v>
      </c>
      <c r="D47" s="2">
        <f>VLOOKUP($B47,'D-A-CH Improvements'!$C$5:$E$85,2,FALSE)</f>
        <v>46053</v>
      </c>
      <c r="E47">
        <f>VLOOKUP($B47,'D-A-CH Improvements'!$H$5:$J$85,3,FALSE)</f>
        <v>260</v>
      </c>
      <c r="F47" s="2">
        <f>VLOOKUP($B47,'D-A-CH Improvements'!$H$5:$J$85,2,FALSE)</f>
        <v>46075</v>
      </c>
      <c r="G47" s="33">
        <f t="shared" si="3"/>
        <v>0</v>
      </c>
      <c r="H47">
        <f t="shared" si="4"/>
        <v>22</v>
      </c>
      <c r="I47" s="34">
        <f t="shared" si="5"/>
        <v>0</v>
      </c>
    </row>
    <row r="48" spans="2:9" x14ac:dyDescent="0.2">
      <c r="B48" t="str">
        <f>'D-A-CH Improvements'!H14</f>
        <v>Brick4Future </v>
      </c>
      <c r="C48">
        <f>VLOOKUP($B48,'D-A-CH Improvements'!$C$5:$E$85,3,FALSE)</f>
        <v>375</v>
      </c>
      <c r="D48" s="2">
        <f>VLOOKUP($B48,'D-A-CH Improvements'!$C$5:$E$85,2,FALSE)</f>
        <v>46038</v>
      </c>
      <c r="E48">
        <f>VLOOKUP($B48,'D-A-CH Improvements'!$H$5:$J$85,3,FALSE)</f>
        <v>390</v>
      </c>
      <c r="F48" s="2">
        <f>VLOOKUP($B48,'D-A-CH Improvements'!$H$5:$J$85,2,FALSE)</f>
        <v>46081</v>
      </c>
      <c r="G48" s="33">
        <f t="shared" si="3"/>
        <v>15</v>
      </c>
      <c r="H48">
        <f t="shared" si="4"/>
        <v>43</v>
      </c>
      <c r="I48" s="34">
        <f t="shared" si="5"/>
        <v>0.34883720930232559</v>
      </c>
    </row>
    <row r="49" spans="2:9" x14ac:dyDescent="0.2">
      <c r="B49" t="str">
        <f>'D-A-CH Improvements'!H25</f>
        <v>Die 4 von der OUS </v>
      </c>
      <c r="C49">
        <f>VLOOKUP($B49,'D-A-CH Improvements'!$C$5:$E$85,3,FALSE)</f>
        <v>190</v>
      </c>
      <c r="D49" s="2">
        <f>VLOOKUP($B49,'D-A-CH Improvements'!$C$5:$E$85,2,FALSE)</f>
        <v>46060</v>
      </c>
      <c r="E49">
        <f>VLOOKUP($B49,'D-A-CH Improvements'!$H$5:$J$85,3,FALSE)</f>
        <v>230</v>
      </c>
      <c r="F49" s="2">
        <f>VLOOKUP($B49,'D-A-CH Improvements'!$H$5:$J$85,2,FALSE)</f>
        <v>46082</v>
      </c>
      <c r="G49" s="33">
        <f t="shared" si="3"/>
        <v>40</v>
      </c>
      <c r="H49">
        <f t="shared" si="4"/>
        <v>22</v>
      </c>
      <c r="I49" s="34">
        <f t="shared" si="5"/>
        <v>1.8181818181818181</v>
      </c>
    </row>
    <row r="50" spans="2:9" x14ac:dyDescent="0.2">
      <c r="B50" t="str">
        <f>'D-A-CH Improvements'!H67</f>
        <v>Jarvis </v>
      </c>
      <c r="C50">
        <f>VLOOKUP($B50,'D-A-CH Improvements'!$C$5:$E$85,3,FALSE)</f>
        <v>190</v>
      </c>
      <c r="D50" s="2">
        <f>VLOOKUP($B50,'D-A-CH Improvements'!$C$5:$E$85,2,FALSE)</f>
        <v>46054</v>
      </c>
      <c r="E50">
        <f>VLOOKUP($B50,'D-A-CH Improvements'!$H$5:$J$85,3,FALSE)</f>
        <v>295</v>
      </c>
      <c r="F50" s="2">
        <f>VLOOKUP($B50,'D-A-CH Improvements'!$H$5:$J$85,2,FALSE)</f>
        <v>46075</v>
      </c>
      <c r="G50" s="33">
        <f t="shared" si="3"/>
        <v>105</v>
      </c>
      <c r="H50">
        <f t="shared" si="4"/>
        <v>21</v>
      </c>
      <c r="I50" s="34">
        <f t="shared" si="5"/>
        <v>5</v>
      </c>
    </row>
    <row r="51" spans="2:9" x14ac:dyDescent="0.2">
      <c r="B51" t="str">
        <f>'D-A-CH Improvements'!H76</f>
        <v>LEGOane (Berlin-Brandenburg)</v>
      </c>
      <c r="C51">
        <f>VLOOKUP($B51,'D-A-CH Improvements'!$C$5:$E$85,3,FALSE)</f>
        <v>300</v>
      </c>
      <c r="D51" s="2">
        <f>VLOOKUP($B51,'D-A-CH Improvements'!$C$5:$E$85,2,FALSE)</f>
        <v>46039</v>
      </c>
      <c r="E51">
        <f>VLOOKUP($B51,'D-A-CH Improvements'!$H$5:$J$85,3,FALSE)</f>
        <v>290</v>
      </c>
      <c r="F51" s="2">
        <f>VLOOKUP($B51,'D-A-CH Improvements'!$H$5:$J$85,2,FALSE)</f>
        <v>46081</v>
      </c>
      <c r="G51" s="33">
        <f t="shared" si="3"/>
        <v>-10</v>
      </c>
      <c r="H51">
        <f t="shared" si="4"/>
        <v>42</v>
      </c>
      <c r="I51" s="34">
        <f t="shared" si="5"/>
        <v>-0.23809523809523808</v>
      </c>
    </row>
    <row r="52" spans="2:9" x14ac:dyDescent="0.2">
      <c r="B52" t="str">
        <f>'D-A-CH Improvements'!H84</f>
        <v>Maßbots </v>
      </c>
      <c r="C52">
        <f>VLOOKUP($B52,'D-A-CH Improvements'!$C$5:$E$85,3,FALSE)</f>
        <v>215</v>
      </c>
      <c r="D52" s="2">
        <f>VLOOKUP($B52,'D-A-CH Improvements'!$C$5:$E$85,2,FALSE)</f>
        <v>46046</v>
      </c>
      <c r="E52">
        <f>VLOOKUP($B52,'D-A-CH Improvements'!$H$5:$J$85,3,FALSE)</f>
        <v>285</v>
      </c>
      <c r="F52" s="2">
        <f>VLOOKUP($B52,'D-A-CH Improvements'!$H$5:$J$85,2,FALSE)</f>
        <v>46081</v>
      </c>
      <c r="G52" s="33">
        <f t="shared" si="3"/>
        <v>70</v>
      </c>
      <c r="H52">
        <f t="shared" si="4"/>
        <v>35</v>
      </c>
      <c r="I52" s="34">
        <f t="shared" si="5"/>
        <v>2</v>
      </c>
    </row>
    <row r="53" spans="2:9" x14ac:dyDescent="0.2">
      <c r="B53" t="str">
        <f>'D-A-CH Improvements'!H65</f>
        <v>InkaBot </v>
      </c>
      <c r="C53">
        <f>VLOOKUP($B53,'D-A-CH Improvements'!$C$5:$E$85,3,FALSE)</f>
        <v>240</v>
      </c>
      <c r="D53" s="2">
        <f>VLOOKUP($B53,'D-A-CH Improvements'!$C$5:$E$85,2,FALSE)</f>
        <v>46004</v>
      </c>
      <c r="E53">
        <f>VLOOKUP($B53,'D-A-CH Improvements'!$H$5:$J$85,3,FALSE)</f>
        <v>280</v>
      </c>
      <c r="F53" s="2">
        <f>VLOOKUP($B53,'D-A-CH Improvements'!$H$5:$J$85,2,FALSE)</f>
        <v>46074</v>
      </c>
      <c r="G53" s="33">
        <f t="shared" si="3"/>
        <v>40</v>
      </c>
      <c r="H53">
        <f t="shared" si="4"/>
        <v>70</v>
      </c>
      <c r="I53" s="34">
        <f t="shared" si="5"/>
        <v>0.5714285714285714</v>
      </c>
    </row>
    <row r="54" spans="2:9" x14ac:dyDescent="0.2">
      <c r="B54" t="str">
        <f>'D-A-CH Improvements'!H20</f>
        <v>Chaostruppe </v>
      </c>
      <c r="C54">
        <f>VLOOKUP($B54,'D-A-CH Improvements'!$C$5:$E$85,3,FALSE)</f>
        <v>380</v>
      </c>
      <c r="D54" s="2">
        <f>VLOOKUP($B54,'D-A-CH Improvements'!$C$5:$E$85,2,FALSE)</f>
        <v>46045</v>
      </c>
      <c r="E54">
        <f>VLOOKUP($B54,'D-A-CH Improvements'!$H$5:$J$85,3,FALSE)</f>
        <v>410</v>
      </c>
      <c r="F54" s="2">
        <f>VLOOKUP($B54,'D-A-CH Improvements'!$H$5:$J$85,2,FALSE)</f>
        <v>46081</v>
      </c>
      <c r="G54" s="33">
        <f t="shared" si="3"/>
        <v>30</v>
      </c>
      <c r="H54">
        <f t="shared" si="4"/>
        <v>36</v>
      </c>
      <c r="I54" s="34">
        <f t="shared" si="5"/>
        <v>0.83333333333333337</v>
      </c>
    </row>
    <row r="55" spans="2:9" x14ac:dyDescent="0.2">
      <c r="B55" t="str">
        <f>'D-A-CH Improvements'!H15</f>
        <v>BUSSIREX </v>
      </c>
      <c r="C55">
        <f>VLOOKUP($B55,'D-A-CH Improvements'!$C$5:$E$85,3,FALSE)</f>
        <v>345</v>
      </c>
      <c r="D55" s="2">
        <f>VLOOKUP($B55,'D-A-CH Improvements'!$C$5:$E$85,2,FALSE)</f>
        <v>45990</v>
      </c>
      <c r="E55">
        <f>VLOOKUP($B55,'D-A-CH Improvements'!$H$5:$J$85,3,FALSE)</f>
        <v>330</v>
      </c>
      <c r="F55" s="2">
        <f>VLOOKUP($B55,'D-A-CH Improvements'!$H$5:$J$85,2,FALSE)</f>
        <v>46074</v>
      </c>
      <c r="G55" s="33">
        <f t="shared" si="3"/>
        <v>-15</v>
      </c>
      <c r="H55">
        <f t="shared" si="4"/>
        <v>84</v>
      </c>
      <c r="I55" s="34">
        <f t="shared" si="5"/>
        <v>-0.17857142857142858</v>
      </c>
    </row>
    <row r="56" spans="2:9" x14ac:dyDescent="0.2">
      <c r="B56" t="str">
        <f>'D-A-CH Improvements'!H63</f>
        <v>Inda Blox </v>
      </c>
      <c r="C56">
        <f>VLOOKUP($B56,'D-A-CH Improvements'!$C$5:$E$85,3,FALSE)</f>
        <v>340</v>
      </c>
      <c r="D56" s="2">
        <f>VLOOKUP($B56,'D-A-CH Improvements'!$C$5:$E$85,2,FALSE)</f>
        <v>46074</v>
      </c>
      <c r="E56">
        <f>VLOOKUP($B56,'D-A-CH Improvements'!$H$5:$J$85,3,FALSE)</f>
        <v>350</v>
      </c>
      <c r="F56" s="2">
        <f>VLOOKUP($B56,'D-A-CH Improvements'!$H$5:$J$85,2,FALSE)</f>
        <v>46075</v>
      </c>
      <c r="G56" s="33">
        <f t="shared" si="3"/>
        <v>10</v>
      </c>
      <c r="H56">
        <f t="shared" si="4"/>
        <v>1</v>
      </c>
      <c r="I56" s="34">
        <f t="shared" si="5"/>
        <v>10</v>
      </c>
    </row>
    <row r="57" spans="2:9" x14ac:dyDescent="0.2">
      <c r="B57" t="str">
        <f>'D-A-CH Improvements'!H45</f>
        <v>FS Wendland </v>
      </c>
      <c r="C57">
        <f>VLOOKUP($B57,'D-A-CH Improvements'!$C$5:$E$85,3,FALSE)</f>
        <v>315</v>
      </c>
      <c r="D57" s="2">
        <f>VLOOKUP($B57,'D-A-CH Improvements'!$C$5:$E$85,2,FALSE)</f>
        <v>46081</v>
      </c>
      <c r="E57">
        <f>VLOOKUP($B57,'D-A-CH Improvements'!$H$5:$J$85,3,FALSE)</f>
        <v>335</v>
      </c>
      <c r="F57" s="2">
        <f>VLOOKUP($B57,'D-A-CH Improvements'!$H$5:$J$85,2,FALSE)</f>
        <v>46082</v>
      </c>
      <c r="G57" s="33">
        <f t="shared" si="3"/>
        <v>20</v>
      </c>
      <c r="H57">
        <f t="shared" si="4"/>
        <v>1</v>
      </c>
      <c r="I57" s="34">
        <f t="shared" si="5"/>
        <v>20</v>
      </c>
    </row>
    <row r="58" spans="2:9" x14ac:dyDescent="0.2">
      <c r="B58" t="str">
        <f>'D-A-CH Improvements'!H30</f>
        <v>E-Arts </v>
      </c>
      <c r="C58">
        <f>VLOOKUP($B58,'D-A-CH Improvements'!$C$5:$E$85,3,FALSE)</f>
        <v>310</v>
      </c>
      <c r="D58" s="2">
        <f>VLOOKUP($B58,'D-A-CH Improvements'!$C$5:$E$85,2,FALSE)</f>
        <v>45990</v>
      </c>
      <c r="E58">
        <f>VLOOKUP($B58,'D-A-CH Improvements'!$H$5:$J$85,3,FALSE)</f>
        <v>505</v>
      </c>
      <c r="F58" s="2">
        <f>VLOOKUP($B58,'D-A-CH Improvements'!$H$5:$J$85,2,FALSE)</f>
        <v>46074</v>
      </c>
      <c r="G58" s="33">
        <f t="shared" si="3"/>
        <v>195</v>
      </c>
      <c r="H58">
        <f t="shared" si="4"/>
        <v>84</v>
      </c>
      <c r="I58" s="34">
        <f t="shared" si="5"/>
        <v>2.3214285714285716</v>
      </c>
    </row>
    <row r="59" spans="2:9" x14ac:dyDescent="0.2">
      <c r="B59" t="str">
        <f>'D-A-CH Improvements'!H21</f>
        <v>ClarOtto Fusion </v>
      </c>
      <c r="C59">
        <f>VLOOKUP($B59,'D-A-CH Improvements'!$C$5:$E$85,3,FALSE)</f>
        <v>380</v>
      </c>
      <c r="D59" s="2">
        <f>VLOOKUP($B59,'D-A-CH Improvements'!$C$5:$E$85,2,FALSE)</f>
        <v>46074</v>
      </c>
      <c r="E59">
        <f>VLOOKUP($B59,'D-A-CH Improvements'!$H$5:$J$85,3,FALSE)</f>
        <v>505</v>
      </c>
      <c r="F59" s="2">
        <f>VLOOKUP($B59,'D-A-CH Improvements'!$H$5:$J$85,2,FALSE)</f>
        <v>46075</v>
      </c>
      <c r="G59" s="33">
        <f t="shared" si="3"/>
        <v>125</v>
      </c>
      <c r="H59">
        <f t="shared" si="4"/>
        <v>1</v>
      </c>
      <c r="I59" s="34">
        <f t="shared" si="5"/>
        <v>125</v>
      </c>
    </row>
    <row r="60" spans="2:9" x14ac:dyDescent="0.2">
      <c r="B60" t="str">
        <f>'D-A-CH Improvements'!H39</f>
        <v>FFLish </v>
      </c>
      <c r="C60">
        <f>VLOOKUP($B60,'D-A-CH Improvements'!$C$5:$E$85,3,FALSE)</f>
        <v>520</v>
      </c>
      <c r="D60" s="2">
        <f>VLOOKUP($B60,'D-A-CH Improvements'!$C$5:$E$85,2,FALSE)</f>
        <v>46053</v>
      </c>
      <c r="E60">
        <f>VLOOKUP($B60,'D-A-CH Improvements'!$H$5:$J$85,3,FALSE)</f>
        <v>480</v>
      </c>
      <c r="F60" s="2">
        <f>VLOOKUP($B60,'D-A-CH Improvements'!$H$5:$J$85,2,FALSE)</f>
        <v>46086</v>
      </c>
      <c r="G60" s="33">
        <f t="shared" si="3"/>
        <v>-40</v>
      </c>
      <c r="H60">
        <f t="shared" si="4"/>
        <v>33</v>
      </c>
      <c r="I60" s="34">
        <f t="shared" si="5"/>
        <v>-1.2121212121212122</v>
      </c>
    </row>
    <row r="61" spans="2:9" x14ac:dyDescent="0.2">
      <c r="B61" t="str">
        <f>'D-A-CH Improvements'!H71</f>
        <v>KPI-Lions </v>
      </c>
      <c r="C61">
        <f>VLOOKUP($B61,'D-A-CH Improvements'!$C$5:$E$85,3,FALSE)</f>
        <v>260</v>
      </c>
      <c r="D61" s="2">
        <f>VLOOKUP($B61,'D-A-CH Improvements'!$C$5:$E$85,2,FALSE)</f>
        <v>46085</v>
      </c>
      <c r="E61">
        <f>VLOOKUP($B61,'D-A-CH Improvements'!$H$5:$J$85,3,FALSE)</f>
        <v>290</v>
      </c>
      <c r="F61" s="2">
        <f>VLOOKUP($B61,'D-A-CH Improvements'!$H$5:$J$85,2,FALSE)</f>
        <v>46086</v>
      </c>
      <c r="G61" s="33">
        <f t="shared" si="3"/>
        <v>30</v>
      </c>
      <c r="H61">
        <f t="shared" si="4"/>
        <v>1</v>
      </c>
      <c r="I61" s="34">
        <f t="shared" si="5"/>
        <v>30</v>
      </c>
    </row>
    <row r="62" spans="2:9" x14ac:dyDescent="0.2">
      <c r="B62" t="str">
        <f>'D-A-CH Improvements'!H79</f>
        <v>LEt it GO </v>
      </c>
      <c r="C62">
        <f>VLOOKUP($B62,'D-A-CH Improvements'!$C$5:$E$85,3,FALSE)</f>
        <v>330</v>
      </c>
      <c r="D62" s="2">
        <f>VLOOKUP($B62,'D-A-CH Improvements'!$C$5:$E$85,2,FALSE)</f>
        <v>46039</v>
      </c>
      <c r="E62">
        <f>VLOOKUP($B62,'D-A-CH Improvements'!$H$5:$J$85,3,FALSE)</f>
        <v>400</v>
      </c>
      <c r="F62" s="2">
        <f>VLOOKUP($B62,'D-A-CH Improvements'!$H$5:$J$85,2,FALSE)</f>
        <v>46086</v>
      </c>
      <c r="G62" s="33">
        <f t="shared" si="3"/>
        <v>70</v>
      </c>
      <c r="H62">
        <f t="shared" si="4"/>
        <v>47</v>
      </c>
      <c r="I62" s="34">
        <f t="shared" si="5"/>
        <v>1.4893617021276595</v>
      </c>
    </row>
    <row r="63" spans="2:9" x14ac:dyDescent="0.2">
      <c r="B63" t="str">
        <f>'D-A-CH Improvements'!H60</f>
        <v>Holly Tec </v>
      </c>
      <c r="C63">
        <f>VLOOKUP($B63,'D-A-CH Improvements'!$C$5:$E$85,3,FALSE)</f>
        <v>215</v>
      </c>
      <c r="D63" s="2">
        <f>VLOOKUP($B63,'D-A-CH Improvements'!$C$5:$E$85,2,FALSE)</f>
        <v>46073</v>
      </c>
      <c r="E63">
        <f>VLOOKUP($B63,'D-A-CH Improvements'!$H$5:$J$85,3,FALSE)</f>
        <v>240</v>
      </c>
      <c r="F63" s="2">
        <f>VLOOKUP($B63,'D-A-CH Improvements'!$H$5:$J$85,2,FALSE)</f>
        <v>46081</v>
      </c>
      <c r="G63" s="33">
        <f t="shared" si="3"/>
        <v>25</v>
      </c>
      <c r="H63">
        <f t="shared" si="4"/>
        <v>8</v>
      </c>
      <c r="I63" s="34">
        <f t="shared" si="5"/>
        <v>3.125</v>
      </c>
    </row>
    <row r="64" spans="2:9" x14ac:dyDescent="0.2">
      <c r="B64" t="str">
        <f>'D-A-CH Improvements'!H70</f>
        <v>KopiRob 1 </v>
      </c>
      <c r="C64">
        <f>VLOOKUP($B64,'D-A-CH Improvements'!$C$5:$E$85,3,FALSE)</f>
        <v>340</v>
      </c>
      <c r="D64" s="2">
        <f>VLOOKUP($B64,'D-A-CH Improvements'!$C$5:$E$85,2,FALSE)</f>
        <v>46068</v>
      </c>
      <c r="E64">
        <f>VLOOKUP($B64,'D-A-CH Improvements'!$H$5:$J$85,3,FALSE)</f>
        <v>250</v>
      </c>
      <c r="F64" s="2">
        <f>VLOOKUP($B64,'D-A-CH Improvements'!$H$5:$J$85,2,FALSE)</f>
        <v>46075</v>
      </c>
      <c r="G64" s="33">
        <f t="shared" si="3"/>
        <v>-90</v>
      </c>
      <c r="H64">
        <f t="shared" si="4"/>
        <v>7</v>
      </c>
      <c r="I64" s="34">
        <f t="shared" si="5"/>
        <v>-12.857142857142858</v>
      </c>
    </row>
    <row r="65" spans="2:9" x14ac:dyDescent="0.2">
      <c r="B65" t="str">
        <f>'D-A-CH Improvements'!H74</f>
        <v>Lego FrIEGs </v>
      </c>
      <c r="C65">
        <f>VLOOKUP($B65,'D-A-CH Improvements'!$C$5:$E$85,3,FALSE)</f>
        <v>305</v>
      </c>
      <c r="D65" s="2">
        <f>VLOOKUP($B65,'D-A-CH Improvements'!$C$5:$E$85,2,FALSE)</f>
        <v>46046</v>
      </c>
      <c r="E65">
        <f>VLOOKUP($B65,'D-A-CH Improvements'!$H$5:$J$85,3,FALSE)</f>
        <v>395</v>
      </c>
      <c r="F65" s="2">
        <f>VLOOKUP($B65,'D-A-CH Improvements'!$H$5:$J$85,2,FALSE)</f>
        <v>46081</v>
      </c>
      <c r="G65" s="33">
        <f t="shared" si="3"/>
        <v>90</v>
      </c>
      <c r="H65">
        <f t="shared" si="4"/>
        <v>35</v>
      </c>
      <c r="I65" s="34">
        <f t="shared" si="5"/>
        <v>2.5714285714285716</v>
      </c>
    </row>
    <row r="66" spans="2:9" x14ac:dyDescent="0.2">
      <c r="B66" t="str">
        <f>'D-A-CH Improvements'!H10</f>
        <v>Arche RobotX </v>
      </c>
      <c r="C66">
        <f>VLOOKUP($B66,'D-A-CH Improvements'!$C$5:$E$85,3,FALSE)</f>
        <v>345</v>
      </c>
      <c r="D66" s="2">
        <f>VLOOKUP($B66,'D-A-CH Improvements'!$C$5:$E$85,2,FALSE)</f>
        <v>46045</v>
      </c>
      <c r="E66">
        <f>VLOOKUP($B66,'D-A-CH Improvements'!$H$5:$J$85,3,FALSE)</f>
        <v>280</v>
      </c>
      <c r="F66" s="2">
        <f>VLOOKUP($B66,'D-A-CH Improvements'!$H$5:$J$85,2,FALSE)</f>
        <v>46081</v>
      </c>
      <c r="G66" s="33">
        <f t="shared" si="3"/>
        <v>-65</v>
      </c>
      <c r="H66">
        <f t="shared" si="4"/>
        <v>36</v>
      </c>
      <c r="I66" s="34">
        <f t="shared" si="5"/>
        <v>-1.8055555555555556</v>
      </c>
    </row>
    <row r="67" spans="2:9" x14ac:dyDescent="0.2">
      <c r="B67" t="str">
        <f>'D-A-CH Improvements'!H75</f>
        <v>LEGO@ISG </v>
      </c>
      <c r="C67">
        <f>VLOOKUP($B67,'D-A-CH Improvements'!$C$5:$E$85,3,FALSE)</f>
        <v>260</v>
      </c>
      <c r="D67" s="2">
        <f>VLOOKUP($B67,'D-A-CH Improvements'!$C$5:$E$85,2,FALSE)</f>
        <v>46046</v>
      </c>
      <c r="E67">
        <f>VLOOKUP($B67,'D-A-CH Improvements'!$H$5:$J$85,3,FALSE)</f>
        <v>250</v>
      </c>
      <c r="F67" s="2">
        <f>VLOOKUP($B67,'D-A-CH Improvements'!$H$5:$J$85,2,FALSE)</f>
        <v>46082</v>
      </c>
      <c r="G67" s="33">
        <f t="shared" ref="G67:G83" si="6">E67-C67</f>
        <v>-10</v>
      </c>
      <c r="H67">
        <f t="shared" ref="H67:H83" si="7">F67-D67</f>
        <v>36</v>
      </c>
      <c r="I67" s="34">
        <f t="shared" ref="I67:I83" si="8">G67/H67</f>
        <v>-0.27777777777777779</v>
      </c>
    </row>
    <row r="68" spans="2:9" x14ac:dyDescent="0.2">
      <c r="B68" t="str">
        <f>'D-A-CH Improvements'!H9</f>
        <v>APG TangEnten@MPDV </v>
      </c>
      <c r="C68">
        <f>VLOOKUP($B68,'D-A-CH Improvements'!$C$5:$E$85,3,FALSE)</f>
        <v>300</v>
      </c>
      <c r="D68" s="2">
        <f>VLOOKUP($B68,'D-A-CH Improvements'!$C$5:$E$85,2,FALSE)</f>
        <v>46045</v>
      </c>
      <c r="E68">
        <f>VLOOKUP($B68,'D-A-CH Improvements'!$H$5:$J$85,3,FALSE)</f>
        <v>340</v>
      </c>
      <c r="F68" s="2">
        <f>VLOOKUP($B68,'D-A-CH Improvements'!$H$5:$J$85,2,FALSE)</f>
        <v>46086</v>
      </c>
      <c r="G68" s="33">
        <f t="shared" si="6"/>
        <v>40</v>
      </c>
      <c r="H68">
        <f t="shared" si="7"/>
        <v>41</v>
      </c>
      <c r="I68" s="34">
        <f t="shared" si="8"/>
        <v>0.97560975609756095</v>
      </c>
    </row>
    <row r="69" spans="2:9" x14ac:dyDescent="0.2">
      <c r="B69" t="str">
        <f>'D-A-CH Improvements'!H22</f>
        <v>ClemHolz Robotik </v>
      </c>
      <c r="C69">
        <f>VLOOKUP($B69,'D-A-CH Improvements'!$C$5:$E$85,3,FALSE)</f>
        <v>400</v>
      </c>
      <c r="D69" s="2">
        <f>VLOOKUP($B69,'D-A-CH Improvements'!$C$5:$E$85,2,FALSE)</f>
        <v>46051</v>
      </c>
      <c r="E69">
        <f>VLOOKUP($B69,'D-A-CH Improvements'!$H$5:$J$85,3,FALSE)</f>
        <v>505</v>
      </c>
      <c r="F69" s="2">
        <f>VLOOKUP($B69,'D-A-CH Improvements'!$H$5:$J$85,2,FALSE)</f>
        <v>46081</v>
      </c>
      <c r="G69" s="33">
        <f t="shared" si="6"/>
        <v>105</v>
      </c>
      <c r="H69">
        <f t="shared" si="7"/>
        <v>30</v>
      </c>
      <c r="I69" s="34">
        <f t="shared" si="8"/>
        <v>3.5</v>
      </c>
    </row>
    <row r="70" spans="2:9" x14ac:dyDescent="0.2">
      <c r="B70" t="str">
        <f>'D-A-CH Improvements'!H66</f>
        <v>Intelligente Enten </v>
      </c>
      <c r="C70">
        <f>VLOOKUP($B70,'D-A-CH Improvements'!$C$5:$E$85,3,FALSE)</f>
        <v>300</v>
      </c>
      <c r="D70" s="2">
        <f>VLOOKUP($B70,'D-A-CH Improvements'!$C$5:$E$85,2,FALSE)</f>
        <v>46074</v>
      </c>
      <c r="E70">
        <f>VLOOKUP($B70,'D-A-CH Improvements'!$H$5:$J$85,3,FALSE)</f>
        <v>445</v>
      </c>
      <c r="F70" s="2">
        <f>VLOOKUP($B70,'D-A-CH Improvements'!$H$5:$J$85,2,FALSE)</f>
        <v>46081</v>
      </c>
      <c r="G70" s="33">
        <f t="shared" si="6"/>
        <v>145</v>
      </c>
      <c r="H70">
        <f t="shared" si="7"/>
        <v>7</v>
      </c>
      <c r="I70" s="34">
        <f t="shared" si="8"/>
        <v>20.714285714285715</v>
      </c>
    </row>
    <row r="71" spans="2:9" x14ac:dyDescent="0.2">
      <c r="B71" t="str">
        <f>'D-A-CH Improvements'!H47</f>
        <v>GarsControl Senior </v>
      </c>
      <c r="C71">
        <f>VLOOKUP($B71,'D-A-CH Improvements'!$C$5:$E$85,3,FALSE)</f>
        <v>500</v>
      </c>
      <c r="D71" s="2">
        <f>VLOOKUP($B71,'D-A-CH Improvements'!$C$5:$E$85,2,FALSE)</f>
        <v>46039</v>
      </c>
      <c r="E71">
        <f>VLOOKUP($B71,'D-A-CH Improvements'!$H$5:$J$85,3,FALSE)</f>
        <v>505</v>
      </c>
      <c r="F71" s="2">
        <f>VLOOKUP($B71,'D-A-CH Improvements'!$H$5:$J$85,2,FALSE)</f>
        <v>46081</v>
      </c>
      <c r="G71" s="33">
        <f t="shared" si="6"/>
        <v>5</v>
      </c>
      <c r="H71">
        <f t="shared" si="7"/>
        <v>42</v>
      </c>
      <c r="I71" s="34">
        <f t="shared" si="8"/>
        <v>0.11904761904761904</v>
      </c>
    </row>
    <row r="72" spans="2:9" x14ac:dyDescent="0.2">
      <c r="B72" t="str">
        <f>'D-A-CH Improvements'!H38</f>
        <v>FEG Robotik </v>
      </c>
      <c r="C72">
        <f>VLOOKUP($B72,'D-A-CH Improvements'!$C$5:$E$85,3,FALSE)</f>
        <v>210</v>
      </c>
      <c r="D72" s="2">
        <f>VLOOKUP($B72,'D-A-CH Improvements'!$C$5:$E$85,2,FALSE)</f>
        <v>46053</v>
      </c>
      <c r="E72">
        <f>VLOOKUP($B72,'D-A-CH Improvements'!$H$5:$J$85,3,FALSE)</f>
        <v>215</v>
      </c>
      <c r="F72" s="2">
        <f>VLOOKUP($B72,'D-A-CH Improvements'!$H$5:$J$85,2,FALSE)</f>
        <v>46086</v>
      </c>
      <c r="G72" s="33">
        <f t="shared" si="6"/>
        <v>5</v>
      </c>
      <c r="H72">
        <f t="shared" si="7"/>
        <v>33</v>
      </c>
      <c r="I72" s="34">
        <f t="shared" si="8"/>
        <v>0.15151515151515152</v>
      </c>
    </row>
    <row r="73" spans="2:9" x14ac:dyDescent="0.2">
      <c r="B73" t="str">
        <f>'D-A-CH Improvements'!H56</f>
        <v>Heldele Robotics </v>
      </c>
      <c r="C73">
        <f>VLOOKUP($B73,'D-A-CH Improvements'!$C$5:$E$85,3,FALSE)</f>
        <v>260</v>
      </c>
      <c r="D73" s="2">
        <f>VLOOKUP($B73,'D-A-CH Improvements'!$C$5:$E$85,2,FALSE)</f>
        <v>46060</v>
      </c>
      <c r="E73">
        <f>VLOOKUP($B73,'D-A-CH Improvements'!$H$5:$J$85,3,FALSE)</f>
        <v>190</v>
      </c>
      <c r="F73" s="2">
        <f>VLOOKUP($B73,'D-A-CH Improvements'!$H$5:$J$85,2,FALSE)</f>
        <v>46081</v>
      </c>
      <c r="G73" s="33">
        <f t="shared" si="6"/>
        <v>-70</v>
      </c>
      <c r="H73">
        <f t="shared" si="7"/>
        <v>21</v>
      </c>
      <c r="I73" s="34">
        <f t="shared" si="8"/>
        <v>-3.3333333333333335</v>
      </c>
    </row>
    <row r="74" spans="2:9" x14ac:dyDescent="0.2">
      <c r="B74" t="str">
        <f>'D-A-CH Improvements'!H44</f>
        <v>Freakbots </v>
      </c>
      <c r="C74">
        <f>VLOOKUP($B74,'D-A-CH Improvements'!$C$5:$E$85,3,FALSE)</f>
        <v>300</v>
      </c>
      <c r="D74" s="2">
        <f>VLOOKUP($B74,'D-A-CH Improvements'!$C$5:$E$85,2,FALSE)</f>
        <v>46039</v>
      </c>
      <c r="E74">
        <f>VLOOKUP($B74,'D-A-CH Improvements'!$H$5:$J$85,3,FALSE)</f>
        <v>310</v>
      </c>
      <c r="F74" s="2">
        <f>VLOOKUP($B74,'D-A-CH Improvements'!$H$5:$J$85,2,FALSE)</f>
        <v>46082</v>
      </c>
      <c r="G74" s="33">
        <f t="shared" si="6"/>
        <v>10</v>
      </c>
      <c r="H74">
        <f t="shared" si="7"/>
        <v>43</v>
      </c>
      <c r="I74" s="34">
        <f t="shared" si="8"/>
        <v>0.23255813953488372</v>
      </c>
    </row>
    <row r="75" spans="2:9" x14ac:dyDescent="0.2">
      <c r="B75" t="str">
        <f>'D-A-CH Improvements'!H42</f>
        <v>Flying Robotic Guardians </v>
      </c>
      <c r="C75">
        <f>VLOOKUP($B75,'D-A-CH Improvements'!$C$5:$E$85,3,FALSE)</f>
        <v>440</v>
      </c>
      <c r="D75" s="2">
        <f>VLOOKUP($B75,'D-A-CH Improvements'!$C$5:$E$85,2,FALSE)</f>
        <v>46053</v>
      </c>
      <c r="E75">
        <f>VLOOKUP($B75,'D-A-CH Improvements'!$H$5:$J$85,3,FALSE)</f>
        <v>455</v>
      </c>
      <c r="F75" s="2">
        <f>VLOOKUP($B75,'D-A-CH Improvements'!$H$5:$J$85,2,FALSE)</f>
        <v>46081</v>
      </c>
      <c r="G75" s="33">
        <f t="shared" si="6"/>
        <v>15</v>
      </c>
      <c r="H75">
        <f t="shared" si="7"/>
        <v>28</v>
      </c>
      <c r="I75" s="34">
        <f t="shared" si="8"/>
        <v>0.5357142857142857</v>
      </c>
    </row>
    <row r="76" spans="2:9" x14ac:dyDescent="0.2">
      <c r="B76" t="str">
        <f>'D-A-CH Improvements'!H37</f>
        <v>Experience </v>
      </c>
      <c r="C76">
        <f>VLOOKUP($B76,'D-A-CH Improvements'!$C$5:$E$85,3,FALSE)</f>
        <v>425</v>
      </c>
      <c r="D76" s="2">
        <f>VLOOKUP($B76,'D-A-CH Improvements'!$C$5:$E$85,2,FALSE)</f>
        <v>46045</v>
      </c>
      <c r="E76">
        <f>VLOOKUP($B76,'D-A-CH Improvements'!$H$5:$J$85,3,FALSE)</f>
        <v>480</v>
      </c>
      <c r="F76" s="2">
        <f>VLOOKUP($B76,'D-A-CH Improvements'!$H$5:$J$85,2,FALSE)</f>
        <v>46081</v>
      </c>
      <c r="G76" s="33">
        <f t="shared" si="6"/>
        <v>55</v>
      </c>
      <c r="H76">
        <f t="shared" si="7"/>
        <v>36</v>
      </c>
      <c r="I76" s="34">
        <f t="shared" si="8"/>
        <v>1.5277777777777777</v>
      </c>
    </row>
    <row r="77" spans="2:9" x14ac:dyDescent="0.2">
      <c r="B77" t="str">
        <f>'D-A-CH Improvements'!H57</f>
        <v>Here We GO </v>
      </c>
      <c r="C77">
        <f>VLOOKUP($B77,'D-A-CH Improvements'!$C$5:$E$85,3,FALSE)</f>
        <v>545</v>
      </c>
      <c r="D77" s="2">
        <f>VLOOKUP($B77,'D-A-CH Improvements'!$C$5:$E$85,2,FALSE)</f>
        <v>46046</v>
      </c>
      <c r="E77">
        <f>VLOOKUP($B77,'D-A-CH Improvements'!$H$5:$J$85,3,FALSE)</f>
        <v>545</v>
      </c>
      <c r="F77" s="2">
        <f>VLOOKUP($B77,'D-A-CH Improvements'!$H$5:$J$85,2,FALSE)</f>
        <v>46081</v>
      </c>
      <c r="G77" s="33">
        <f t="shared" si="6"/>
        <v>0</v>
      </c>
      <c r="H77">
        <f t="shared" si="7"/>
        <v>35</v>
      </c>
      <c r="I77" s="34">
        <f t="shared" si="8"/>
        <v>0</v>
      </c>
    </row>
    <row r="78" spans="2:9" x14ac:dyDescent="0.2">
      <c r="B78" t="str">
        <f>'D-A-CH Improvements'!H78</f>
        <v>Les poulets rôtis </v>
      </c>
      <c r="C78">
        <f>VLOOKUP($B78,'D-A-CH Improvements'!$C$5:$E$85,3,FALSE)</f>
        <v>430</v>
      </c>
      <c r="D78" s="2">
        <f>VLOOKUP($B78,'D-A-CH Improvements'!$C$5:$E$85,2,FALSE)</f>
        <v>45990</v>
      </c>
      <c r="E78">
        <f>VLOOKUP($B78,'D-A-CH Improvements'!$H$5:$J$85,3,FALSE)</f>
        <v>425</v>
      </c>
      <c r="F78" s="2">
        <f>VLOOKUP($B78,'D-A-CH Improvements'!$H$5:$J$85,2,FALSE)</f>
        <v>46074</v>
      </c>
      <c r="G78" s="33">
        <f t="shared" si="6"/>
        <v>-5</v>
      </c>
      <c r="H78">
        <f t="shared" si="7"/>
        <v>84</v>
      </c>
      <c r="I78" s="34">
        <f t="shared" si="8"/>
        <v>-5.9523809523809521E-2</v>
      </c>
    </row>
    <row r="79" spans="2:9" x14ac:dyDescent="0.2">
      <c r="B79" t="str">
        <f>'D-A-CH Improvements'!H8</f>
        <v>APG Let's Goooooo@MPDV </v>
      </c>
      <c r="C79">
        <f>VLOOKUP($B79,'D-A-CH Improvements'!$C$5:$E$85,3,FALSE)</f>
        <v>450</v>
      </c>
      <c r="D79" s="2">
        <f>VLOOKUP($B79,'D-A-CH Improvements'!$C$5:$E$85,2,FALSE)</f>
        <v>46045</v>
      </c>
      <c r="E79">
        <f>VLOOKUP($B79,'D-A-CH Improvements'!$H$5:$J$85,3,FALSE)</f>
        <v>510</v>
      </c>
      <c r="F79" s="2">
        <f>VLOOKUP($B79,'D-A-CH Improvements'!$H$5:$J$85,2,FALSE)</f>
        <v>46086</v>
      </c>
      <c r="G79" s="33">
        <f t="shared" si="6"/>
        <v>60</v>
      </c>
      <c r="H79">
        <f t="shared" si="7"/>
        <v>41</v>
      </c>
      <c r="I79" s="34">
        <f t="shared" si="8"/>
        <v>1.4634146341463414</v>
      </c>
    </row>
    <row r="80" spans="2:9" x14ac:dyDescent="0.2">
      <c r="B80" t="str">
        <f>'D-A-CH Improvements'!H34</f>
        <v>Electronic Machines Schiers 2.0 </v>
      </c>
      <c r="C80">
        <f>VLOOKUP($B80,'D-A-CH Improvements'!$C$5:$E$85,3,FALSE)</f>
        <v>260</v>
      </c>
      <c r="D80" s="2">
        <f>VLOOKUP($B80,'D-A-CH Improvements'!$C$5:$E$85,2,FALSE)</f>
        <v>45990</v>
      </c>
      <c r="E80">
        <f>VLOOKUP($B80,'D-A-CH Improvements'!$H$5:$J$85,3,FALSE)</f>
        <v>360</v>
      </c>
      <c r="F80" s="2">
        <f>VLOOKUP($B80,'D-A-CH Improvements'!$H$5:$J$85,2,FALSE)</f>
        <v>46074</v>
      </c>
      <c r="G80" s="33">
        <f t="shared" si="6"/>
        <v>100</v>
      </c>
      <c r="H80">
        <f t="shared" si="7"/>
        <v>84</v>
      </c>
      <c r="I80" s="34">
        <f t="shared" si="8"/>
        <v>1.1904761904761905</v>
      </c>
    </row>
    <row r="81" spans="2:9" x14ac:dyDescent="0.2">
      <c r="B81" t="str">
        <f>'D-A-CH Improvements'!H55</f>
        <v>Heldele - EAG 6 and a half men </v>
      </c>
      <c r="C81">
        <f>VLOOKUP($B81,'D-A-CH Improvements'!$C$5:$E$85,3,FALSE)</f>
        <v>380</v>
      </c>
      <c r="D81" s="2">
        <f>VLOOKUP($B81,'D-A-CH Improvements'!$C$5:$E$85,2,FALSE)</f>
        <v>46005</v>
      </c>
      <c r="E81">
        <f>VLOOKUP($B81,'D-A-CH Improvements'!$H$5:$J$85,3,FALSE)</f>
        <v>470</v>
      </c>
      <c r="F81" s="2">
        <f>VLOOKUP($B81,'D-A-CH Improvements'!$H$5:$J$85,2,FALSE)</f>
        <v>46081</v>
      </c>
      <c r="G81" s="33">
        <f t="shared" si="6"/>
        <v>90</v>
      </c>
      <c r="H81">
        <f t="shared" si="7"/>
        <v>76</v>
      </c>
      <c r="I81" s="34">
        <f t="shared" si="8"/>
        <v>1.1842105263157894</v>
      </c>
    </row>
    <row r="82" spans="2:9" x14ac:dyDescent="0.2">
      <c r="B82" t="str">
        <f>'D-A-CH Improvements'!H19</f>
        <v>CaroAces </v>
      </c>
      <c r="C82">
        <f>VLOOKUP($B82,'D-A-CH Improvements'!$C$5:$E$85,3,FALSE)</f>
        <v>280</v>
      </c>
      <c r="D82" s="2">
        <f>VLOOKUP($B82,'D-A-CH Improvements'!$C$5:$E$85,2,FALSE)</f>
        <v>46053</v>
      </c>
      <c r="E82">
        <f>VLOOKUP($B82,'D-A-CH Improvements'!$H$5:$J$85,3,FALSE)</f>
        <v>280</v>
      </c>
      <c r="F82" s="2">
        <f>VLOOKUP($B82,'D-A-CH Improvements'!$H$5:$J$85,2,FALSE)</f>
        <v>46081</v>
      </c>
      <c r="G82" s="33">
        <f t="shared" si="6"/>
        <v>0</v>
      </c>
      <c r="H82">
        <f t="shared" si="7"/>
        <v>28</v>
      </c>
      <c r="I82" s="34">
        <f t="shared" si="8"/>
        <v>0</v>
      </c>
    </row>
    <row r="83" spans="2:9" x14ac:dyDescent="0.2">
      <c r="B83" t="str">
        <f>'D-A-CH Improvements'!H81</f>
        <v>ma³ </v>
      </c>
      <c r="C83">
        <f>VLOOKUP($B83,'D-A-CH Improvements'!$C$5:$E$85,3,FALSE)</f>
        <v>310</v>
      </c>
      <c r="D83" s="2">
        <f>VLOOKUP($B83,'D-A-CH Improvements'!$C$5:$E$85,2,FALSE)</f>
        <v>46051</v>
      </c>
      <c r="E83">
        <f>VLOOKUP($B83,'D-A-CH Improvements'!$H$5:$J$85,3,FALSE)</f>
        <v>340</v>
      </c>
      <c r="F83" s="2">
        <f>VLOOKUP($B83,'D-A-CH Improvements'!$H$5:$J$85,2,FALSE)</f>
        <v>46081</v>
      </c>
      <c r="G83" s="33">
        <f t="shared" si="6"/>
        <v>30</v>
      </c>
      <c r="H83">
        <f t="shared" si="7"/>
        <v>30</v>
      </c>
      <c r="I83" s="34">
        <f t="shared" si="8"/>
        <v>1</v>
      </c>
    </row>
  </sheetData>
  <conditionalFormatting sqref="G3:G83">
    <cfRule type="dataBar" priority="1">
      <dataBar>
        <cfvo type="min"/>
        <cfvo type="max"/>
        <color rgb="FFFFB628"/>
      </dataBar>
      <extLst>
        <ext xmlns:x14="http://schemas.microsoft.com/office/spreadsheetml/2009/9/main" uri="{B025F937-C7B1-47D3-B67F-A62EFF666E3E}">
          <x14:id>{CAC3F449-8723-4AA3-A7DF-1F03C002D4E6}</x14:id>
        </ext>
      </extLst>
    </cfRule>
  </conditionalFormatting>
  <conditionalFormatting sqref="H3:H83">
    <cfRule type="dataBar" priority="3">
      <dataBar>
        <cfvo type="min"/>
        <cfvo type="max"/>
        <color theme="0" tint="-0.34998626667073579"/>
      </dataBar>
      <extLst>
        <ext xmlns:x14="http://schemas.microsoft.com/office/spreadsheetml/2009/9/main" uri="{B025F937-C7B1-47D3-B67F-A62EFF666E3E}">
          <x14:id>{BB2C8898-C6CD-4C9B-A305-3167AB471B9D}</x14:id>
        </ext>
      </extLst>
    </cfRule>
  </conditionalFormatting>
  <conditionalFormatting sqref="I3:I83">
    <cfRule type="dataBar" priority="2">
      <dataBar>
        <cfvo type="num" val="-10"/>
        <cfvo type="num" val="10"/>
        <color rgb="FF63C384"/>
      </dataBar>
      <extLst>
        <ext xmlns:x14="http://schemas.microsoft.com/office/spreadsheetml/2009/9/main" uri="{B025F937-C7B1-47D3-B67F-A62EFF666E3E}">
          <x14:id>{79127AF3-36CC-46D8-B7C7-30DE4ABE0360}</x14:id>
        </ext>
      </extLst>
    </cfRule>
  </conditionalFormatting>
  <pageMargins left="0.7" right="0.7" top="0.75" bottom="0.75" header="0.3" footer="0.3"/>
  <pageSetup paperSize="9" orientation="portrait" horizontalDpi="4294967293" r:id="rId1"/>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CAC3F449-8723-4AA3-A7DF-1F03C002D4E6}">
            <x14:dataBar minLength="0" maxLength="100" border="1" negativeBarColorSameAsPositive="1" negativeBarBorderColorSameAsPositive="0">
              <x14:cfvo type="autoMin"/>
              <x14:cfvo type="autoMax"/>
              <x14:borderColor rgb="FFFFB628"/>
              <x14:negativeBorderColor rgb="FFFF0000"/>
              <x14:axisColor rgb="FF000000"/>
            </x14:dataBar>
          </x14:cfRule>
          <xm:sqref>G3:G83</xm:sqref>
        </x14:conditionalFormatting>
        <x14:conditionalFormatting xmlns:xm="http://schemas.microsoft.com/office/excel/2006/main">
          <x14:cfRule type="dataBar" id="{BB2C8898-C6CD-4C9B-A305-3167AB471B9D}">
            <x14:dataBar minLength="0" maxLength="100" gradient="0">
              <x14:cfvo type="autoMin"/>
              <x14:cfvo type="autoMax"/>
              <x14:negativeFillColor rgb="FFFF0000"/>
              <x14:axisColor rgb="FF000000"/>
            </x14:dataBar>
          </x14:cfRule>
          <xm:sqref>H3:H83</xm:sqref>
        </x14:conditionalFormatting>
        <x14:conditionalFormatting xmlns:xm="http://schemas.microsoft.com/office/excel/2006/main">
          <x14:cfRule type="dataBar" id="{79127AF3-36CC-46D8-B7C7-30DE4ABE0360}">
            <x14:dataBar minLength="0" maxLength="100" border="1" negativeBarBorderColorSameAsPositive="0">
              <x14:cfvo type="num">
                <xm:f>-10</xm:f>
              </x14:cfvo>
              <x14:cfvo type="num">
                <xm:f>10</xm:f>
              </x14:cfvo>
              <x14:borderColor rgb="FF63C384"/>
              <x14:negativeFillColor rgb="FFFF0000"/>
              <x14:negativeBorderColor rgb="FFFF0000"/>
              <x14:axisColor rgb="FF000000"/>
            </x14:dataBar>
          </x14:cfRule>
          <xm:sqref>I3:I83</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7"/>
  </sheetPr>
  <dimension ref="B1:P159"/>
  <sheetViews>
    <sheetView workbookViewId="0">
      <pane ySplit="4" topLeftCell="A123" activePane="bottomLeft" state="frozen"/>
      <selection activeCell="L29" sqref="L29"/>
      <selection pane="bottomLeft" activeCell="U152" sqref="U152"/>
    </sheetView>
  </sheetViews>
  <sheetFormatPr baseColWidth="10" defaultColWidth="8.83203125" defaultRowHeight="15" x14ac:dyDescent="0.2"/>
  <cols>
    <col min="1" max="1" width="3.33203125" customWidth="1"/>
    <col min="2" max="2" width="11.5" bestFit="1" customWidth="1"/>
    <col min="3" max="3" width="36.5" bestFit="1" customWidth="1"/>
    <col min="4" max="4" width="8.1640625" bestFit="1" customWidth="1"/>
    <col min="5" max="5" width="4.5" bestFit="1" customWidth="1"/>
    <col min="6" max="6" width="2.33203125" customWidth="1"/>
    <col min="7" max="7" width="11.83203125" bestFit="1" customWidth="1"/>
    <col min="8" max="8" width="40.33203125" bestFit="1" customWidth="1"/>
    <col min="9" max="9" width="8.1640625" bestFit="1" customWidth="1"/>
    <col min="10" max="10" width="4.5" bestFit="1" customWidth="1"/>
    <col min="11" max="11" width="2.1640625" customWidth="1"/>
    <col min="12" max="12" width="8.1640625" bestFit="1" customWidth="1"/>
    <col min="13" max="13" width="16.5" bestFit="1" customWidth="1"/>
    <col min="14" max="14" width="20.5" customWidth="1"/>
    <col min="16" max="16" width="0" hidden="1" customWidth="1"/>
  </cols>
  <sheetData>
    <row r="1" spans="2:16" x14ac:dyDescent="0.2">
      <c r="B1" s="3" t="s">
        <v>11</v>
      </c>
      <c r="C1" t="s">
        <v>204</v>
      </c>
      <c r="G1" s="3" t="s">
        <v>11</v>
      </c>
      <c r="H1" t="s">
        <v>204</v>
      </c>
    </row>
    <row r="2" spans="2:16" x14ac:dyDescent="0.2">
      <c r="B2" s="3" t="s">
        <v>13</v>
      </c>
      <c r="C2" t="s">
        <v>949</v>
      </c>
      <c r="G2" s="3" t="s">
        <v>9</v>
      </c>
      <c r="H2" t="s">
        <v>204</v>
      </c>
    </row>
    <row r="4" spans="2:16" ht="32" x14ac:dyDescent="0.2">
      <c r="B4" s="3" t="s">
        <v>12</v>
      </c>
      <c r="C4" s="3" t="s">
        <v>71</v>
      </c>
      <c r="D4" s="3" t="s">
        <v>10</v>
      </c>
      <c r="E4" t="s">
        <v>215</v>
      </c>
      <c r="G4" s="3" t="s">
        <v>12</v>
      </c>
      <c r="H4" s="3" t="s">
        <v>71</v>
      </c>
      <c r="I4" s="3" t="s">
        <v>10</v>
      </c>
      <c r="J4" t="s">
        <v>215</v>
      </c>
      <c r="L4" s="5" t="s">
        <v>122</v>
      </c>
      <c r="M4" s="5" t="s">
        <v>123</v>
      </c>
      <c r="N4" s="5" t="s">
        <v>124</v>
      </c>
    </row>
    <row r="5" spans="2:16" x14ac:dyDescent="0.2">
      <c r="B5" t="s">
        <v>18</v>
      </c>
      <c r="C5" t="s">
        <v>286</v>
      </c>
      <c r="D5" s="2">
        <v>45997</v>
      </c>
      <c r="E5" s="63">
        <v>450</v>
      </c>
      <c r="G5" t="s">
        <v>110</v>
      </c>
      <c r="H5" t="s">
        <v>286</v>
      </c>
      <c r="I5" s="2">
        <v>46082</v>
      </c>
      <c r="J5" s="63">
        <v>465</v>
      </c>
      <c r="L5" s="39">
        <f t="shared" ref="L5:L10" si="0">IF(J5=0,"",J5-E5)</f>
        <v>15</v>
      </c>
      <c r="M5">
        <f t="shared" ref="M5:M10" si="1">I5-D5</f>
        <v>85</v>
      </c>
      <c r="N5" s="32">
        <f t="shared" ref="N5:N10" si="2">IF(J5=0,"",L5/M5)</f>
        <v>0.17647058823529413</v>
      </c>
      <c r="P5" t="b">
        <f>C5=H5</f>
        <v>1</v>
      </c>
    </row>
    <row r="6" spans="2:16" x14ac:dyDescent="0.2">
      <c r="C6" t="s">
        <v>923</v>
      </c>
      <c r="D6" s="2">
        <v>46073</v>
      </c>
      <c r="E6" s="63">
        <v>180</v>
      </c>
      <c r="H6" t="s">
        <v>923</v>
      </c>
      <c r="I6" s="2">
        <v>46081</v>
      </c>
      <c r="J6" s="63">
        <v>210</v>
      </c>
      <c r="L6" s="39">
        <f>IF(J6=0,"",J6-E6)</f>
        <v>30</v>
      </c>
      <c r="M6">
        <f t="shared" si="1"/>
        <v>8</v>
      </c>
      <c r="N6" s="32">
        <f t="shared" si="2"/>
        <v>3.75</v>
      </c>
      <c r="P6" t="b">
        <f t="shared" ref="P6:P25" si="3">C6=H6</f>
        <v>1</v>
      </c>
    </row>
    <row r="7" spans="2:16" x14ac:dyDescent="0.2">
      <c r="C7" t="s">
        <v>871</v>
      </c>
      <c r="D7" s="2">
        <v>46060</v>
      </c>
      <c r="E7" s="63">
        <v>465</v>
      </c>
      <c r="H7" t="s">
        <v>871</v>
      </c>
      <c r="I7" s="2">
        <v>46081</v>
      </c>
      <c r="J7" s="63">
        <v>490</v>
      </c>
      <c r="L7" s="39">
        <f t="shared" si="0"/>
        <v>25</v>
      </c>
      <c r="M7">
        <f t="shared" si="1"/>
        <v>21</v>
      </c>
      <c r="N7" s="32">
        <f t="shared" si="2"/>
        <v>1.1904761904761905</v>
      </c>
      <c r="P7" t="b">
        <f t="shared" si="3"/>
        <v>1</v>
      </c>
    </row>
    <row r="8" spans="2:16" x14ac:dyDescent="0.2">
      <c r="C8" t="s">
        <v>485</v>
      </c>
      <c r="D8" s="2">
        <v>46045</v>
      </c>
      <c r="E8" s="63">
        <v>450</v>
      </c>
      <c r="H8" t="s">
        <v>485</v>
      </c>
      <c r="I8" s="2">
        <v>46086</v>
      </c>
      <c r="J8" s="63">
        <v>510</v>
      </c>
      <c r="L8" s="39">
        <f t="shared" si="0"/>
        <v>60</v>
      </c>
      <c r="M8">
        <f t="shared" si="1"/>
        <v>41</v>
      </c>
      <c r="N8" s="32">
        <f t="shared" si="2"/>
        <v>1.4634146341463414</v>
      </c>
      <c r="P8" t="b">
        <f t="shared" si="3"/>
        <v>1</v>
      </c>
    </row>
    <row r="9" spans="2:16" x14ac:dyDescent="0.2">
      <c r="C9" t="s">
        <v>487</v>
      </c>
      <c r="D9" s="2">
        <v>46045</v>
      </c>
      <c r="E9" s="63">
        <v>300</v>
      </c>
      <c r="H9" t="s">
        <v>487</v>
      </c>
      <c r="I9" s="2">
        <v>46086</v>
      </c>
      <c r="J9" s="63">
        <v>340</v>
      </c>
      <c r="L9" s="39">
        <f t="shared" si="0"/>
        <v>40</v>
      </c>
      <c r="M9">
        <f t="shared" si="1"/>
        <v>41</v>
      </c>
      <c r="N9" s="32">
        <f t="shared" si="2"/>
        <v>0.97560975609756095</v>
      </c>
      <c r="P9" t="b">
        <f t="shared" si="3"/>
        <v>1</v>
      </c>
    </row>
    <row r="10" spans="2:16" x14ac:dyDescent="0.2">
      <c r="C10" t="s">
        <v>504</v>
      </c>
      <c r="D10" s="2">
        <v>46045</v>
      </c>
      <c r="E10" s="63">
        <v>345</v>
      </c>
      <c r="H10" t="s">
        <v>504</v>
      </c>
      <c r="I10" s="2">
        <v>46081</v>
      </c>
      <c r="J10" s="63">
        <v>280</v>
      </c>
      <c r="L10" s="39">
        <f t="shared" si="0"/>
        <v>-65</v>
      </c>
      <c r="M10">
        <f t="shared" si="1"/>
        <v>36</v>
      </c>
      <c r="N10" s="32">
        <f t="shared" si="2"/>
        <v>-1.8055555555555556</v>
      </c>
      <c r="P10" t="b">
        <f t="shared" si="3"/>
        <v>1</v>
      </c>
    </row>
    <row r="11" spans="2:16" x14ac:dyDescent="0.2">
      <c r="C11" t="s">
        <v>175</v>
      </c>
      <c r="D11" s="2">
        <v>46004</v>
      </c>
      <c r="E11" s="63">
        <v>235</v>
      </c>
      <c r="H11" t="s">
        <v>175</v>
      </c>
      <c r="I11" s="2">
        <v>46074</v>
      </c>
      <c r="J11" s="63">
        <v>215</v>
      </c>
      <c r="L11" s="39">
        <f t="shared" ref="L11:L19" si="4">IF(J11=0,"",J11-E11)</f>
        <v>-20</v>
      </c>
      <c r="M11">
        <f t="shared" ref="M11:M19" si="5">I11-D11</f>
        <v>70</v>
      </c>
      <c r="N11" s="32">
        <f t="shared" ref="N11:N19" si="6">IF(J11=0,"",L11/M11)</f>
        <v>-0.2857142857142857</v>
      </c>
      <c r="P11" t="b">
        <f t="shared" si="3"/>
        <v>1</v>
      </c>
    </row>
    <row r="12" spans="2:16" x14ac:dyDescent="0.2">
      <c r="C12" t="s">
        <v>256</v>
      </c>
      <c r="D12" s="2">
        <v>46032</v>
      </c>
      <c r="E12" s="63">
        <v>195</v>
      </c>
      <c r="H12" t="s">
        <v>256</v>
      </c>
      <c r="I12" s="2">
        <v>46074</v>
      </c>
      <c r="J12" s="63">
        <v>220</v>
      </c>
      <c r="L12" s="39">
        <f t="shared" si="4"/>
        <v>25</v>
      </c>
      <c r="M12">
        <f t="shared" si="5"/>
        <v>42</v>
      </c>
      <c r="N12" s="32">
        <f t="shared" si="6"/>
        <v>0.59523809523809523</v>
      </c>
      <c r="P12" t="b">
        <f t="shared" si="3"/>
        <v>1</v>
      </c>
    </row>
    <row r="13" spans="2:16" x14ac:dyDescent="0.2">
      <c r="C13" t="s">
        <v>599</v>
      </c>
      <c r="D13" s="2">
        <v>46046</v>
      </c>
      <c r="E13" s="63">
        <v>190</v>
      </c>
      <c r="H13" t="s">
        <v>599</v>
      </c>
      <c r="I13" s="2">
        <v>46081</v>
      </c>
      <c r="J13" s="63">
        <v>245</v>
      </c>
      <c r="L13" s="39">
        <f t="shared" si="4"/>
        <v>55</v>
      </c>
      <c r="M13">
        <f t="shared" si="5"/>
        <v>35</v>
      </c>
      <c r="N13" s="32">
        <f t="shared" si="6"/>
        <v>1.5714285714285714</v>
      </c>
      <c r="P13" t="b">
        <f t="shared" si="3"/>
        <v>1</v>
      </c>
    </row>
    <row r="14" spans="2:16" x14ac:dyDescent="0.2">
      <c r="C14" t="s">
        <v>181</v>
      </c>
      <c r="D14" s="2">
        <v>46038</v>
      </c>
      <c r="E14" s="63">
        <v>375</v>
      </c>
      <c r="H14" t="s">
        <v>181</v>
      </c>
      <c r="I14" s="2">
        <v>46081</v>
      </c>
      <c r="J14" s="63">
        <v>390</v>
      </c>
      <c r="L14" s="39">
        <f t="shared" si="4"/>
        <v>15</v>
      </c>
      <c r="M14">
        <f t="shared" si="5"/>
        <v>43</v>
      </c>
      <c r="N14" s="32">
        <f t="shared" si="6"/>
        <v>0.34883720930232559</v>
      </c>
      <c r="P14" t="b">
        <f t="shared" si="3"/>
        <v>1</v>
      </c>
    </row>
    <row r="15" spans="2:16" x14ac:dyDescent="0.2">
      <c r="C15" t="s">
        <v>238</v>
      </c>
      <c r="D15" s="2">
        <v>45990</v>
      </c>
      <c r="E15" s="63">
        <v>345</v>
      </c>
      <c r="H15" t="s">
        <v>238</v>
      </c>
      <c r="I15" s="2">
        <v>46074</v>
      </c>
      <c r="J15" s="63">
        <v>330</v>
      </c>
      <c r="L15" s="39">
        <f t="shared" si="4"/>
        <v>-15</v>
      </c>
      <c r="M15">
        <f t="shared" si="5"/>
        <v>84</v>
      </c>
      <c r="N15" s="32">
        <f t="shared" si="6"/>
        <v>-0.17857142857142858</v>
      </c>
      <c r="P15" t="b">
        <f t="shared" si="3"/>
        <v>1</v>
      </c>
    </row>
    <row r="16" spans="2:16" x14ac:dyDescent="0.2">
      <c r="C16" t="s">
        <v>777</v>
      </c>
      <c r="D16" s="2">
        <v>46053</v>
      </c>
      <c r="E16" s="63">
        <v>470</v>
      </c>
      <c r="H16" t="s">
        <v>777</v>
      </c>
      <c r="I16" s="2">
        <v>46081</v>
      </c>
      <c r="J16" s="63">
        <v>490</v>
      </c>
      <c r="L16" s="39">
        <f t="shared" si="4"/>
        <v>20</v>
      </c>
      <c r="M16">
        <f t="shared" si="5"/>
        <v>28</v>
      </c>
      <c r="N16" s="32">
        <f t="shared" si="6"/>
        <v>0.7142857142857143</v>
      </c>
      <c r="P16" t="b">
        <f t="shared" si="3"/>
        <v>1</v>
      </c>
    </row>
    <row r="17" spans="3:16" x14ac:dyDescent="0.2">
      <c r="C17" t="s">
        <v>162</v>
      </c>
      <c r="D17" s="2">
        <v>45990</v>
      </c>
      <c r="E17" s="63">
        <v>330</v>
      </c>
      <c r="H17" t="s">
        <v>162</v>
      </c>
      <c r="I17" s="2">
        <v>46074</v>
      </c>
      <c r="J17" s="63">
        <v>470</v>
      </c>
      <c r="L17" s="39">
        <f t="shared" si="4"/>
        <v>140</v>
      </c>
      <c r="M17">
        <f t="shared" si="5"/>
        <v>84</v>
      </c>
      <c r="N17" s="32">
        <f t="shared" si="6"/>
        <v>1.6666666666666667</v>
      </c>
      <c r="P17" t="b">
        <f t="shared" si="3"/>
        <v>1</v>
      </c>
    </row>
    <row r="18" spans="3:16" x14ac:dyDescent="0.2">
      <c r="C18" t="s">
        <v>276</v>
      </c>
      <c r="D18" s="2">
        <v>45990</v>
      </c>
      <c r="E18" s="63">
        <v>215</v>
      </c>
      <c r="H18" t="s">
        <v>276</v>
      </c>
      <c r="I18" s="2">
        <v>46074</v>
      </c>
      <c r="J18" s="63">
        <v>185</v>
      </c>
      <c r="L18" s="39">
        <f t="shared" si="4"/>
        <v>-30</v>
      </c>
      <c r="M18">
        <f t="shared" si="5"/>
        <v>84</v>
      </c>
      <c r="N18" s="32">
        <f t="shared" si="6"/>
        <v>-0.35714285714285715</v>
      </c>
      <c r="P18" t="b">
        <f t="shared" si="3"/>
        <v>1</v>
      </c>
    </row>
    <row r="19" spans="3:16" x14ac:dyDescent="0.2">
      <c r="C19" t="s">
        <v>856</v>
      </c>
      <c r="D19" s="2">
        <v>46053</v>
      </c>
      <c r="E19" s="63">
        <v>280</v>
      </c>
      <c r="H19" t="s">
        <v>856</v>
      </c>
      <c r="I19" s="2">
        <v>46081</v>
      </c>
      <c r="J19" s="63">
        <v>280</v>
      </c>
      <c r="L19" s="39">
        <f t="shared" si="4"/>
        <v>0</v>
      </c>
      <c r="M19">
        <f t="shared" si="5"/>
        <v>28</v>
      </c>
      <c r="N19" s="32">
        <f t="shared" si="6"/>
        <v>0</v>
      </c>
      <c r="P19" t="b">
        <f t="shared" si="3"/>
        <v>1</v>
      </c>
    </row>
    <row r="20" spans="3:16" x14ac:dyDescent="0.2">
      <c r="C20" t="s">
        <v>474</v>
      </c>
      <c r="D20" s="2">
        <v>46045</v>
      </c>
      <c r="E20" s="63">
        <v>380</v>
      </c>
      <c r="H20" t="s">
        <v>474</v>
      </c>
      <c r="I20" s="2">
        <v>46081</v>
      </c>
      <c r="J20" s="63">
        <v>410</v>
      </c>
      <c r="L20" s="39">
        <f t="shared" ref="L20:L39" si="7">IF(J20=0,"",J20-E20)</f>
        <v>30</v>
      </c>
      <c r="M20">
        <f t="shared" ref="M20:M39" si="8">I20-D20</f>
        <v>36</v>
      </c>
      <c r="N20" s="32">
        <f t="shared" ref="N20:N39" si="9">IF(J20=0,"",L20/M20)</f>
        <v>0.83333333333333337</v>
      </c>
      <c r="P20" t="b">
        <f t="shared" si="3"/>
        <v>1</v>
      </c>
    </row>
    <row r="21" spans="3:16" x14ac:dyDescent="0.2">
      <c r="C21" t="s">
        <v>902</v>
      </c>
      <c r="D21" s="2">
        <v>46074</v>
      </c>
      <c r="E21" s="63">
        <v>380</v>
      </c>
      <c r="H21" t="s">
        <v>902</v>
      </c>
      <c r="I21" s="2">
        <v>46075</v>
      </c>
      <c r="J21" s="63">
        <v>505</v>
      </c>
      <c r="L21" s="39">
        <f t="shared" si="7"/>
        <v>125</v>
      </c>
      <c r="M21">
        <f t="shared" si="8"/>
        <v>1</v>
      </c>
      <c r="N21" s="32">
        <f t="shared" si="9"/>
        <v>125</v>
      </c>
      <c r="P21" t="b">
        <f t="shared" si="3"/>
        <v>1</v>
      </c>
    </row>
    <row r="22" spans="3:16" x14ac:dyDescent="0.2">
      <c r="C22" t="s">
        <v>632</v>
      </c>
      <c r="D22" s="2">
        <v>46051</v>
      </c>
      <c r="E22" s="63">
        <v>400</v>
      </c>
      <c r="H22" t="s">
        <v>632</v>
      </c>
      <c r="I22" s="2">
        <v>46081</v>
      </c>
      <c r="J22" s="63">
        <v>505</v>
      </c>
      <c r="L22" s="39">
        <f t="shared" si="7"/>
        <v>105</v>
      </c>
      <c r="M22">
        <f t="shared" si="8"/>
        <v>30</v>
      </c>
      <c r="N22" s="32">
        <f t="shared" si="9"/>
        <v>3.5</v>
      </c>
      <c r="P22" t="b">
        <f t="shared" si="3"/>
        <v>1</v>
      </c>
    </row>
    <row r="23" spans="3:16" x14ac:dyDescent="0.2">
      <c r="C23" t="s">
        <v>938</v>
      </c>
      <c r="D23" s="2">
        <v>46074</v>
      </c>
      <c r="E23" s="63">
        <v>330</v>
      </c>
      <c r="H23" t="s">
        <v>938</v>
      </c>
      <c r="I23" s="2">
        <v>46081</v>
      </c>
      <c r="J23" s="63">
        <v>275</v>
      </c>
      <c r="L23" s="39">
        <f t="shared" si="7"/>
        <v>-55</v>
      </c>
      <c r="M23">
        <f t="shared" si="8"/>
        <v>7</v>
      </c>
      <c r="N23" s="32">
        <f t="shared" si="9"/>
        <v>-7.8571428571428568</v>
      </c>
      <c r="P23" t="b">
        <f t="shared" si="3"/>
        <v>1</v>
      </c>
    </row>
    <row r="24" spans="3:16" x14ac:dyDescent="0.2">
      <c r="C24" t="s">
        <v>379</v>
      </c>
      <c r="D24" s="2">
        <v>46039</v>
      </c>
      <c r="E24" s="63">
        <v>310</v>
      </c>
      <c r="H24" t="s">
        <v>379</v>
      </c>
      <c r="I24" s="2">
        <v>46086</v>
      </c>
      <c r="J24" s="63">
        <v>300</v>
      </c>
      <c r="L24" s="39">
        <f t="shared" si="7"/>
        <v>-10</v>
      </c>
      <c r="M24">
        <f t="shared" si="8"/>
        <v>47</v>
      </c>
      <c r="N24" s="32">
        <f t="shared" si="9"/>
        <v>-0.21276595744680851</v>
      </c>
      <c r="P24" t="b">
        <f t="shared" si="3"/>
        <v>1</v>
      </c>
    </row>
    <row r="25" spans="3:16" x14ac:dyDescent="0.2">
      <c r="C25" t="s">
        <v>813</v>
      </c>
      <c r="D25" s="2">
        <v>46060</v>
      </c>
      <c r="E25" s="63">
        <v>190</v>
      </c>
      <c r="H25" t="s">
        <v>813</v>
      </c>
      <c r="I25" s="2">
        <v>46082</v>
      </c>
      <c r="J25" s="63">
        <v>230</v>
      </c>
      <c r="L25" s="39">
        <f t="shared" si="7"/>
        <v>40</v>
      </c>
      <c r="M25">
        <f t="shared" si="8"/>
        <v>22</v>
      </c>
      <c r="N25" s="32">
        <f t="shared" si="9"/>
        <v>1.8181818181818181</v>
      </c>
      <c r="P25" t="b">
        <f t="shared" si="3"/>
        <v>1</v>
      </c>
    </row>
    <row r="26" spans="3:16" x14ac:dyDescent="0.2">
      <c r="C26" t="s">
        <v>580</v>
      </c>
      <c r="D26" s="2">
        <v>46047</v>
      </c>
      <c r="E26" s="63">
        <v>160</v>
      </c>
      <c r="H26" t="s">
        <v>580</v>
      </c>
      <c r="I26" s="2">
        <v>46082</v>
      </c>
      <c r="J26" s="63">
        <v>190</v>
      </c>
      <c r="L26" s="39">
        <f t="shared" si="7"/>
        <v>30</v>
      </c>
      <c r="M26">
        <f t="shared" si="8"/>
        <v>35</v>
      </c>
      <c r="N26" s="32">
        <f t="shared" si="9"/>
        <v>0.8571428571428571</v>
      </c>
    </row>
    <row r="27" spans="3:16" x14ac:dyDescent="0.2">
      <c r="C27" t="s">
        <v>311</v>
      </c>
      <c r="D27" s="2">
        <v>46032</v>
      </c>
      <c r="E27" s="63">
        <v>250</v>
      </c>
      <c r="H27" t="s">
        <v>311</v>
      </c>
      <c r="I27" s="2">
        <v>46081</v>
      </c>
      <c r="J27" s="63">
        <v>260</v>
      </c>
      <c r="L27" s="39">
        <f t="shared" si="7"/>
        <v>10</v>
      </c>
      <c r="M27">
        <f t="shared" si="8"/>
        <v>49</v>
      </c>
      <c r="N27" s="32">
        <f t="shared" si="9"/>
        <v>0.20408163265306123</v>
      </c>
    </row>
    <row r="28" spans="3:16" x14ac:dyDescent="0.2">
      <c r="C28" t="s">
        <v>477</v>
      </c>
      <c r="D28" s="2">
        <v>46045</v>
      </c>
      <c r="E28" s="63">
        <v>270</v>
      </c>
      <c r="H28" t="s">
        <v>477</v>
      </c>
      <c r="I28" s="2">
        <v>46081</v>
      </c>
      <c r="J28" s="63">
        <v>320</v>
      </c>
      <c r="L28" s="39">
        <f t="shared" si="7"/>
        <v>50</v>
      </c>
      <c r="M28">
        <f t="shared" si="8"/>
        <v>36</v>
      </c>
      <c r="N28" s="32">
        <f t="shared" si="9"/>
        <v>1.3888888888888888</v>
      </c>
    </row>
    <row r="29" spans="3:16" x14ac:dyDescent="0.2">
      <c r="C29" t="s">
        <v>322</v>
      </c>
      <c r="D29" s="2">
        <v>46038</v>
      </c>
      <c r="E29" s="63">
        <v>380</v>
      </c>
      <c r="H29" t="s">
        <v>322</v>
      </c>
      <c r="I29" s="2">
        <v>46082</v>
      </c>
      <c r="J29" s="63">
        <v>350</v>
      </c>
      <c r="L29" s="39">
        <f t="shared" si="7"/>
        <v>-30</v>
      </c>
      <c r="M29">
        <f t="shared" si="8"/>
        <v>44</v>
      </c>
      <c r="N29" s="32">
        <f t="shared" si="9"/>
        <v>-0.68181818181818177</v>
      </c>
    </row>
    <row r="30" spans="3:16" x14ac:dyDescent="0.2">
      <c r="C30" t="s">
        <v>240</v>
      </c>
      <c r="D30" s="2">
        <v>45990</v>
      </c>
      <c r="E30" s="63">
        <v>310</v>
      </c>
      <c r="H30" t="s">
        <v>240</v>
      </c>
      <c r="I30" s="2">
        <v>46074</v>
      </c>
      <c r="J30" s="63">
        <v>505</v>
      </c>
      <c r="L30" s="39">
        <f t="shared" si="7"/>
        <v>195</v>
      </c>
      <c r="M30">
        <f t="shared" si="8"/>
        <v>84</v>
      </c>
      <c r="N30" s="32">
        <f t="shared" si="9"/>
        <v>2.3214285714285716</v>
      </c>
    </row>
    <row r="31" spans="3:16" x14ac:dyDescent="0.2">
      <c r="C31" t="s">
        <v>875</v>
      </c>
      <c r="D31" s="2">
        <v>46060</v>
      </c>
      <c r="E31" s="63">
        <v>230</v>
      </c>
      <c r="H31" t="s">
        <v>875</v>
      </c>
      <c r="I31" s="2">
        <v>46081</v>
      </c>
      <c r="J31" s="63">
        <v>240</v>
      </c>
      <c r="L31" s="39">
        <f t="shared" si="7"/>
        <v>10</v>
      </c>
      <c r="M31">
        <f t="shared" si="8"/>
        <v>21</v>
      </c>
      <c r="N31" s="32">
        <f t="shared" si="9"/>
        <v>0.47619047619047616</v>
      </c>
    </row>
    <row r="32" spans="3:16" x14ac:dyDescent="0.2">
      <c r="C32" t="s">
        <v>515</v>
      </c>
      <c r="D32" s="2">
        <v>46046</v>
      </c>
      <c r="E32" s="63">
        <v>280</v>
      </c>
      <c r="H32" t="s">
        <v>515</v>
      </c>
      <c r="I32" s="2">
        <v>46086</v>
      </c>
      <c r="J32" s="63">
        <v>350</v>
      </c>
      <c r="L32" s="39">
        <f t="shared" si="7"/>
        <v>70</v>
      </c>
      <c r="M32">
        <f t="shared" si="8"/>
        <v>40</v>
      </c>
      <c r="N32" s="32">
        <f t="shared" si="9"/>
        <v>1.75</v>
      </c>
    </row>
    <row r="33" spans="3:14" x14ac:dyDescent="0.2">
      <c r="C33" t="s">
        <v>360</v>
      </c>
      <c r="D33" s="2">
        <v>46039</v>
      </c>
      <c r="E33" s="63">
        <v>425</v>
      </c>
      <c r="H33" t="s">
        <v>360</v>
      </c>
      <c r="I33" s="2">
        <v>46081</v>
      </c>
      <c r="J33" s="63">
        <v>480</v>
      </c>
      <c r="L33" s="39">
        <f t="shared" si="7"/>
        <v>55</v>
      </c>
      <c r="M33">
        <f t="shared" si="8"/>
        <v>42</v>
      </c>
      <c r="N33" s="32">
        <f t="shared" si="9"/>
        <v>1.3095238095238095</v>
      </c>
    </row>
    <row r="34" spans="3:14" x14ac:dyDescent="0.2">
      <c r="C34" t="s">
        <v>161</v>
      </c>
      <c r="D34" s="2">
        <v>45990</v>
      </c>
      <c r="E34" s="63">
        <v>260</v>
      </c>
      <c r="H34" t="s">
        <v>161</v>
      </c>
      <c r="I34" s="2">
        <v>46074</v>
      </c>
      <c r="J34" s="63">
        <v>360</v>
      </c>
      <c r="L34" s="39">
        <f t="shared" si="7"/>
        <v>100</v>
      </c>
      <c r="M34">
        <f t="shared" si="8"/>
        <v>84</v>
      </c>
      <c r="N34" s="32">
        <f t="shared" si="9"/>
        <v>1.1904761904761905</v>
      </c>
    </row>
    <row r="35" spans="3:14" x14ac:dyDescent="0.2">
      <c r="C35" t="s">
        <v>796</v>
      </c>
      <c r="D35" s="2">
        <v>46060</v>
      </c>
      <c r="E35" s="63">
        <v>210</v>
      </c>
      <c r="H35" t="s">
        <v>796</v>
      </c>
      <c r="I35" s="2">
        <v>46082</v>
      </c>
      <c r="J35" s="63">
        <v>295</v>
      </c>
      <c r="L35" s="39">
        <f t="shared" si="7"/>
        <v>85</v>
      </c>
      <c r="M35">
        <f t="shared" si="8"/>
        <v>22</v>
      </c>
      <c r="N35" s="32">
        <f t="shared" si="9"/>
        <v>3.8636363636363638</v>
      </c>
    </row>
    <row r="36" spans="3:14" x14ac:dyDescent="0.2">
      <c r="C36" t="s">
        <v>377</v>
      </c>
      <c r="D36" s="2">
        <v>46039</v>
      </c>
      <c r="E36" s="63">
        <v>270</v>
      </c>
      <c r="H36" t="s">
        <v>377</v>
      </c>
      <c r="I36" s="2">
        <v>46086</v>
      </c>
      <c r="J36" s="63">
        <v>260</v>
      </c>
      <c r="L36" s="39">
        <f t="shared" si="7"/>
        <v>-10</v>
      </c>
      <c r="M36">
        <f t="shared" si="8"/>
        <v>47</v>
      </c>
      <c r="N36" s="32">
        <f t="shared" si="9"/>
        <v>-0.21276595744680851</v>
      </c>
    </row>
    <row r="37" spans="3:14" x14ac:dyDescent="0.2">
      <c r="C37" t="s">
        <v>501</v>
      </c>
      <c r="D37" s="2">
        <v>46045</v>
      </c>
      <c r="E37" s="63">
        <v>425</v>
      </c>
      <c r="H37" t="s">
        <v>501</v>
      </c>
      <c r="I37" s="2">
        <v>46081</v>
      </c>
      <c r="J37" s="63">
        <v>480</v>
      </c>
      <c r="L37" s="39">
        <f t="shared" si="7"/>
        <v>55</v>
      </c>
      <c r="M37">
        <f t="shared" si="8"/>
        <v>36</v>
      </c>
      <c r="N37" s="32">
        <f t="shared" si="9"/>
        <v>1.5277777777777777</v>
      </c>
    </row>
    <row r="38" spans="3:14" x14ac:dyDescent="0.2">
      <c r="C38" t="s">
        <v>726</v>
      </c>
      <c r="D38" s="2">
        <v>46053</v>
      </c>
      <c r="E38" s="63">
        <v>210</v>
      </c>
      <c r="H38" t="s">
        <v>726</v>
      </c>
      <c r="I38" s="2">
        <v>46086</v>
      </c>
      <c r="J38" s="63">
        <v>215</v>
      </c>
      <c r="L38" s="39">
        <f t="shared" si="7"/>
        <v>5</v>
      </c>
      <c r="M38">
        <f t="shared" si="8"/>
        <v>33</v>
      </c>
      <c r="N38" s="32">
        <f t="shared" si="9"/>
        <v>0.15151515151515152</v>
      </c>
    </row>
    <row r="39" spans="3:14" x14ac:dyDescent="0.2">
      <c r="C39" t="s">
        <v>732</v>
      </c>
      <c r="D39" s="2">
        <v>46053</v>
      </c>
      <c r="E39" s="63">
        <v>520</v>
      </c>
      <c r="H39" t="s">
        <v>732</v>
      </c>
      <c r="I39" s="2">
        <v>46086</v>
      </c>
      <c r="J39" s="63">
        <v>480</v>
      </c>
      <c r="L39" s="39">
        <f t="shared" si="7"/>
        <v>-40</v>
      </c>
      <c r="M39">
        <f t="shared" si="8"/>
        <v>33</v>
      </c>
      <c r="N39" s="32">
        <f t="shared" si="9"/>
        <v>-1.2121212121212122</v>
      </c>
    </row>
    <row r="40" spans="3:14" x14ac:dyDescent="0.2">
      <c r="C40" t="s">
        <v>870</v>
      </c>
      <c r="D40" s="2">
        <v>46060</v>
      </c>
      <c r="E40" s="63">
        <v>260</v>
      </c>
      <c r="H40" t="s">
        <v>870</v>
      </c>
      <c r="I40" s="2">
        <v>46082</v>
      </c>
      <c r="J40" s="63">
        <v>265</v>
      </c>
      <c r="L40" s="39">
        <f t="shared" ref="L40:L54" si="10">IF(J40=0,"",J40-E40)</f>
        <v>5</v>
      </c>
      <c r="M40">
        <f t="shared" ref="M40:M54" si="11">I40-D40</f>
        <v>22</v>
      </c>
      <c r="N40" s="32">
        <f t="shared" ref="N40:N54" si="12">IF(J40=0,"",L40/M40)</f>
        <v>0.22727272727272727</v>
      </c>
    </row>
    <row r="41" spans="3:14" x14ac:dyDescent="0.2">
      <c r="C41" t="s">
        <v>826</v>
      </c>
      <c r="D41" s="2">
        <v>46060</v>
      </c>
      <c r="E41" s="63">
        <v>205</v>
      </c>
      <c r="H41" t="s">
        <v>826</v>
      </c>
      <c r="I41" s="2">
        <v>46082</v>
      </c>
      <c r="J41" s="63">
        <v>260</v>
      </c>
      <c r="L41" s="39">
        <f t="shared" si="10"/>
        <v>55</v>
      </c>
      <c r="M41">
        <f t="shared" si="11"/>
        <v>22</v>
      </c>
      <c r="N41" s="32">
        <f t="shared" si="12"/>
        <v>2.5</v>
      </c>
    </row>
    <row r="42" spans="3:14" x14ac:dyDescent="0.2">
      <c r="C42" t="s">
        <v>692</v>
      </c>
      <c r="D42" s="2">
        <v>46053</v>
      </c>
      <c r="E42" s="63">
        <v>440</v>
      </c>
      <c r="H42" t="s">
        <v>692</v>
      </c>
      <c r="I42" s="2">
        <v>46081</v>
      </c>
      <c r="J42" s="63">
        <v>455</v>
      </c>
      <c r="L42" s="39">
        <f t="shared" si="10"/>
        <v>15</v>
      </c>
      <c r="M42">
        <f t="shared" si="11"/>
        <v>28</v>
      </c>
      <c r="N42" s="32">
        <f t="shared" si="12"/>
        <v>0.5357142857142857</v>
      </c>
    </row>
    <row r="43" spans="3:14" x14ac:dyDescent="0.2">
      <c r="C43" t="s">
        <v>894</v>
      </c>
      <c r="D43" s="2">
        <v>46068</v>
      </c>
      <c r="E43" s="63">
        <v>320</v>
      </c>
      <c r="H43" t="s">
        <v>894</v>
      </c>
      <c r="I43" s="2">
        <v>46075</v>
      </c>
      <c r="J43" s="63">
        <v>275</v>
      </c>
      <c r="L43" s="39">
        <f t="shared" si="10"/>
        <v>-45</v>
      </c>
      <c r="M43">
        <f t="shared" si="11"/>
        <v>7</v>
      </c>
      <c r="N43" s="32">
        <f t="shared" si="12"/>
        <v>-6.4285714285714288</v>
      </c>
    </row>
    <row r="44" spans="3:14" x14ac:dyDescent="0.2">
      <c r="C44" t="s">
        <v>348</v>
      </c>
      <c r="D44" s="2">
        <v>46039</v>
      </c>
      <c r="E44" s="63">
        <v>300</v>
      </c>
      <c r="H44" t="s">
        <v>348</v>
      </c>
      <c r="I44" s="2">
        <v>46082</v>
      </c>
      <c r="J44" s="63">
        <v>310</v>
      </c>
      <c r="L44" s="39">
        <f t="shared" si="10"/>
        <v>10</v>
      </c>
      <c r="M44">
        <f t="shared" si="11"/>
        <v>43</v>
      </c>
      <c r="N44" s="32">
        <f t="shared" si="12"/>
        <v>0.23255813953488372</v>
      </c>
    </row>
    <row r="45" spans="3:14" x14ac:dyDescent="0.2">
      <c r="C45" t="s">
        <v>961</v>
      </c>
      <c r="D45" s="2">
        <v>46081</v>
      </c>
      <c r="E45" s="63">
        <v>315</v>
      </c>
      <c r="H45" t="s">
        <v>961</v>
      </c>
      <c r="I45" s="2">
        <v>46082</v>
      </c>
      <c r="J45" s="63">
        <v>335</v>
      </c>
      <c r="L45" s="39">
        <f t="shared" si="10"/>
        <v>20</v>
      </c>
      <c r="M45">
        <f t="shared" si="11"/>
        <v>1</v>
      </c>
      <c r="N45" s="32">
        <f t="shared" si="12"/>
        <v>20</v>
      </c>
    </row>
    <row r="46" spans="3:14" x14ac:dyDescent="0.2">
      <c r="C46" t="s">
        <v>313</v>
      </c>
      <c r="D46" s="2">
        <v>46032</v>
      </c>
      <c r="E46" s="63">
        <v>220</v>
      </c>
      <c r="H46" t="s">
        <v>313</v>
      </c>
      <c r="I46" s="2">
        <v>46081</v>
      </c>
      <c r="J46" s="63">
        <v>260</v>
      </c>
      <c r="L46" s="39">
        <f t="shared" si="10"/>
        <v>40</v>
      </c>
      <c r="M46">
        <f t="shared" si="11"/>
        <v>49</v>
      </c>
      <c r="N46" s="32">
        <f t="shared" si="12"/>
        <v>0.81632653061224492</v>
      </c>
    </row>
    <row r="47" spans="3:14" x14ac:dyDescent="0.2">
      <c r="C47" t="s">
        <v>457</v>
      </c>
      <c r="D47" s="2">
        <v>46039</v>
      </c>
      <c r="E47" s="63">
        <v>500</v>
      </c>
      <c r="H47" t="s">
        <v>457</v>
      </c>
      <c r="I47" s="2">
        <v>46081</v>
      </c>
      <c r="J47" s="63">
        <v>505</v>
      </c>
      <c r="L47" s="39">
        <f t="shared" si="10"/>
        <v>5</v>
      </c>
      <c r="M47">
        <f t="shared" si="11"/>
        <v>42</v>
      </c>
      <c r="N47" s="32">
        <f t="shared" si="12"/>
        <v>0.11904761904761904</v>
      </c>
    </row>
    <row r="48" spans="3:14" x14ac:dyDescent="0.2">
      <c r="C48" t="s">
        <v>814</v>
      </c>
      <c r="D48" s="2">
        <v>46060</v>
      </c>
      <c r="E48" s="63">
        <v>180</v>
      </c>
      <c r="H48" t="s">
        <v>814</v>
      </c>
      <c r="I48" s="2">
        <v>46082</v>
      </c>
      <c r="J48" s="63">
        <v>165</v>
      </c>
      <c r="L48" s="39">
        <f t="shared" si="10"/>
        <v>-15</v>
      </c>
      <c r="M48">
        <f t="shared" si="11"/>
        <v>22</v>
      </c>
      <c r="N48" s="32">
        <f t="shared" si="12"/>
        <v>-0.68181818181818177</v>
      </c>
    </row>
    <row r="49" spans="3:14" x14ac:dyDescent="0.2">
      <c r="C49" t="s">
        <v>769</v>
      </c>
      <c r="D49" s="2">
        <v>46054</v>
      </c>
      <c r="E49" s="63">
        <v>240</v>
      </c>
      <c r="H49" t="s">
        <v>769</v>
      </c>
      <c r="I49" s="2">
        <v>46075</v>
      </c>
      <c r="J49" s="63">
        <v>300</v>
      </c>
      <c r="L49" s="39">
        <f t="shared" si="10"/>
        <v>60</v>
      </c>
      <c r="M49">
        <f t="shared" si="11"/>
        <v>21</v>
      </c>
      <c r="N49" s="32">
        <f t="shared" si="12"/>
        <v>2.8571428571428572</v>
      </c>
    </row>
    <row r="50" spans="3:14" x14ac:dyDescent="0.2">
      <c r="C50" t="s">
        <v>345</v>
      </c>
      <c r="D50" s="2">
        <v>46039</v>
      </c>
      <c r="E50" s="63">
        <v>390</v>
      </c>
      <c r="H50" t="s">
        <v>345</v>
      </c>
      <c r="I50" s="2">
        <v>46082</v>
      </c>
      <c r="J50" s="63">
        <v>465</v>
      </c>
      <c r="L50" s="39">
        <f t="shared" si="10"/>
        <v>75</v>
      </c>
      <c r="M50">
        <f t="shared" si="11"/>
        <v>43</v>
      </c>
      <c r="N50" s="32">
        <f t="shared" si="12"/>
        <v>1.7441860465116279</v>
      </c>
    </row>
    <row r="51" spans="3:14" x14ac:dyDescent="0.2">
      <c r="C51" t="s">
        <v>762</v>
      </c>
      <c r="D51" s="2">
        <v>46054</v>
      </c>
      <c r="E51" s="63">
        <v>480</v>
      </c>
      <c r="H51" t="s">
        <v>762</v>
      </c>
      <c r="I51" s="2">
        <v>46082</v>
      </c>
      <c r="J51" s="63">
        <v>460</v>
      </c>
      <c r="L51" s="39">
        <f t="shared" si="10"/>
        <v>-20</v>
      </c>
      <c r="M51">
        <f t="shared" si="11"/>
        <v>28</v>
      </c>
      <c r="N51" s="32">
        <f t="shared" si="12"/>
        <v>-0.7142857142857143</v>
      </c>
    </row>
    <row r="52" spans="3:14" x14ac:dyDescent="0.2">
      <c r="C52" t="s">
        <v>661</v>
      </c>
      <c r="D52" s="2">
        <v>46053</v>
      </c>
      <c r="E52" s="63">
        <v>400</v>
      </c>
      <c r="H52" t="s">
        <v>661</v>
      </c>
      <c r="I52" s="2">
        <v>46082</v>
      </c>
      <c r="J52" s="63">
        <v>385</v>
      </c>
      <c r="L52" s="39">
        <f t="shared" si="10"/>
        <v>-15</v>
      </c>
      <c r="M52">
        <f t="shared" si="11"/>
        <v>29</v>
      </c>
      <c r="N52" s="32">
        <f t="shared" si="12"/>
        <v>-0.51724137931034486</v>
      </c>
    </row>
    <row r="53" spans="3:14" x14ac:dyDescent="0.2">
      <c r="C53" t="s">
        <v>708</v>
      </c>
      <c r="D53" s="2">
        <v>46053</v>
      </c>
      <c r="E53" s="63">
        <v>490</v>
      </c>
      <c r="H53" t="s">
        <v>708</v>
      </c>
      <c r="I53" s="2">
        <v>46075</v>
      </c>
      <c r="J53" s="63">
        <v>535</v>
      </c>
      <c r="L53" s="39">
        <f t="shared" si="10"/>
        <v>45</v>
      </c>
      <c r="M53">
        <f t="shared" si="11"/>
        <v>22</v>
      </c>
      <c r="N53" s="32">
        <f t="shared" si="12"/>
        <v>2.0454545454545454</v>
      </c>
    </row>
    <row r="54" spans="3:14" x14ac:dyDescent="0.2">
      <c r="C54" t="s">
        <v>444</v>
      </c>
      <c r="D54" s="2">
        <v>46039</v>
      </c>
      <c r="E54" s="63">
        <v>350</v>
      </c>
      <c r="H54" t="s">
        <v>444</v>
      </c>
      <c r="I54" s="2">
        <v>46082</v>
      </c>
      <c r="J54" s="63">
        <v>280</v>
      </c>
      <c r="L54" s="39">
        <f t="shared" si="10"/>
        <v>-70</v>
      </c>
      <c r="M54">
        <f t="shared" si="11"/>
        <v>43</v>
      </c>
      <c r="N54" s="32">
        <f t="shared" si="12"/>
        <v>-1.6279069767441861</v>
      </c>
    </row>
    <row r="55" spans="3:14" x14ac:dyDescent="0.2">
      <c r="C55" t="s">
        <v>173</v>
      </c>
      <c r="D55" s="2">
        <v>46005</v>
      </c>
      <c r="E55" s="63">
        <v>380</v>
      </c>
      <c r="H55" t="s">
        <v>173</v>
      </c>
      <c r="I55" s="2">
        <v>46081</v>
      </c>
      <c r="J55" s="63">
        <v>470</v>
      </c>
      <c r="L55" s="39">
        <f>IF(J55=0,"",J55-E55)</f>
        <v>90</v>
      </c>
      <c r="M55">
        <f>I55-D55</f>
        <v>76</v>
      </c>
      <c r="N55" s="32">
        <f>IF(J55=0,"",L55/M55)</f>
        <v>1.1842105263157894</v>
      </c>
    </row>
    <row r="56" spans="3:14" x14ac:dyDescent="0.2">
      <c r="C56" t="s">
        <v>872</v>
      </c>
      <c r="D56" s="2">
        <v>46060</v>
      </c>
      <c r="E56" s="63">
        <v>260</v>
      </c>
      <c r="H56" t="s">
        <v>872</v>
      </c>
      <c r="I56" s="2">
        <v>46081</v>
      </c>
      <c r="J56" s="63">
        <v>190</v>
      </c>
      <c r="L56" s="39">
        <f t="shared" ref="L56:L70" si="13">IF(J56=0,"",J56-E56)</f>
        <v>-70</v>
      </c>
      <c r="M56">
        <f t="shared" ref="M56:M70" si="14">I56-D56</f>
        <v>21</v>
      </c>
      <c r="N56" s="32">
        <f t="shared" ref="N56:N70" si="15">IF(J56=0,"",L56/M56)</f>
        <v>-3.3333333333333335</v>
      </c>
    </row>
    <row r="57" spans="3:14" x14ac:dyDescent="0.2">
      <c r="C57" t="s">
        <v>552</v>
      </c>
      <c r="D57" s="2">
        <v>46046</v>
      </c>
      <c r="E57" s="63">
        <v>545</v>
      </c>
      <c r="H57" t="s">
        <v>552</v>
      </c>
      <c r="I57" s="2">
        <v>46081</v>
      </c>
      <c r="J57" s="63">
        <v>545</v>
      </c>
      <c r="L57" s="39">
        <f t="shared" si="13"/>
        <v>0</v>
      </c>
      <c r="M57">
        <f t="shared" si="14"/>
        <v>35</v>
      </c>
      <c r="N57" s="32">
        <f t="shared" si="15"/>
        <v>0</v>
      </c>
    </row>
    <row r="58" spans="3:14" x14ac:dyDescent="0.2">
      <c r="C58" t="s">
        <v>669</v>
      </c>
      <c r="D58" s="2">
        <v>46053</v>
      </c>
      <c r="E58" s="63">
        <v>260</v>
      </c>
      <c r="H58" t="s">
        <v>669</v>
      </c>
      <c r="I58" s="2">
        <v>46075</v>
      </c>
      <c r="J58" s="63">
        <v>260</v>
      </c>
      <c r="L58" s="39">
        <f t="shared" si="13"/>
        <v>0</v>
      </c>
      <c r="M58">
        <f t="shared" si="14"/>
        <v>22</v>
      </c>
      <c r="N58" s="32">
        <f t="shared" si="15"/>
        <v>0</v>
      </c>
    </row>
    <row r="59" spans="3:14" x14ac:dyDescent="0.2">
      <c r="C59" t="s">
        <v>298</v>
      </c>
      <c r="D59" s="2">
        <v>46005</v>
      </c>
      <c r="E59" s="63">
        <v>270</v>
      </c>
      <c r="H59" t="s">
        <v>298</v>
      </c>
      <c r="I59" s="2">
        <v>46081</v>
      </c>
      <c r="J59" s="63">
        <v>310</v>
      </c>
      <c r="L59" s="39">
        <f t="shared" si="13"/>
        <v>40</v>
      </c>
      <c r="M59">
        <f t="shared" si="14"/>
        <v>76</v>
      </c>
      <c r="N59" s="32">
        <f t="shared" si="15"/>
        <v>0.52631578947368418</v>
      </c>
    </row>
    <row r="60" spans="3:14" x14ac:dyDescent="0.2">
      <c r="C60" t="s">
        <v>929</v>
      </c>
      <c r="D60" s="2">
        <v>46073</v>
      </c>
      <c r="E60" s="63">
        <v>215</v>
      </c>
      <c r="H60" t="s">
        <v>929</v>
      </c>
      <c r="I60" s="2">
        <v>46081</v>
      </c>
      <c r="J60" s="63">
        <v>240</v>
      </c>
      <c r="L60" s="39">
        <f t="shared" si="13"/>
        <v>25</v>
      </c>
      <c r="M60">
        <f t="shared" si="14"/>
        <v>8</v>
      </c>
      <c r="N60" s="32">
        <f t="shared" si="15"/>
        <v>3.125</v>
      </c>
    </row>
    <row r="61" spans="3:14" x14ac:dyDescent="0.2">
      <c r="C61" t="s">
        <v>956</v>
      </c>
      <c r="D61" s="2">
        <v>46060</v>
      </c>
      <c r="E61" s="63">
        <v>345</v>
      </c>
      <c r="H61" t="s">
        <v>956</v>
      </c>
      <c r="I61" s="2">
        <v>46081</v>
      </c>
      <c r="J61" s="63">
        <v>300</v>
      </c>
      <c r="L61" s="39">
        <f t="shared" si="13"/>
        <v>-45</v>
      </c>
      <c r="M61">
        <f t="shared" si="14"/>
        <v>21</v>
      </c>
      <c r="N61" s="32">
        <f t="shared" si="15"/>
        <v>-2.1428571428571428</v>
      </c>
    </row>
    <row r="62" spans="3:14" x14ac:dyDescent="0.2">
      <c r="C62" t="s">
        <v>805</v>
      </c>
      <c r="D62" s="2">
        <v>46060</v>
      </c>
      <c r="E62" s="63">
        <v>310</v>
      </c>
      <c r="H62" t="s">
        <v>805</v>
      </c>
      <c r="I62" s="2">
        <v>46082</v>
      </c>
      <c r="J62" s="63">
        <v>190</v>
      </c>
      <c r="L62" s="39">
        <f t="shared" si="13"/>
        <v>-120</v>
      </c>
      <c r="M62">
        <f t="shared" si="14"/>
        <v>22</v>
      </c>
      <c r="N62" s="32">
        <f t="shared" si="15"/>
        <v>-5.4545454545454541</v>
      </c>
    </row>
    <row r="63" spans="3:14" x14ac:dyDescent="0.2">
      <c r="C63" t="s">
        <v>904</v>
      </c>
      <c r="D63" s="2">
        <v>46074</v>
      </c>
      <c r="E63" s="63">
        <v>340</v>
      </c>
      <c r="H63" t="s">
        <v>904</v>
      </c>
      <c r="I63" s="2">
        <v>46075</v>
      </c>
      <c r="J63" s="63">
        <v>350</v>
      </c>
      <c r="L63" s="39">
        <f t="shared" si="13"/>
        <v>10</v>
      </c>
      <c r="M63">
        <f t="shared" si="14"/>
        <v>1</v>
      </c>
      <c r="N63" s="32">
        <f t="shared" si="15"/>
        <v>10</v>
      </c>
    </row>
    <row r="64" spans="3:14" x14ac:dyDescent="0.2">
      <c r="C64" t="s">
        <v>590</v>
      </c>
      <c r="D64" s="2">
        <v>46046</v>
      </c>
      <c r="E64" s="63">
        <v>280</v>
      </c>
      <c r="H64" t="s">
        <v>590</v>
      </c>
      <c r="I64" s="2">
        <v>46082</v>
      </c>
      <c r="J64" s="63">
        <v>315</v>
      </c>
      <c r="L64" s="39">
        <f t="shared" si="13"/>
        <v>35</v>
      </c>
      <c r="M64">
        <f t="shared" si="14"/>
        <v>36</v>
      </c>
      <c r="N64" s="32">
        <f t="shared" si="15"/>
        <v>0.97222222222222221</v>
      </c>
    </row>
    <row r="65" spans="3:14" x14ac:dyDescent="0.2">
      <c r="C65" t="s">
        <v>266</v>
      </c>
      <c r="D65" s="2">
        <v>46004</v>
      </c>
      <c r="E65" s="63">
        <v>240</v>
      </c>
      <c r="H65" t="s">
        <v>266</v>
      </c>
      <c r="I65" s="2">
        <v>46074</v>
      </c>
      <c r="J65" s="63">
        <v>280</v>
      </c>
      <c r="L65" s="39">
        <f t="shared" si="13"/>
        <v>40</v>
      </c>
      <c r="M65">
        <f t="shared" si="14"/>
        <v>70</v>
      </c>
      <c r="N65" s="32">
        <f t="shared" si="15"/>
        <v>0.5714285714285714</v>
      </c>
    </row>
    <row r="66" spans="3:14" x14ac:dyDescent="0.2">
      <c r="C66" t="s">
        <v>935</v>
      </c>
      <c r="D66" s="2">
        <v>46074</v>
      </c>
      <c r="E66" s="63">
        <v>300</v>
      </c>
      <c r="H66" t="s">
        <v>935</v>
      </c>
      <c r="I66" s="2">
        <v>46081</v>
      </c>
      <c r="J66" s="63">
        <v>445</v>
      </c>
      <c r="L66" s="39">
        <f t="shared" si="13"/>
        <v>145</v>
      </c>
      <c r="M66">
        <f t="shared" si="14"/>
        <v>7</v>
      </c>
      <c r="N66" s="32">
        <f t="shared" si="15"/>
        <v>20.714285714285715</v>
      </c>
    </row>
    <row r="67" spans="3:14" x14ac:dyDescent="0.2">
      <c r="C67" t="s">
        <v>768</v>
      </c>
      <c r="D67" s="2">
        <v>46054</v>
      </c>
      <c r="E67" s="63">
        <v>190</v>
      </c>
      <c r="H67" t="s">
        <v>768</v>
      </c>
      <c r="I67" s="2">
        <v>46075</v>
      </c>
      <c r="J67" s="63">
        <v>295</v>
      </c>
      <c r="L67" s="39">
        <f t="shared" si="13"/>
        <v>105</v>
      </c>
      <c r="M67">
        <f t="shared" si="14"/>
        <v>21</v>
      </c>
      <c r="N67" s="32">
        <f t="shared" si="15"/>
        <v>5</v>
      </c>
    </row>
    <row r="68" spans="3:14" x14ac:dyDescent="0.2">
      <c r="C68" t="s">
        <v>733</v>
      </c>
      <c r="D68" s="2">
        <v>46053</v>
      </c>
      <c r="E68" s="63">
        <v>450</v>
      </c>
      <c r="H68" t="s">
        <v>733</v>
      </c>
      <c r="I68" s="2">
        <v>46086</v>
      </c>
      <c r="J68" s="63">
        <v>505</v>
      </c>
      <c r="L68" s="39">
        <f t="shared" si="13"/>
        <v>55</v>
      </c>
      <c r="M68">
        <f t="shared" si="14"/>
        <v>33</v>
      </c>
      <c r="N68" s="32">
        <f t="shared" si="15"/>
        <v>1.6666666666666667</v>
      </c>
    </row>
    <row r="69" spans="3:14" x14ac:dyDescent="0.2">
      <c r="C69" t="s">
        <v>991</v>
      </c>
      <c r="D69" s="2">
        <v>46085</v>
      </c>
      <c r="E69" s="63">
        <v>260</v>
      </c>
      <c r="H69" t="s">
        <v>991</v>
      </c>
      <c r="I69" s="2">
        <v>46086</v>
      </c>
      <c r="J69" s="63">
        <v>330</v>
      </c>
      <c r="L69" s="39">
        <f t="shared" si="13"/>
        <v>70</v>
      </c>
      <c r="M69">
        <f t="shared" si="14"/>
        <v>1</v>
      </c>
      <c r="N69" s="32">
        <f t="shared" si="15"/>
        <v>70</v>
      </c>
    </row>
    <row r="70" spans="3:14" x14ac:dyDescent="0.2">
      <c r="C70" t="s">
        <v>893</v>
      </c>
      <c r="D70" s="2">
        <v>46068</v>
      </c>
      <c r="E70" s="63">
        <v>340</v>
      </c>
      <c r="H70" t="s">
        <v>893</v>
      </c>
      <c r="I70" s="2">
        <v>46075</v>
      </c>
      <c r="J70" s="63">
        <v>250</v>
      </c>
      <c r="L70" s="39">
        <f t="shared" si="13"/>
        <v>-90</v>
      </c>
      <c r="M70">
        <f t="shared" si="14"/>
        <v>7</v>
      </c>
      <c r="N70" s="32">
        <f t="shared" si="15"/>
        <v>-12.857142857142858</v>
      </c>
    </row>
    <row r="71" spans="3:14" x14ac:dyDescent="0.2">
      <c r="C71" t="s">
        <v>989</v>
      </c>
      <c r="D71" s="2">
        <v>46085</v>
      </c>
      <c r="E71" s="63">
        <v>260</v>
      </c>
      <c r="H71" t="s">
        <v>989</v>
      </c>
      <c r="I71" s="2">
        <v>46086</v>
      </c>
      <c r="J71" s="63">
        <v>290</v>
      </c>
      <c r="L71" s="39">
        <f t="shared" ref="L71:L97" si="16">IF(J71=0,"",J71-E71)</f>
        <v>30</v>
      </c>
      <c r="M71">
        <f t="shared" ref="M71:M97" si="17">I71-D71</f>
        <v>1</v>
      </c>
      <c r="N71" s="32">
        <f t="shared" ref="N71:N97" si="18">IF(J71=0,"",L71/M71)</f>
        <v>30</v>
      </c>
    </row>
    <row r="72" spans="3:14" x14ac:dyDescent="0.2">
      <c r="C72" t="s">
        <v>806</v>
      </c>
      <c r="D72" s="2">
        <v>46060</v>
      </c>
      <c r="E72" s="63">
        <v>280</v>
      </c>
      <c r="H72" t="s">
        <v>806</v>
      </c>
      <c r="I72" s="2">
        <v>46075</v>
      </c>
      <c r="J72" s="63">
        <v>270</v>
      </c>
      <c r="L72" s="39">
        <f t="shared" si="16"/>
        <v>-10</v>
      </c>
      <c r="M72">
        <f t="shared" si="17"/>
        <v>15</v>
      </c>
      <c r="N72" s="32">
        <f t="shared" si="18"/>
        <v>-0.66666666666666663</v>
      </c>
    </row>
    <row r="73" spans="3:14" x14ac:dyDescent="0.2">
      <c r="C73" t="s">
        <v>396</v>
      </c>
      <c r="D73" s="2">
        <v>46039</v>
      </c>
      <c r="E73" s="63">
        <v>365</v>
      </c>
      <c r="H73" t="s">
        <v>396</v>
      </c>
      <c r="I73" s="2">
        <v>46075</v>
      </c>
      <c r="J73" s="63">
        <v>325</v>
      </c>
      <c r="L73" s="39">
        <f t="shared" si="16"/>
        <v>-40</v>
      </c>
      <c r="M73">
        <f t="shared" si="17"/>
        <v>36</v>
      </c>
      <c r="N73" s="32">
        <f t="shared" si="18"/>
        <v>-1.1111111111111112</v>
      </c>
    </row>
    <row r="74" spans="3:14" x14ac:dyDescent="0.2">
      <c r="C74" t="s">
        <v>593</v>
      </c>
      <c r="D74" s="2">
        <v>46046</v>
      </c>
      <c r="E74" s="63">
        <v>305</v>
      </c>
      <c r="H74" t="s">
        <v>593</v>
      </c>
      <c r="I74" s="2">
        <v>46081</v>
      </c>
      <c r="J74" s="63">
        <v>395</v>
      </c>
      <c r="L74" s="39">
        <f t="shared" si="16"/>
        <v>90</v>
      </c>
      <c r="M74">
        <f t="shared" si="17"/>
        <v>35</v>
      </c>
      <c r="N74" s="32">
        <f t="shared" si="18"/>
        <v>2.5714285714285716</v>
      </c>
    </row>
    <row r="75" spans="3:14" x14ac:dyDescent="0.2">
      <c r="C75" t="s">
        <v>541</v>
      </c>
      <c r="D75" s="2">
        <v>46046</v>
      </c>
      <c r="E75" s="63">
        <v>260</v>
      </c>
      <c r="H75" t="s">
        <v>541</v>
      </c>
      <c r="I75" s="2">
        <v>46082</v>
      </c>
      <c r="J75" s="63">
        <v>250</v>
      </c>
      <c r="L75" s="39">
        <f t="shared" si="16"/>
        <v>-10</v>
      </c>
      <c r="M75">
        <f t="shared" si="17"/>
        <v>36</v>
      </c>
      <c r="N75" s="32">
        <f t="shared" si="18"/>
        <v>-0.27777777777777779</v>
      </c>
    </row>
    <row r="76" spans="3:14" x14ac:dyDescent="0.2">
      <c r="C76" t="s">
        <v>591</v>
      </c>
      <c r="D76" s="2">
        <v>46039</v>
      </c>
      <c r="E76" s="63">
        <v>300</v>
      </c>
      <c r="H76" t="s">
        <v>591</v>
      </c>
      <c r="I76" s="2">
        <v>46081</v>
      </c>
      <c r="J76" s="63">
        <v>290</v>
      </c>
      <c r="L76" s="39">
        <f t="shared" si="16"/>
        <v>-10</v>
      </c>
      <c r="M76">
        <f t="shared" si="17"/>
        <v>42</v>
      </c>
      <c r="N76" s="32">
        <f t="shared" si="18"/>
        <v>-0.23809523809523808</v>
      </c>
    </row>
    <row r="77" spans="3:14" x14ac:dyDescent="0.2">
      <c r="C77" t="s">
        <v>253</v>
      </c>
      <c r="D77" s="2">
        <v>46032</v>
      </c>
      <c r="E77" s="63">
        <v>240</v>
      </c>
      <c r="H77" t="s">
        <v>253</v>
      </c>
      <c r="I77" s="2">
        <v>46074</v>
      </c>
      <c r="J77" s="63">
        <v>175</v>
      </c>
      <c r="L77" s="39">
        <f t="shared" si="16"/>
        <v>-65</v>
      </c>
      <c r="M77">
        <f t="shared" si="17"/>
        <v>42</v>
      </c>
      <c r="N77" s="32">
        <f t="shared" si="18"/>
        <v>-1.5476190476190477</v>
      </c>
    </row>
    <row r="78" spans="3:14" x14ac:dyDescent="0.2">
      <c r="C78" t="s">
        <v>237</v>
      </c>
      <c r="D78" s="2">
        <v>45990</v>
      </c>
      <c r="E78" s="63">
        <v>430</v>
      </c>
      <c r="H78" t="s">
        <v>237</v>
      </c>
      <c r="I78" s="2">
        <v>46074</v>
      </c>
      <c r="J78" s="63">
        <v>425</v>
      </c>
      <c r="L78" s="39">
        <f t="shared" si="16"/>
        <v>-5</v>
      </c>
      <c r="M78">
        <f t="shared" si="17"/>
        <v>84</v>
      </c>
      <c r="N78" s="32">
        <f t="shared" si="18"/>
        <v>-5.9523809523809521E-2</v>
      </c>
    </row>
    <row r="79" spans="3:14" x14ac:dyDescent="0.2">
      <c r="C79" t="s">
        <v>380</v>
      </c>
      <c r="D79" s="2">
        <v>46039</v>
      </c>
      <c r="E79" s="63">
        <v>330</v>
      </c>
      <c r="H79" t="s">
        <v>380</v>
      </c>
      <c r="I79" s="2">
        <v>46086</v>
      </c>
      <c r="J79" s="63">
        <v>400</v>
      </c>
      <c r="L79" s="39">
        <f t="shared" si="16"/>
        <v>70</v>
      </c>
      <c r="M79">
        <f t="shared" si="17"/>
        <v>47</v>
      </c>
      <c r="N79" s="32">
        <f t="shared" si="18"/>
        <v>1.4893617021276595</v>
      </c>
    </row>
    <row r="80" spans="3:14" x14ac:dyDescent="0.2">
      <c r="C80" t="s">
        <v>279</v>
      </c>
      <c r="D80" s="2">
        <v>46038</v>
      </c>
      <c r="E80" s="63">
        <v>355</v>
      </c>
      <c r="H80" t="s">
        <v>279</v>
      </c>
      <c r="I80" s="2">
        <v>46081</v>
      </c>
      <c r="J80" s="63">
        <v>500</v>
      </c>
      <c r="L80" s="39">
        <f t="shared" si="16"/>
        <v>145</v>
      </c>
      <c r="M80">
        <f t="shared" si="17"/>
        <v>43</v>
      </c>
      <c r="N80" s="32">
        <f t="shared" si="18"/>
        <v>3.3720930232558142</v>
      </c>
    </row>
    <row r="81" spans="3:14" x14ac:dyDescent="0.2">
      <c r="C81" t="s">
        <v>633</v>
      </c>
      <c r="D81" s="2">
        <v>46051</v>
      </c>
      <c r="E81" s="63">
        <v>310</v>
      </c>
      <c r="H81" t="s">
        <v>633</v>
      </c>
      <c r="I81" s="2">
        <v>46081</v>
      </c>
      <c r="J81" s="63">
        <v>340</v>
      </c>
      <c r="L81" s="39">
        <f t="shared" si="16"/>
        <v>30</v>
      </c>
      <c r="M81">
        <f t="shared" si="17"/>
        <v>30</v>
      </c>
      <c r="N81" s="32">
        <f t="shared" si="18"/>
        <v>1</v>
      </c>
    </row>
    <row r="82" spans="3:14" x14ac:dyDescent="0.2">
      <c r="C82" t="s">
        <v>358</v>
      </c>
      <c r="D82" s="2">
        <v>46039</v>
      </c>
      <c r="E82" s="63">
        <v>445</v>
      </c>
      <c r="H82" t="s">
        <v>358</v>
      </c>
      <c r="I82" s="2">
        <v>46081</v>
      </c>
      <c r="J82" s="63">
        <v>480</v>
      </c>
      <c r="L82" s="39">
        <f t="shared" si="16"/>
        <v>35</v>
      </c>
      <c r="M82">
        <f t="shared" si="17"/>
        <v>42</v>
      </c>
      <c r="N82" s="32">
        <f t="shared" si="18"/>
        <v>0.83333333333333337</v>
      </c>
    </row>
    <row r="83" spans="3:14" x14ac:dyDescent="0.2">
      <c r="C83" t="s">
        <v>170</v>
      </c>
      <c r="D83" s="2">
        <v>45997</v>
      </c>
      <c r="E83" s="63">
        <v>385</v>
      </c>
      <c r="H83" t="s">
        <v>170</v>
      </c>
      <c r="I83" s="2">
        <v>46082</v>
      </c>
      <c r="J83" s="63">
        <v>375</v>
      </c>
      <c r="L83" s="39">
        <f t="shared" si="16"/>
        <v>-10</v>
      </c>
      <c r="M83">
        <f t="shared" si="17"/>
        <v>85</v>
      </c>
      <c r="N83" s="32">
        <f t="shared" si="18"/>
        <v>-0.11764705882352941</v>
      </c>
    </row>
    <row r="84" spans="3:14" x14ac:dyDescent="0.2">
      <c r="C84" t="s">
        <v>609</v>
      </c>
      <c r="D84" s="2">
        <v>46046</v>
      </c>
      <c r="E84" s="63">
        <v>215</v>
      </c>
      <c r="H84" t="s">
        <v>609</v>
      </c>
      <c r="I84" s="2">
        <v>46081</v>
      </c>
      <c r="J84" s="63">
        <v>285</v>
      </c>
      <c r="L84" s="39">
        <f t="shared" si="16"/>
        <v>70</v>
      </c>
      <c r="M84">
        <f t="shared" si="17"/>
        <v>35</v>
      </c>
      <c r="N84" s="32">
        <f t="shared" si="18"/>
        <v>2</v>
      </c>
    </row>
    <row r="85" spans="3:14" x14ac:dyDescent="0.2">
      <c r="C85" t="s">
        <v>970</v>
      </c>
      <c r="D85" s="2">
        <v>46081</v>
      </c>
      <c r="E85" s="63">
        <v>270</v>
      </c>
      <c r="H85" t="s">
        <v>970</v>
      </c>
      <c r="I85" s="2">
        <v>46082</v>
      </c>
      <c r="J85" s="63">
        <v>300</v>
      </c>
      <c r="L85" s="39">
        <f t="shared" si="16"/>
        <v>30</v>
      </c>
      <c r="M85">
        <f t="shared" si="17"/>
        <v>1</v>
      </c>
      <c r="N85" s="32">
        <f t="shared" si="18"/>
        <v>30</v>
      </c>
    </row>
    <row r="86" spans="3:14" x14ac:dyDescent="0.2">
      <c r="C86" t="s">
        <v>188</v>
      </c>
      <c r="D86" s="2">
        <v>46032</v>
      </c>
      <c r="E86" s="63">
        <v>540</v>
      </c>
      <c r="H86" t="s">
        <v>188</v>
      </c>
      <c r="I86" s="2">
        <v>46074</v>
      </c>
      <c r="J86" s="63">
        <v>460</v>
      </c>
      <c r="L86" s="39">
        <f t="shared" si="16"/>
        <v>-80</v>
      </c>
      <c r="M86">
        <f t="shared" si="17"/>
        <v>42</v>
      </c>
      <c r="N86" s="32">
        <f t="shared" si="18"/>
        <v>-1.9047619047619047</v>
      </c>
    </row>
    <row r="87" spans="3:14" x14ac:dyDescent="0.2">
      <c r="C87" t="s">
        <v>667</v>
      </c>
      <c r="D87" s="2">
        <v>46053</v>
      </c>
      <c r="E87" s="63">
        <v>405</v>
      </c>
      <c r="H87" t="s">
        <v>667</v>
      </c>
      <c r="I87" s="2">
        <v>46075</v>
      </c>
      <c r="J87" s="63">
        <v>445</v>
      </c>
      <c r="L87" s="39">
        <f t="shared" si="16"/>
        <v>40</v>
      </c>
      <c r="M87">
        <f t="shared" si="17"/>
        <v>22</v>
      </c>
      <c r="N87" s="32">
        <f t="shared" si="18"/>
        <v>1.8181818181818181</v>
      </c>
    </row>
    <row r="88" spans="3:14" x14ac:dyDescent="0.2">
      <c r="C88" t="s">
        <v>969</v>
      </c>
      <c r="D88" s="2">
        <v>46081</v>
      </c>
      <c r="E88" s="63">
        <v>310</v>
      </c>
      <c r="H88" t="s">
        <v>969</v>
      </c>
      <c r="I88" s="2">
        <v>46082</v>
      </c>
      <c r="J88" s="63">
        <v>325</v>
      </c>
      <c r="L88" s="39">
        <f t="shared" si="16"/>
        <v>15</v>
      </c>
      <c r="M88">
        <f t="shared" si="17"/>
        <v>1</v>
      </c>
      <c r="N88" s="32">
        <f t="shared" si="18"/>
        <v>15</v>
      </c>
    </row>
    <row r="89" spans="3:14" x14ac:dyDescent="0.2">
      <c r="C89" t="s">
        <v>488</v>
      </c>
      <c r="D89" s="2">
        <v>46045</v>
      </c>
      <c r="E89" s="63">
        <v>310</v>
      </c>
      <c r="H89" t="s">
        <v>488</v>
      </c>
      <c r="I89" s="2">
        <v>46086</v>
      </c>
      <c r="J89" s="63">
        <v>300</v>
      </c>
      <c r="L89" s="39">
        <f t="shared" si="16"/>
        <v>-10</v>
      </c>
      <c r="M89">
        <f t="shared" si="17"/>
        <v>41</v>
      </c>
      <c r="N89" s="32">
        <f t="shared" si="18"/>
        <v>-0.24390243902439024</v>
      </c>
    </row>
    <row r="90" spans="3:14" x14ac:dyDescent="0.2">
      <c r="C90" t="s">
        <v>553</v>
      </c>
      <c r="D90" s="2">
        <v>46046</v>
      </c>
      <c r="E90" s="63">
        <v>505</v>
      </c>
      <c r="H90" t="s">
        <v>553</v>
      </c>
      <c r="I90" s="2">
        <v>46081</v>
      </c>
      <c r="J90" s="63">
        <v>490</v>
      </c>
      <c r="L90" s="39">
        <f t="shared" si="16"/>
        <v>-15</v>
      </c>
      <c r="M90">
        <f t="shared" si="17"/>
        <v>35</v>
      </c>
      <c r="N90" s="32">
        <f t="shared" si="18"/>
        <v>-0.42857142857142855</v>
      </c>
    </row>
    <row r="91" spans="3:14" x14ac:dyDescent="0.2">
      <c r="C91" t="s">
        <v>558</v>
      </c>
      <c r="D91" s="2">
        <v>46046</v>
      </c>
      <c r="E91" s="63">
        <v>310</v>
      </c>
      <c r="H91" t="s">
        <v>558</v>
      </c>
      <c r="I91" s="2">
        <v>46081</v>
      </c>
      <c r="J91" s="63">
        <v>265</v>
      </c>
      <c r="L91" s="39">
        <f t="shared" si="16"/>
        <v>-45</v>
      </c>
      <c r="M91">
        <f t="shared" si="17"/>
        <v>35</v>
      </c>
      <c r="N91" s="32">
        <f t="shared" si="18"/>
        <v>-1.2857142857142858</v>
      </c>
    </row>
    <row r="92" spans="3:14" x14ac:dyDescent="0.2">
      <c r="C92" t="s">
        <v>539</v>
      </c>
      <c r="D92" s="2">
        <v>46046</v>
      </c>
      <c r="E92" s="63">
        <v>330</v>
      </c>
      <c r="H92" t="s">
        <v>539</v>
      </c>
      <c r="I92" s="2">
        <v>46082</v>
      </c>
      <c r="J92" s="63">
        <v>225</v>
      </c>
      <c r="L92" s="39">
        <f t="shared" si="16"/>
        <v>-105</v>
      </c>
      <c r="M92">
        <f t="shared" si="17"/>
        <v>36</v>
      </c>
      <c r="N92" s="32">
        <f t="shared" si="18"/>
        <v>-2.9166666666666665</v>
      </c>
    </row>
    <row r="93" spans="3:14" x14ac:dyDescent="0.2">
      <c r="C93" t="s">
        <v>631</v>
      </c>
      <c r="D93" s="2">
        <v>46051</v>
      </c>
      <c r="E93" s="63">
        <v>420</v>
      </c>
      <c r="H93" t="s">
        <v>631</v>
      </c>
      <c r="I93" s="2">
        <v>46081</v>
      </c>
      <c r="J93" s="63">
        <v>430</v>
      </c>
      <c r="L93" s="39">
        <f t="shared" si="16"/>
        <v>10</v>
      </c>
      <c r="M93">
        <f t="shared" si="17"/>
        <v>30</v>
      </c>
      <c r="N93" s="32">
        <f t="shared" si="18"/>
        <v>0.33333333333333331</v>
      </c>
    </row>
    <row r="94" spans="3:14" x14ac:dyDescent="0.2">
      <c r="C94" t="s">
        <v>855</v>
      </c>
      <c r="D94" s="2">
        <v>46053</v>
      </c>
      <c r="E94" s="63">
        <v>410</v>
      </c>
      <c r="H94" t="s">
        <v>855</v>
      </c>
      <c r="I94" s="2">
        <v>46081</v>
      </c>
      <c r="J94" s="63">
        <v>420</v>
      </c>
      <c r="L94" s="39">
        <f t="shared" si="16"/>
        <v>10</v>
      </c>
      <c r="M94">
        <f t="shared" si="17"/>
        <v>28</v>
      </c>
      <c r="N94" s="32">
        <f t="shared" si="18"/>
        <v>0.35714285714285715</v>
      </c>
    </row>
    <row r="95" spans="3:14" x14ac:dyDescent="0.2">
      <c r="C95" t="s">
        <v>190</v>
      </c>
      <c r="D95" s="2">
        <v>46032</v>
      </c>
      <c r="E95" s="63">
        <v>310</v>
      </c>
      <c r="H95" t="s">
        <v>190</v>
      </c>
      <c r="I95" s="2">
        <v>46074</v>
      </c>
      <c r="J95" s="63">
        <v>370</v>
      </c>
      <c r="L95" s="39">
        <f t="shared" si="16"/>
        <v>60</v>
      </c>
      <c r="M95">
        <f t="shared" si="17"/>
        <v>42</v>
      </c>
      <c r="N95" s="32">
        <f t="shared" si="18"/>
        <v>1.4285714285714286</v>
      </c>
    </row>
    <row r="96" spans="3:14" x14ac:dyDescent="0.2">
      <c r="C96" t="s">
        <v>410</v>
      </c>
      <c r="D96" s="2">
        <v>46039</v>
      </c>
      <c r="E96" s="63">
        <v>360</v>
      </c>
      <c r="H96" t="s">
        <v>410</v>
      </c>
      <c r="I96" s="2">
        <v>46074</v>
      </c>
      <c r="J96" s="63">
        <v>390</v>
      </c>
      <c r="L96" s="39">
        <f t="shared" si="16"/>
        <v>30</v>
      </c>
      <c r="M96">
        <f t="shared" si="17"/>
        <v>35</v>
      </c>
      <c r="N96" s="32">
        <f t="shared" si="18"/>
        <v>0.8571428571428571</v>
      </c>
    </row>
    <row r="97" spans="3:14" x14ac:dyDescent="0.2">
      <c r="C97" t="s">
        <v>958</v>
      </c>
      <c r="D97" s="2">
        <v>46081</v>
      </c>
      <c r="E97" s="63">
        <v>505</v>
      </c>
      <c r="H97" t="s">
        <v>958</v>
      </c>
      <c r="I97" s="2">
        <v>46082</v>
      </c>
      <c r="J97" s="63">
        <v>450</v>
      </c>
      <c r="L97" s="39">
        <f t="shared" si="16"/>
        <v>-55</v>
      </c>
      <c r="M97">
        <f t="shared" si="17"/>
        <v>1</v>
      </c>
      <c r="N97" s="32">
        <f t="shared" si="18"/>
        <v>-55</v>
      </c>
    </row>
    <row r="98" spans="3:14" x14ac:dyDescent="0.2">
      <c r="C98" t="s">
        <v>838</v>
      </c>
      <c r="D98" s="2">
        <v>46060</v>
      </c>
      <c r="E98" s="63">
        <v>390</v>
      </c>
      <c r="H98" t="s">
        <v>838</v>
      </c>
      <c r="I98" s="2">
        <v>46082</v>
      </c>
      <c r="J98" s="63">
        <v>400</v>
      </c>
      <c r="L98" s="39">
        <f t="shared" ref="L98:L137" si="19">IF(J98=0,"",J98-E98)</f>
        <v>10</v>
      </c>
      <c r="M98">
        <f t="shared" ref="M98:M137" si="20">I98-D98</f>
        <v>22</v>
      </c>
      <c r="N98" s="32">
        <f t="shared" ref="N98:N137" si="21">IF(J98=0,"",L98/M98)</f>
        <v>0.45454545454545453</v>
      </c>
    </row>
    <row r="99" spans="3:14" x14ac:dyDescent="0.2">
      <c r="C99" t="s">
        <v>701</v>
      </c>
      <c r="D99" s="2">
        <v>46053</v>
      </c>
      <c r="E99" s="63">
        <v>190</v>
      </c>
      <c r="H99" t="s">
        <v>701</v>
      </c>
      <c r="I99" s="2">
        <v>46081</v>
      </c>
      <c r="J99" s="63">
        <v>135</v>
      </c>
      <c r="L99" s="39">
        <f t="shared" si="19"/>
        <v>-55</v>
      </c>
      <c r="M99">
        <f t="shared" si="20"/>
        <v>28</v>
      </c>
      <c r="N99" s="32">
        <f t="shared" si="21"/>
        <v>-1.9642857142857142</v>
      </c>
    </row>
    <row r="100" spans="3:14" x14ac:dyDescent="0.2">
      <c r="C100" t="s">
        <v>513</v>
      </c>
      <c r="D100" s="2">
        <v>46046</v>
      </c>
      <c r="E100" s="63">
        <v>450</v>
      </c>
      <c r="H100" t="s">
        <v>513</v>
      </c>
      <c r="I100" s="2">
        <v>46086</v>
      </c>
      <c r="J100" s="63">
        <v>535</v>
      </c>
      <c r="L100" s="39">
        <f t="shared" si="19"/>
        <v>85</v>
      </c>
      <c r="M100">
        <f t="shared" si="20"/>
        <v>40</v>
      </c>
      <c r="N100" s="32">
        <f t="shared" si="21"/>
        <v>2.125</v>
      </c>
    </row>
    <row r="101" spans="3:14" x14ac:dyDescent="0.2">
      <c r="C101" t="s">
        <v>432</v>
      </c>
      <c r="D101" s="2">
        <v>46032</v>
      </c>
      <c r="E101" s="63">
        <v>365</v>
      </c>
      <c r="H101" t="s">
        <v>432</v>
      </c>
      <c r="I101" s="2">
        <v>46082</v>
      </c>
      <c r="J101" s="63">
        <v>430</v>
      </c>
      <c r="L101" s="39">
        <f t="shared" si="19"/>
        <v>65</v>
      </c>
      <c r="M101">
        <f t="shared" si="20"/>
        <v>50</v>
      </c>
      <c r="N101" s="32">
        <f t="shared" si="21"/>
        <v>1.3</v>
      </c>
    </row>
    <row r="102" spans="3:14" x14ac:dyDescent="0.2">
      <c r="C102" t="s">
        <v>1030</v>
      </c>
      <c r="D102" s="2">
        <v>46046</v>
      </c>
      <c r="E102" s="63">
        <v>435</v>
      </c>
      <c r="H102" t="s">
        <v>1030</v>
      </c>
      <c r="I102" s="2">
        <v>46086</v>
      </c>
      <c r="J102" s="63">
        <v>475</v>
      </c>
      <c r="L102" s="39">
        <f t="shared" si="19"/>
        <v>40</v>
      </c>
      <c r="M102">
        <f t="shared" si="20"/>
        <v>40</v>
      </c>
      <c r="N102" s="32">
        <f t="shared" si="21"/>
        <v>1</v>
      </c>
    </row>
    <row r="103" spans="3:14" x14ac:dyDescent="0.2">
      <c r="C103" t="s">
        <v>321</v>
      </c>
      <c r="D103" s="2">
        <v>46038</v>
      </c>
      <c r="E103" s="63">
        <v>340</v>
      </c>
      <c r="H103" t="s">
        <v>321</v>
      </c>
      <c r="I103" s="2">
        <v>46082</v>
      </c>
      <c r="J103" s="63">
        <v>480</v>
      </c>
      <c r="L103" s="39">
        <f t="shared" si="19"/>
        <v>140</v>
      </c>
      <c r="M103">
        <f t="shared" si="20"/>
        <v>44</v>
      </c>
      <c r="N103" s="32">
        <f t="shared" si="21"/>
        <v>3.1818181818181817</v>
      </c>
    </row>
    <row r="104" spans="3:14" x14ac:dyDescent="0.2">
      <c r="C104" t="s">
        <v>409</v>
      </c>
      <c r="D104" s="2">
        <v>46039</v>
      </c>
      <c r="E104" s="63">
        <v>360</v>
      </c>
      <c r="H104" t="s">
        <v>409</v>
      </c>
      <c r="I104" s="2">
        <v>46074</v>
      </c>
      <c r="J104" s="63">
        <v>305</v>
      </c>
      <c r="L104" s="39">
        <f t="shared" si="19"/>
        <v>-55</v>
      </c>
      <c r="M104">
        <f t="shared" si="20"/>
        <v>35</v>
      </c>
      <c r="N104" s="32">
        <f t="shared" si="21"/>
        <v>-1.5714285714285714</v>
      </c>
    </row>
    <row r="105" spans="3:14" x14ac:dyDescent="0.2">
      <c r="C105" t="s">
        <v>456</v>
      </c>
      <c r="D105" s="2">
        <v>46039</v>
      </c>
      <c r="E105" s="63">
        <v>460</v>
      </c>
      <c r="H105" t="s">
        <v>456</v>
      </c>
      <c r="I105" s="2">
        <v>46082</v>
      </c>
      <c r="J105" s="63">
        <v>535</v>
      </c>
      <c r="L105" s="39">
        <f t="shared" si="19"/>
        <v>75</v>
      </c>
      <c r="M105">
        <f t="shared" si="20"/>
        <v>43</v>
      </c>
      <c r="N105" s="32">
        <f t="shared" si="21"/>
        <v>1.7441860465116279</v>
      </c>
    </row>
    <row r="106" spans="3:14" x14ac:dyDescent="0.2">
      <c r="C106" t="s">
        <v>928</v>
      </c>
      <c r="D106" s="2">
        <v>46073</v>
      </c>
      <c r="E106" s="63">
        <v>215</v>
      </c>
      <c r="H106" t="s">
        <v>928</v>
      </c>
      <c r="I106" s="2">
        <v>46081</v>
      </c>
      <c r="J106" s="63">
        <v>195</v>
      </c>
      <c r="L106" s="39">
        <f t="shared" si="19"/>
        <v>-20</v>
      </c>
      <c r="M106">
        <f t="shared" si="20"/>
        <v>8</v>
      </c>
      <c r="N106" s="32">
        <f t="shared" si="21"/>
        <v>-2.5</v>
      </c>
    </row>
    <row r="107" spans="3:14" x14ac:dyDescent="0.2">
      <c r="C107" t="s">
        <v>602</v>
      </c>
      <c r="D107" s="2">
        <v>46046</v>
      </c>
      <c r="E107" s="63">
        <v>420</v>
      </c>
      <c r="H107" t="s">
        <v>602</v>
      </c>
      <c r="I107" s="2">
        <v>46081</v>
      </c>
      <c r="J107" s="63">
        <v>395</v>
      </c>
      <c r="L107" s="39">
        <f t="shared" si="19"/>
        <v>-25</v>
      </c>
      <c r="M107">
        <f t="shared" si="20"/>
        <v>35</v>
      </c>
      <c r="N107" s="32">
        <f t="shared" si="21"/>
        <v>-0.7142857142857143</v>
      </c>
    </row>
    <row r="108" spans="3:14" x14ac:dyDescent="0.2">
      <c r="C108" t="s">
        <v>837</v>
      </c>
      <c r="D108" s="2">
        <v>46060</v>
      </c>
      <c r="E108" s="63">
        <v>405</v>
      </c>
      <c r="H108" t="s">
        <v>837</v>
      </c>
      <c r="I108" s="2">
        <v>46082</v>
      </c>
      <c r="J108" s="63">
        <v>465</v>
      </c>
      <c r="L108" s="39">
        <f t="shared" si="19"/>
        <v>60</v>
      </c>
      <c r="M108">
        <f t="shared" si="20"/>
        <v>22</v>
      </c>
      <c r="N108" s="32">
        <f t="shared" si="21"/>
        <v>2.7272727272727271</v>
      </c>
    </row>
    <row r="109" spans="3:14" x14ac:dyDescent="0.2">
      <c r="C109" t="s">
        <v>199</v>
      </c>
      <c r="D109" s="2">
        <v>46038</v>
      </c>
      <c r="E109" s="63">
        <v>260</v>
      </c>
      <c r="H109" t="s">
        <v>199</v>
      </c>
      <c r="I109" s="2">
        <v>46081</v>
      </c>
      <c r="J109" s="63">
        <v>265</v>
      </c>
      <c r="L109" s="39">
        <f t="shared" si="19"/>
        <v>5</v>
      </c>
      <c r="M109">
        <f t="shared" si="20"/>
        <v>43</v>
      </c>
      <c r="N109" s="32">
        <f t="shared" si="21"/>
        <v>0.11627906976744186</v>
      </c>
    </row>
    <row r="110" spans="3:14" x14ac:dyDescent="0.2">
      <c r="C110" t="s">
        <v>682</v>
      </c>
      <c r="D110" s="2">
        <v>46053</v>
      </c>
      <c r="E110" s="63">
        <v>240</v>
      </c>
      <c r="H110" t="s">
        <v>682</v>
      </c>
      <c r="I110" s="2">
        <v>46081</v>
      </c>
      <c r="J110" s="63">
        <v>280</v>
      </c>
      <c r="L110" s="39">
        <f t="shared" si="19"/>
        <v>40</v>
      </c>
      <c r="M110">
        <f t="shared" si="20"/>
        <v>28</v>
      </c>
      <c r="N110" s="32">
        <f t="shared" si="21"/>
        <v>1.4285714285714286</v>
      </c>
    </row>
    <row r="111" spans="3:14" x14ac:dyDescent="0.2">
      <c r="C111" t="s">
        <v>554</v>
      </c>
      <c r="D111" s="2">
        <v>46046</v>
      </c>
      <c r="E111" s="63">
        <v>405</v>
      </c>
      <c r="H111" t="s">
        <v>554</v>
      </c>
      <c r="I111" s="2">
        <v>46081</v>
      </c>
      <c r="J111" s="63">
        <v>530</v>
      </c>
      <c r="L111" s="39">
        <f t="shared" si="19"/>
        <v>125</v>
      </c>
      <c r="M111">
        <f t="shared" si="20"/>
        <v>35</v>
      </c>
      <c r="N111" s="32">
        <f t="shared" si="21"/>
        <v>3.5714285714285716</v>
      </c>
    </row>
    <row r="112" spans="3:14" x14ac:dyDescent="0.2">
      <c r="C112" t="s">
        <v>180</v>
      </c>
      <c r="D112" s="2">
        <v>46038</v>
      </c>
      <c r="E112" s="63">
        <v>325</v>
      </c>
      <c r="H112" t="s">
        <v>180</v>
      </c>
      <c r="I112" s="2">
        <v>46081</v>
      </c>
      <c r="J112" s="63">
        <v>390</v>
      </c>
      <c r="L112" s="39">
        <f t="shared" si="19"/>
        <v>65</v>
      </c>
      <c r="M112">
        <f t="shared" si="20"/>
        <v>43</v>
      </c>
      <c r="N112" s="32">
        <f t="shared" si="21"/>
        <v>1.5116279069767442</v>
      </c>
    </row>
    <row r="113" spans="3:14" x14ac:dyDescent="0.2">
      <c r="C113" t="s">
        <v>458</v>
      </c>
      <c r="D113" s="2">
        <v>46039</v>
      </c>
      <c r="E113" s="63">
        <v>430</v>
      </c>
      <c r="H113" t="s">
        <v>458</v>
      </c>
      <c r="I113" s="2">
        <v>46081</v>
      </c>
      <c r="J113" s="63">
        <v>440</v>
      </c>
      <c r="L113" s="39">
        <f t="shared" si="19"/>
        <v>10</v>
      </c>
      <c r="M113">
        <f t="shared" si="20"/>
        <v>42</v>
      </c>
      <c r="N113" s="32">
        <f t="shared" si="21"/>
        <v>0.23809523809523808</v>
      </c>
    </row>
    <row r="114" spans="3:14" x14ac:dyDescent="0.2">
      <c r="C114" t="s">
        <v>262</v>
      </c>
      <c r="D114" s="2">
        <v>46004</v>
      </c>
      <c r="E114" s="63">
        <v>350</v>
      </c>
      <c r="H114" t="s">
        <v>262</v>
      </c>
      <c r="I114" s="2">
        <v>46074</v>
      </c>
      <c r="J114" s="63">
        <v>350</v>
      </c>
      <c r="L114" s="39">
        <f t="shared" si="19"/>
        <v>0</v>
      </c>
      <c r="M114">
        <f t="shared" si="20"/>
        <v>70</v>
      </c>
      <c r="N114" s="32">
        <f t="shared" si="21"/>
        <v>0</v>
      </c>
    </row>
    <row r="115" spans="3:14" x14ac:dyDescent="0.2">
      <c r="C115" t="s">
        <v>748</v>
      </c>
      <c r="D115" s="2">
        <v>46054</v>
      </c>
      <c r="E115" s="63">
        <v>275</v>
      </c>
      <c r="H115" t="s">
        <v>748</v>
      </c>
      <c r="I115" s="2">
        <v>46082</v>
      </c>
      <c r="J115" s="63">
        <v>335</v>
      </c>
      <c r="L115" s="39">
        <f t="shared" si="19"/>
        <v>60</v>
      </c>
      <c r="M115">
        <f t="shared" si="20"/>
        <v>28</v>
      </c>
      <c r="N115" s="32">
        <f t="shared" si="21"/>
        <v>2.1428571428571428</v>
      </c>
    </row>
    <row r="116" spans="3:14" x14ac:dyDescent="0.2">
      <c r="C116" t="s">
        <v>755</v>
      </c>
      <c r="D116" s="2">
        <v>46054</v>
      </c>
      <c r="E116" s="63">
        <v>190</v>
      </c>
      <c r="H116" t="s">
        <v>755</v>
      </c>
      <c r="I116" s="2">
        <v>46082</v>
      </c>
      <c r="J116" s="63">
        <v>260</v>
      </c>
      <c r="L116" s="39">
        <f t="shared" si="19"/>
        <v>70</v>
      </c>
      <c r="M116">
        <f t="shared" si="20"/>
        <v>28</v>
      </c>
      <c r="N116" s="32">
        <f t="shared" si="21"/>
        <v>2.5</v>
      </c>
    </row>
    <row r="117" spans="3:14" x14ac:dyDescent="0.2">
      <c r="C117" t="s">
        <v>264</v>
      </c>
      <c r="D117" s="2">
        <v>46004</v>
      </c>
      <c r="E117" s="63">
        <v>250</v>
      </c>
      <c r="H117" t="s">
        <v>264</v>
      </c>
      <c r="I117" s="2">
        <v>46074</v>
      </c>
      <c r="J117" s="63">
        <v>290</v>
      </c>
      <c r="L117" s="39">
        <f t="shared" si="19"/>
        <v>40</v>
      </c>
      <c r="M117">
        <f t="shared" si="20"/>
        <v>70</v>
      </c>
      <c r="N117" s="32">
        <f t="shared" si="21"/>
        <v>0.5714285714285714</v>
      </c>
    </row>
    <row r="118" spans="3:14" x14ac:dyDescent="0.2">
      <c r="C118" t="s">
        <v>905</v>
      </c>
      <c r="D118" s="2">
        <v>46074</v>
      </c>
      <c r="E118" s="63">
        <v>320</v>
      </c>
      <c r="H118" t="s">
        <v>905</v>
      </c>
      <c r="I118" s="2">
        <v>46075</v>
      </c>
      <c r="J118" s="63">
        <v>325</v>
      </c>
      <c r="L118" s="39">
        <f t="shared" si="19"/>
        <v>5</v>
      </c>
      <c r="M118">
        <f t="shared" si="20"/>
        <v>1</v>
      </c>
      <c r="N118" s="32">
        <f t="shared" si="21"/>
        <v>5</v>
      </c>
    </row>
    <row r="119" spans="3:14" x14ac:dyDescent="0.2">
      <c r="C119" t="s">
        <v>719</v>
      </c>
      <c r="D119" s="2">
        <v>46053</v>
      </c>
      <c r="E119" s="63">
        <v>495</v>
      </c>
      <c r="H119" t="s">
        <v>719</v>
      </c>
      <c r="I119" s="2">
        <v>46086</v>
      </c>
      <c r="J119" s="63">
        <v>525</v>
      </c>
      <c r="L119" s="39">
        <f t="shared" si="19"/>
        <v>30</v>
      </c>
      <c r="M119">
        <f t="shared" si="20"/>
        <v>33</v>
      </c>
      <c r="N119" s="32">
        <f t="shared" si="21"/>
        <v>0.90909090909090906</v>
      </c>
    </row>
    <row r="120" spans="3:14" x14ac:dyDescent="0.2">
      <c r="C120" t="s">
        <v>374</v>
      </c>
      <c r="D120" s="2">
        <v>46039</v>
      </c>
      <c r="E120" s="63">
        <v>545</v>
      </c>
      <c r="H120" t="s">
        <v>374</v>
      </c>
      <c r="I120" s="2">
        <v>46086</v>
      </c>
      <c r="J120" s="63">
        <v>540</v>
      </c>
      <c r="L120" s="39">
        <f t="shared" si="19"/>
        <v>-5</v>
      </c>
      <c r="M120">
        <f t="shared" si="20"/>
        <v>47</v>
      </c>
      <c r="N120" s="32">
        <f t="shared" si="21"/>
        <v>-0.10638297872340426</v>
      </c>
    </row>
    <row r="121" spans="3:14" x14ac:dyDescent="0.2">
      <c r="C121" t="s">
        <v>514</v>
      </c>
      <c r="D121" s="2">
        <v>46046</v>
      </c>
      <c r="E121" s="63">
        <v>365</v>
      </c>
      <c r="H121" t="s">
        <v>514</v>
      </c>
      <c r="I121" s="2">
        <v>46086</v>
      </c>
      <c r="J121" s="63">
        <v>345</v>
      </c>
      <c r="L121" s="39">
        <f t="shared" si="19"/>
        <v>-20</v>
      </c>
      <c r="M121">
        <f t="shared" si="20"/>
        <v>40</v>
      </c>
      <c r="N121" s="32">
        <f t="shared" si="21"/>
        <v>-0.5</v>
      </c>
    </row>
    <row r="122" spans="3:14" x14ac:dyDescent="0.2">
      <c r="C122" t="s">
        <v>778</v>
      </c>
      <c r="D122" s="2">
        <v>46053</v>
      </c>
      <c r="E122" s="63">
        <v>310</v>
      </c>
      <c r="H122" t="s">
        <v>778</v>
      </c>
      <c r="I122" s="2">
        <v>46081</v>
      </c>
      <c r="J122" s="63">
        <v>445</v>
      </c>
      <c r="L122" s="39">
        <f t="shared" si="19"/>
        <v>135</v>
      </c>
      <c r="M122">
        <f t="shared" si="20"/>
        <v>28</v>
      </c>
      <c r="N122" s="32">
        <f t="shared" si="21"/>
        <v>4.8214285714285712</v>
      </c>
    </row>
    <row r="123" spans="3:14" x14ac:dyDescent="0.2">
      <c r="C123" t="s">
        <v>615</v>
      </c>
      <c r="D123" s="2">
        <v>46039</v>
      </c>
      <c r="E123" s="63">
        <v>425</v>
      </c>
      <c r="H123" t="s">
        <v>615</v>
      </c>
      <c r="I123" s="2">
        <v>46075</v>
      </c>
      <c r="J123" s="63">
        <v>295</v>
      </c>
      <c r="L123" s="39">
        <f t="shared" si="19"/>
        <v>-130</v>
      </c>
      <c r="M123">
        <f t="shared" si="20"/>
        <v>36</v>
      </c>
      <c r="N123" s="32">
        <f t="shared" si="21"/>
        <v>-3.6111111111111112</v>
      </c>
    </row>
    <row r="124" spans="3:14" x14ac:dyDescent="0.2">
      <c r="C124" t="s">
        <v>839</v>
      </c>
      <c r="D124" s="2">
        <v>46060</v>
      </c>
      <c r="E124" s="63">
        <v>270</v>
      </c>
      <c r="H124" t="s">
        <v>839</v>
      </c>
      <c r="I124" s="2">
        <v>46082</v>
      </c>
      <c r="J124" s="63">
        <v>290</v>
      </c>
      <c r="L124" s="39">
        <f t="shared" si="19"/>
        <v>20</v>
      </c>
      <c r="M124">
        <f t="shared" si="20"/>
        <v>22</v>
      </c>
      <c r="N124" s="32">
        <f t="shared" si="21"/>
        <v>0.90909090909090906</v>
      </c>
    </row>
    <row r="125" spans="3:14" x14ac:dyDescent="0.2">
      <c r="C125" t="s">
        <v>339</v>
      </c>
      <c r="D125" s="2">
        <v>46039</v>
      </c>
      <c r="E125" s="63">
        <v>190</v>
      </c>
      <c r="H125" t="s">
        <v>339</v>
      </c>
      <c r="I125" s="2">
        <v>46081</v>
      </c>
      <c r="J125" s="63">
        <v>250</v>
      </c>
      <c r="L125" s="39">
        <f t="shared" si="19"/>
        <v>60</v>
      </c>
      <c r="M125">
        <f t="shared" si="20"/>
        <v>42</v>
      </c>
      <c r="N125" s="32">
        <f t="shared" si="21"/>
        <v>1.4285714285714286</v>
      </c>
    </row>
    <row r="126" spans="3:14" x14ac:dyDescent="0.2">
      <c r="C126" t="s">
        <v>861</v>
      </c>
      <c r="D126" s="2">
        <v>46060</v>
      </c>
      <c r="E126" s="63">
        <v>255</v>
      </c>
      <c r="H126" t="s">
        <v>861</v>
      </c>
      <c r="I126" s="2">
        <v>46081</v>
      </c>
      <c r="J126" s="63">
        <v>360</v>
      </c>
      <c r="L126" s="39">
        <f t="shared" si="19"/>
        <v>105</v>
      </c>
      <c r="M126">
        <f t="shared" si="20"/>
        <v>21</v>
      </c>
      <c r="N126" s="32">
        <f t="shared" si="21"/>
        <v>5</v>
      </c>
    </row>
    <row r="127" spans="3:14" x14ac:dyDescent="0.2">
      <c r="C127" t="s">
        <v>696</v>
      </c>
      <c r="D127" s="2">
        <v>46053</v>
      </c>
      <c r="E127" s="63">
        <v>235</v>
      </c>
      <c r="H127" t="s">
        <v>696</v>
      </c>
      <c r="I127" s="2">
        <v>46081</v>
      </c>
      <c r="J127" s="63">
        <v>265</v>
      </c>
      <c r="L127" s="39">
        <f t="shared" si="19"/>
        <v>30</v>
      </c>
      <c r="M127">
        <f t="shared" si="20"/>
        <v>28</v>
      </c>
      <c r="N127" s="32">
        <f t="shared" si="21"/>
        <v>1.0714285714285714</v>
      </c>
    </row>
    <row r="128" spans="3:14" x14ac:dyDescent="0.2">
      <c r="C128" t="s">
        <v>614</v>
      </c>
      <c r="D128" s="2">
        <v>46039</v>
      </c>
      <c r="E128" s="63">
        <v>450</v>
      </c>
      <c r="H128" t="s">
        <v>614</v>
      </c>
      <c r="I128" s="2">
        <v>46075</v>
      </c>
      <c r="J128" s="63">
        <v>505</v>
      </c>
      <c r="L128" s="39">
        <f t="shared" si="19"/>
        <v>55</v>
      </c>
      <c r="M128">
        <f t="shared" si="20"/>
        <v>36</v>
      </c>
      <c r="N128" s="32">
        <f t="shared" si="21"/>
        <v>1.5277777777777777</v>
      </c>
    </row>
    <row r="129" spans="3:14" x14ac:dyDescent="0.2">
      <c r="C129" t="s">
        <v>825</v>
      </c>
      <c r="D129" s="2">
        <v>46060</v>
      </c>
      <c r="E129" s="63">
        <v>240</v>
      </c>
      <c r="H129" t="s">
        <v>825</v>
      </c>
      <c r="I129" s="2">
        <v>46082</v>
      </c>
      <c r="J129" s="63">
        <v>285</v>
      </c>
      <c r="L129" s="39">
        <f t="shared" si="19"/>
        <v>45</v>
      </c>
      <c r="M129">
        <f t="shared" si="20"/>
        <v>22</v>
      </c>
      <c r="N129" s="32">
        <f t="shared" si="21"/>
        <v>2.0454545454545454</v>
      </c>
    </row>
    <row r="130" spans="3:14" x14ac:dyDescent="0.2">
      <c r="C130" t="s">
        <v>635</v>
      </c>
      <c r="D130" s="2">
        <v>46051</v>
      </c>
      <c r="E130" s="63">
        <v>300</v>
      </c>
      <c r="H130" t="s">
        <v>635</v>
      </c>
      <c r="I130" s="2">
        <v>46081</v>
      </c>
      <c r="J130" s="63">
        <v>320</v>
      </c>
      <c r="L130" s="39">
        <f t="shared" si="19"/>
        <v>20</v>
      </c>
      <c r="M130">
        <f t="shared" si="20"/>
        <v>30</v>
      </c>
      <c r="N130" s="32">
        <f t="shared" si="21"/>
        <v>0.66666666666666663</v>
      </c>
    </row>
    <row r="131" spans="3:14" x14ac:dyDescent="0.2">
      <c r="C131" t="s">
        <v>710</v>
      </c>
      <c r="D131" s="2">
        <v>46053</v>
      </c>
      <c r="E131" s="63">
        <v>230</v>
      </c>
      <c r="H131" t="s">
        <v>710</v>
      </c>
      <c r="I131" s="2">
        <v>46075</v>
      </c>
      <c r="J131" s="63">
        <v>200</v>
      </c>
      <c r="L131" s="39">
        <f t="shared" si="19"/>
        <v>-30</v>
      </c>
      <c r="M131">
        <f t="shared" si="20"/>
        <v>22</v>
      </c>
      <c r="N131" s="32">
        <f t="shared" si="21"/>
        <v>-1.3636363636363635</v>
      </c>
    </row>
    <row r="132" spans="3:14" x14ac:dyDescent="0.2">
      <c r="C132" t="s">
        <v>779</v>
      </c>
      <c r="D132" s="2">
        <v>46053</v>
      </c>
      <c r="E132" s="63">
        <v>400</v>
      </c>
      <c r="H132" t="s">
        <v>779</v>
      </c>
      <c r="I132" s="2">
        <v>46081</v>
      </c>
      <c r="J132" s="63">
        <v>390</v>
      </c>
      <c r="L132" s="39">
        <f t="shared" si="19"/>
        <v>-10</v>
      </c>
      <c r="M132">
        <f t="shared" si="20"/>
        <v>28</v>
      </c>
      <c r="N132" s="32">
        <f t="shared" si="21"/>
        <v>-0.35714285714285715</v>
      </c>
    </row>
    <row r="133" spans="3:14" x14ac:dyDescent="0.2">
      <c r="C133" t="s">
        <v>578</v>
      </c>
      <c r="D133" s="2">
        <v>46047</v>
      </c>
      <c r="E133" s="63">
        <v>400</v>
      </c>
      <c r="H133" t="s">
        <v>578</v>
      </c>
      <c r="I133" s="2">
        <v>46082</v>
      </c>
      <c r="J133" s="63">
        <v>535</v>
      </c>
      <c r="L133" s="39">
        <f t="shared" si="19"/>
        <v>135</v>
      </c>
      <c r="M133">
        <f t="shared" si="20"/>
        <v>35</v>
      </c>
      <c r="N133" s="32">
        <f t="shared" si="21"/>
        <v>3.8571428571428572</v>
      </c>
    </row>
    <row r="134" spans="3:14" x14ac:dyDescent="0.2">
      <c r="L134" s="39" t="str">
        <f t="shared" si="19"/>
        <v/>
      </c>
      <c r="M134">
        <f t="shared" si="20"/>
        <v>0</v>
      </c>
      <c r="N134" s="32" t="str">
        <f t="shared" si="21"/>
        <v/>
      </c>
    </row>
    <row r="135" spans="3:14" x14ac:dyDescent="0.2">
      <c r="L135" s="39" t="str">
        <f t="shared" si="19"/>
        <v/>
      </c>
      <c r="M135">
        <f t="shared" si="20"/>
        <v>0</v>
      </c>
      <c r="N135" s="32" t="str">
        <f t="shared" si="21"/>
        <v/>
      </c>
    </row>
    <row r="136" spans="3:14" x14ac:dyDescent="0.2">
      <c r="L136" s="39" t="str">
        <f t="shared" si="19"/>
        <v/>
      </c>
      <c r="M136">
        <f t="shared" si="20"/>
        <v>0</v>
      </c>
      <c r="N136" s="32" t="str">
        <f t="shared" si="21"/>
        <v/>
      </c>
    </row>
    <row r="137" spans="3:14" x14ac:dyDescent="0.2">
      <c r="L137" s="39" t="str">
        <f t="shared" si="19"/>
        <v/>
      </c>
      <c r="M137">
        <f t="shared" si="20"/>
        <v>0</v>
      </c>
      <c r="N137" s="32" t="str">
        <f t="shared" si="21"/>
        <v/>
      </c>
    </row>
    <row r="138" spans="3:14" x14ac:dyDescent="0.2">
      <c r="L138" s="39" t="str">
        <f t="shared" ref="L138:L158" si="22">IF(J138=0,"",J138-E138)</f>
        <v/>
      </c>
      <c r="M138">
        <f t="shared" ref="M138:M158" si="23">I138-D138</f>
        <v>0</v>
      </c>
      <c r="N138" s="32" t="str">
        <f t="shared" ref="N138:N158" si="24">IF(J138=0,"",L138/M138)</f>
        <v/>
      </c>
    </row>
    <row r="139" spans="3:14" x14ac:dyDescent="0.2">
      <c r="L139" s="39" t="str">
        <f t="shared" si="22"/>
        <v/>
      </c>
      <c r="M139">
        <f t="shared" si="23"/>
        <v>0</v>
      </c>
      <c r="N139" s="32" t="str">
        <f t="shared" si="24"/>
        <v/>
      </c>
    </row>
    <row r="140" spans="3:14" x14ac:dyDescent="0.2">
      <c r="L140" s="39" t="str">
        <f t="shared" si="22"/>
        <v/>
      </c>
      <c r="M140">
        <f t="shared" si="23"/>
        <v>0</v>
      </c>
      <c r="N140" s="32" t="str">
        <f t="shared" si="24"/>
        <v/>
      </c>
    </row>
    <row r="141" spans="3:14" x14ac:dyDescent="0.2">
      <c r="L141" s="39" t="str">
        <f t="shared" si="22"/>
        <v/>
      </c>
      <c r="M141">
        <f t="shared" si="23"/>
        <v>0</v>
      </c>
      <c r="N141" s="32" t="str">
        <f t="shared" si="24"/>
        <v/>
      </c>
    </row>
    <row r="142" spans="3:14" x14ac:dyDescent="0.2">
      <c r="L142" s="39" t="str">
        <f t="shared" si="22"/>
        <v/>
      </c>
      <c r="M142">
        <f t="shared" si="23"/>
        <v>0</v>
      </c>
      <c r="N142" s="32" t="str">
        <f t="shared" si="24"/>
        <v/>
      </c>
    </row>
    <row r="143" spans="3:14" x14ac:dyDescent="0.2">
      <c r="L143" s="39" t="str">
        <f t="shared" si="22"/>
        <v/>
      </c>
      <c r="M143">
        <f t="shared" si="23"/>
        <v>0</v>
      </c>
      <c r="N143" s="32" t="str">
        <f t="shared" si="24"/>
        <v/>
      </c>
    </row>
    <row r="144" spans="3:14" x14ac:dyDescent="0.2">
      <c r="L144" s="39" t="str">
        <f t="shared" si="22"/>
        <v/>
      </c>
      <c r="M144">
        <f t="shared" si="23"/>
        <v>0</v>
      </c>
      <c r="N144" s="32" t="str">
        <f t="shared" si="24"/>
        <v/>
      </c>
    </row>
    <row r="145" spans="12:14" x14ac:dyDescent="0.2">
      <c r="L145" s="39" t="str">
        <f t="shared" si="22"/>
        <v/>
      </c>
      <c r="M145">
        <f t="shared" si="23"/>
        <v>0</v>
      </c>
      <c r="N145" s="32" t="str">
        <f t="shared" si="24"/>
        <v/>
      </c>
    </row>
    <row r="146" spans="12:14" x14ac:dyDescent="0.2">
      <c r="L146" s="39" t="str">
        <f t="shared" si="22"/>
        <v/>
      </c>
      <c r="M146">
        <f t="shared" si="23"/>
        <v>0</v>
      </c>
      <c r="N146" s="32" t="str">
        <f t="shared" si="24"/>
        <v/>
      </c>
    </row>
    <row r="147" spans="12:14" x14ac:dyDescent="0.2">
      <c r="L147" s="39" t="str">
        <f t="shared" si="22"/>
        <v/>
      </c>
      <c r="M147">
        <f t="shared" si="23"/>
        <v>0</v>
      </c>
      <c r="N147" s="32" t="str">
        <f t="shared" si="24"/>
        <v/>
      </c>
    </row>
    <row r="148" spans="12:14" x14ac:dyDescent="0.2">
      <c r="L148" s="39" t="str">
        <f t="shared" si="22"/>
        <v/>
      </c>
      <c r="M148">
        <f t="shared" si="23"/>
        <v>0</v>
      </c>
      <c r="N148" s="32" t="str">
        <f t="shared" si="24"/>
        <v/>
      </c>
    </row>
    <row r="149" spans="12:14" x14ac:dyDescent="0.2">
      <c r="L149" s="39" t="str">
        <f t="shared" si="22"/>
        <v/>
      </c>
      <c r="M149">
        <f t="shared" si="23"/>
        <v>0</v>
      </c>
      <c r="N149" s="32" t="str">
        <f t="shared" si="24"/>
        <v/>
      </c>
    </row>
    <row r="150" spans="12:14" x14ac:dyDescent="0.2">
      <c r="L150" s="39" t="str">
        <f t="shared" si="22"/>
        <v/>
      </c>
      <c r="M150">
        <f t="shared" si="23"/>
        <v>0</v>
      </c>
      <c r="N150" s="32" t="str">
        <f t="shared" si="24"/>
        <v/>
      </c>
    </row>
    <row r="151" spans="12:14" x14ac:dyDescent="0.2">
      <c r="L151" s="39" t="str">
        <f t="shared" si="22"/>
        <v/>
      </c>
      <c r="M151">
        <f t="shared" si="23"/>
        <v>0</v>
      </c>
      <c r="N151" s="32" t="str">
        <f t="shared" si="24"/>
        <v/>
      </c>
    </row>
    <row r="152" spans="12:14" x14ac:dyDescent="0.2">
      <c r="L152" s="39" t="str">
        <f t="shared" si="22"/>
        <v/>
      </c>
      <c r="M152">
        <f t="shared" si="23"/>
        <v>0</v>
      </c>
      <c r="N152" s="32" t="str">
        <f t="shared" si="24"/>
        <v/>
      </c>
    </row>
    <row r="153" spans="12:14" x14ac:dyDescent="0.2">
      <c r="L153" s="39" t="str">
        <f t="shared" si="22"/>
        <v/>
      </c>
      <c r="M153">
        <f t="shared" si="23"/>
        <v>0</v>
      </c>
      <c r="N153" s="32" t="str">
        <f t="shared" si="24"/>
        <v/>
      </c>
    </row>
    <row r="154" spans="12:14" x14ac:dyDescent="0.2">
      <c r="L154" s="39" t="str">
        <f t="shared" si="22"/>
        <v/>
      </c>
      <c r="M154">
        <f t="shared" si="23"/>
        <v>0</v>
      </c>
      <c r="N154" s="32" t="str">
        <f t="shared" si="24"/>
        <v/>
      </c>
    </row>
    <row r="155" spans="12:14" x14ac:dyDescent="0.2">
      <c r="L155" s="39" t="str">
        <f t="shared" si="22"/>
        <v/>
      </c>
      <c r="M155">
        <f t="shared" si="23"/>
        <v>0</v>
      </c>
      <c r="N155" s="32" t="str">
        <f t="shared" si="24"/>
        <v/>
      </c>
    </row>
    <row r="156" spans="12:14" x14ac:dyDescent="0.2">
      <c r="L156" s="39" t="str">
        <f t="shared" si="22"/>
        <v/>
      </c>
      <c r="M156">
        <f t="shared" si="23"/>
        <v>0</v>
      </c>
      <c r="N156" s="32" t="str">
        <f t="shared" si="24"/>
        <v/>
      </c>
    </row>
    <row r="157" spans="12:14" x14ac:dyDescent="0.2">
      <c r="L157" s="39" t="str">
        <f t="shared" si="22"/>
        <v/>
      </c>
      <c r="M157">
        <f t="shared" si="23"/>
        <v>0</v>
      </c>
      <c r="N157" s="32" t="str">
        <f t="shared" si="24"/>
        <v/>
      </c>
    </row>
    <row r="158" spans="12:14" x14ac:dyDescent="0.2">
      <c r="L158" s="39" t="str">
        <f t="shared" si="22"/>
        <v/>
      </c>
      <c r="M158">
        <f t="shared" si="23"/>
        <v>0</v>
      </c>
      <c r="N158" s="32" t="str">
        <f t="shared" si="24"/>
        <v/>
      </c>
    </row>
    <row r="159" spans="12:14" x14ac:dyDescent="0.2">
      <c r="L159" s="39">
        <f>SUBTOTAL(101,tImprove[Score
Delta])</f>
        <v>22.906976744186046</v>
      </c>
      <c r="M159" s="37">
        <f>SUBTOTAL(101,tImprove[Days between
tournaments])</f>
        <v>29.253246753246753</v>
      </c>
      <c r="N159" s="32">
        <f>SUBTOTAL(101,tImprove[Score Improvement
/ Day])</f>
        <v>2.4910477250559167</v>
      </c>
    </row>
  </sheetData>
  <conditionalFormatting sqref="H5:H999">
    <cfRule type="expression" dxfId="0" priority="1">
      <formula>C5&lt;&gt;H5</formula>
    </cfRule>
  </conditionalFormatting>
  <conditionalFormatting sqref="N5:N159">
    <cfRule type="dataBar" priority="2">
      <dataBar>
        <cfvo type="num" val="-10"/>
        <cfvo type="num" val="10"/>
        <color rgb="FF63C384"/>
      </dataBar>
      <extLst>
        <ext xmlns:x14="http://schemas.microsoft.com/office/spreadsheetml/2009/9/main" uri="{B025F937-C7B1-47D3-B67F-A62EFF666E3E}">
          <x14:id>{1D5B1F52-B760-4616-92AA-54985B5E91CD}</x14:id>
        </ext>
      </extLst>
    </cfRule>
  </conditionalFormatting>
  <conditionalFormatting sqref="M5:M159">
    <cfRule type="dataBar" priority="179">
      <dataBar>
        <cfvo type="min"/>
        <cfvo type="max"/>
        <color theme="0" tint="-0.499984740745262"/>
      </dataBar>
      <extLst>
        <ext xmlns:x14="http://schemas.microsoft.com/office/spreadsheetml/2009/9/main" uri="{B025F937-C7B1-47D3-B67F-A62EFF666E3E}">
          <x14:id>{2ACED664-A867-4667-9B86-D1F8C7AFDF0B}</x14:id>
        </ext>
      </extLst>
    </cfRule>
  </conditionalFormatting>
  <pageMargins left="0.7" right="0.7" top="0.75" bottom="0.75" header="0.3" footer="0.3"/>
  <pageSetup paperSize="9" orientation="portrait" horizontalDpi="4294967293" r:id="rId3"/>
  <tableParts count="1">
    <tablePart r:id="rId4"/>
  </tableParts>
  <extLst>
    <ext xmlns:x14="http://schemas.microsoft.com/office/spreadsheetml/2009/9/main" uri="{78C0D931-6437-407d-A8EE-F0AAD7539E65}">
      <x14:conditionalFormattings>
        <x14:conditionalFormatting xmlns:xm="http://schemas.microsoft.com/office/excel/2006/main">
          <x14:cfRule type="dataBar" id="{1D5B1F52-B760-4616-92AA-54985B5E91CD}">
            <x14:dataBar minLength="0" maxLength="100" border="1" negativeBarBorderColorSameAsPositive="0">
              <x14:cfvo type="num">
                <xm:f>-10</xm:f>
              </x14:cfvo>
              <x14:cfvo type="num">
                <xm:f>10</xm:f>
              </x14:cfvo>
              <x14:borderColor rgb="FF63C384"/>
              <x14:negativeFillColor rgb="FFFF0000"/>
              <x14:negativeBorderColor rgb="FFFF0000"/>
              <x14:axisColor rgb="FF000000"/>
            </x14:dataBar>
          </x14:cfRule>
          <xm:sqref>N5:N159</xm:sqref>
        </x14:conditionalFormatting>
        <x14:conditionalFormatting xmlns:xm="http://schemas.microsoft.com/office/excel/2006/main">
          <x14:cfRule type="dataBar" id="{2ACED664-A867-4667-9B86-D1F8C7AFDF0B}">
            <x14:dataBar minLength="0" maxLength="100" border="1">
              <x14:cfvo type="autoMin"/>
              <x14:cfvo type="autoMax"/>
              <x14:borderColor theme="0" tint="-0.499984740745262"/>
              <x14:negativeFillColor rgb="FFFF0000"/>
              <x14:axisColor rgb="FF000000"/>
            </x14:dataBar>
          </x14:cfRule>
          <xm:sqref>M5:M159</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0000"/>
  </sheetPr>
  <dimension ref="B2:N788"/>
  <sheetViews>
    <sheetView workbookViewId="0">
      <selection activeCell="F26" sqref="F26"/>
    </sheetView>
  </sheetViews>
  <sheetFormatPr baseColWidth="10" defaultColWidth="8.83203125" defaultRowHeight="15" x14ac:dyDescent="0.2"/>
  <cols>
    <col min="2" max="2" width="18.6640625" customWidth="1"/>
    <col min="3" max="3" width="32.5" bestFit="1" customWidth="1"/>
    <col min="4" max="4" width="37" bestFit="1" customWidth="1"/>
    <col min="5" max="7" width="14.6640625" customWidth="1"/>
    <col min="9" max="9" width="31" bestFit="1" customWidth="1"/>
    <col min="10" max="10" width="32.5" bestFit="1" customWidth="1"/>
    <col min="11" max="11" width="15.33203125" bestFit="1" customWidth="1"/>
    <col min="12" max="14" width="14.6640625" customWidth="1"/>
  </cols>
  <sheetData>
    <row r="2" spans="2:14" x14ac:dyDescent="0.2">
      <c r="F2">
        <f>GETPIVOTDATA("Top Score",$B$8)</f>
        <v>545</v>
      </c>
    </row>
    <row r="5" spans="2:14" x14ac:dyDescent="0.2">
      <c r="B5" s="3" t="s">
        <v>11</v>
      </c>
      <c r="C5" t="s">
        <v>204</v>
      </c>
      <c r="I5" s="3" t="s">
        <v>11</v>
      </c>
      <c r="J5" t="s">
        <v>204</v>
      </c>
    </row>
    <row r="6" spans="2:14" x14ac:dyDescent="0.2">
      <c r="B6" s="3" t="s">
        <v>125</v>
      </c>
      <c r="C6" t="s">
        <v>204</v>
      </c>
      <c r="I6" s="3" t="s">
        <v>125</v>
      </c>
      <c r="J6" t="s">
        <v>204</v>
      </c>
    </row>
    <row r="8" spans="2:14" x14ac:dyDescent="0.2">
      <c r="B8" s="38" t="s">
        <v>13</v>
      </c>
      <c r="C8" s="3" t="s">
        <v>71</v>
      </c>
      <c r="D8" s="3" t="s">
        <v>9</v>
      </c>
      <c r="E8" t="s">
        <v>66</v>
      </c>
      <c r="F8" t="s">
        <v>67</v>
      </c>
      <c r="G8" t="s">
        <v>72</v>
      </c>
      <c r="I8" s="38" t="s">
        <v>13</v>
      </c>
      <c r="J8" s="3" t="s">
        <v>71</v>
      </c>
      <c r="K8" s="3" t="s">
        <v>9</v>
      </c>
      <c r="L8" t="s">
        <v>66</v>
      </c>
      <c r="M8" t="s">
        <v>67</v>
      </c>
      <c r="N8" t="s">
        <v>72</v>
      </c>
    </row>
    <row r="9" spans="2:14" x14ac:dyDescent="0.2">
      <c r="C9" t="s">
        <v>513</v>
      </c>
      <c r="D9" t="s">
        <v>232</v>
      </c>
      <c r="E9" s="63">
        <v>535</v>
      </c>
      <c r="F9" s="4">
        <v>481</v>
      </c>
      <c r="G9" s="7">
        <v>0.89906542056074767</v>
      </c>
      <c r="J9" t="s">
        <v>513</v>
      </c>
      <c r="K9" t="s">
        <v>232</v>
      </c>
      <c r="L9" s="63">
        <v>535</v>
      </c>
      <c r="M9" s="4">
        <v>481</v>
      </c>
      <c r="N9" s="7">
        <v>0.89906542056074767</v>
      </c>
    </row>
    <row r="10" spans="2:14" x14ac:dyDescent="0.2">
      <c r="C10" t="s">
        <v>658</v>
      </c>
      <c r="D10" t="s">
        <v>43</v>
      </c>
      <c r="E10" s="63">
        <v>520</v>
      </c>
      <c r="F10" s="4">
        <v>444.16666666666669</v>
      </c>
      <c r="G10" s="7">
        <v>0.85416666666666674</v>
      </c>
      <c r="J10" t="s">
        <v>658</v>
      </c>
      <c r="K10" t="s">
        <v>43</v>
      </c>
      <c r="L10" s="63">
        <v>520</v>
      </c>
      <c r="M10" s="4">
        <v>444.16666666666669</v>
      </c>
      <c r="N10" s="7">
        <v>0.85416666666666674</v>
      </c>
    </row>
    <row r="11" spans="2:14" x14ac:dyDescent="0.2">
      <c r="C11" t="s">
        <v>485</v>
      </c>
      <c r="D11" t="s">
        <v>232</v>
      </c>
      <c r="E11" s="63">
        <v>510</v>
      </c>
      <c r="F11" s="4">
        <v>452</v>
      </c>
      <c r="G11" s="7">
        <v>0.88627450980392153</v>
      </c>
      <c r="J11" t="s">
        <v>485</v>
      </c>
      <c r="K11" t="s">
        <v>232</v>
      </c>
      <c r="L11" s="63">
        <v>510</v>
      </c>
      <c r="M11" s="4">
        <v>452</v>
      </c>
      <c r="N11" s="7">
        <v>0.88627450980392153</v>
      </c>
    </row>
    <row r="12" spans="2:14" x14ac:dyDescent="0.2">
      <c r="C12" t="s">
        <v>733</v>
      </c>
      <c r="D12" t="s">
        <v>232</v>
      </c>
      <c r="E12" s="63">
        <v>505</v>
      </c>
      <c r="F12" s="4">
        <v>477.85714285714283</v>
      </c>
      <c r="G12" s="7">
        <v>0.94625176803394617</v>
      </c>
      <c r="J12" t="s">
        <v>733</v>
      </c>
      <c r="K12" t="s">
        <v>232</v>
      </c>
      <c r="L12" s="63">
        <v>505</v>
      </c>
      <c r="M12" s="4">
        <v>477.85714285714283</v>
      </c>
      <c r="N12" s="7">
        <v>0.94625176803394617</v>
      </c>
    </row>
    <row r="13" spans="2:14" x14ac:dyDescent="0.2">
      <c r="C13" t="s">
        <v>632</v>
      </c>
      <c r="D13" t="s">
        <v>229</v>
      </c>
      <c r="E13" s="63">
        <v>505</v>
      </c>
      <c r="F13" s="4">
        <v>416.25</v>
      </c>
      <c r="G13" s="7">
        <v>0.82425742574257421</v>
      </c>
      <c r="J13" t="s">
        <v>632</v>
      </c>
      <c r="K13" t="s">
        <v>229</v>
      </c>
      <c r="L13" s="63">
        <v>505</v>
      </c>
      <c r="M13" s="4">
        <v>416.25</v>
      </c>
      <c r="N13" s="7">
        <v>0.82425742574257421</v>
      </c>
    </row>
    <row r="14" spans="2:14" x14ac:dyDescent="0.2">
      <c r="C14" t="s">
        <v>902</v>
      </c>
      <c r="D14" t="s">
        <v>226</v>
      </c>
      <c r="E14" s="63">
        <v>505</v>
      </c>
      <c r="F14" s="4">
        <v>396</v>
      </c>
      <c r="G14" s="7">
        <v>0.78415841584158419</v>
      </c>
      <c r="J14" t="s">
        <v>902</v>
      </c>
      <c r="K14" t="s">
        <v>226</v>
      </c>
      <c r="L14" s="63">
        <v>505</v>
      </c>
      <c r="M14" s="4">
        <v>396</v>
      </c>
      <c r="N14" s="7">
        <v>0.78415841584158419</v>
      </c>
    </row>
    <row r="15" spans="2:14" x14ac:dyDescent="0.2">
      <c r="C15" t="s">
        <v>279</v>
      </c>
      <c r="D15" t="s">
        <v>229</v>
      </c>
      <c r="E15" s="63">
        <v>500</v>
      </c>
      <c r="F15" s="4">
        <v>426.42857142857144</v>
      </c>
      <c r="G15" s="7">
        <v>0.85285714285714287</v>
      </c>
      <c r="J15" t="s">
        <v>279</v>
      </c>
      <c r="K15" t="s">
        <v>229</v>
      </c>
      <c r="L15" s="63">
        <v>500</v>
      </c>
      <c r="M15" s="4">
        <v>426.42857142857144</v>
      </c>
      <c r="N15" s="7">
        <v>0.85285714285714287</v>
      </c>
    </row>
    <row r="16" spans="2:14" x14ac:dyDescent="0.2">
      <c r="C16" t="s">
        <v>871</v>
      </c>
      <c r="D16" t="s">
        <v>227</v>
      </c>
      <c r="E16" s="63">
        <v>490</v>
      </c>
      <c r="F16" s="4">
        <v>447.14285714285717</v>
      </c>
      <c r="G16" s="7">
        <v>0.91253644314868809</v>
      </c>
      <c r="J16" t="s">
        <v>871</v>
      </c>
      <c r="K16" t="s">
        <v>227</v>
      </c>
      <c r="L16" s="63">
        <v>490</v>
      </c>
      <c r="M16" s="4">
        <v>447.14285714285717</v>
      </c>
      <c r="N16" s="7">
        <v>0.91253644314868809</v>
      </c>
    </row>
    <row r="17" spans="3:14" x14ac:dyDescent="0.2">
      <c r="C17" t="s">
        <v>553</v>
      </c>
      <c r="D17" t="s">
        <v>227</v>
      </c>
      <c r="E17" s="63">
        <v>490</v>
      </c>
      <c r="F17" s="4">
        <v>456</v>
      </c>
      <c r="G17" s="7">
        <v>0.93061224489795913</v>
      </c>
      <c r="J17" t="s">
        <v>553</v>
      </c>
      <c r="K17" t="s">
        <v>227</v>
      </c>
      <c r="L17" s="63">
        <v>490</v>
      </c>
      <c r="M17" s="4">
        <v>456</v>
      </c>
      <c r="N17" s="7">
        <v>0.93061224489795913</v>
      </c>
    </row>
    <row r="18" spans="3:14" x14ac:dyDescent="0.2">
      <c r="C18" t="s">
        <v>732</v>
      </c>
      <c r="D18" t="s">
        <v>232</v>
      </c>
      <c r="E18" s="63">
        <v>480</v>
      </c>
      <c r="F18" s="4">
        <v>458.75</v>
      </c>
      <c r="G18" s="7">
        <v>0.95572916666666663</v>
      </c>
      <c r="J18" t="s">
        <v>732</v>
      </c>
      <c r="K18" t="s">
        <v>232</v>
      </c>
      <c r="L18" s="63">
        <v>480</v>
      </c>
      <c r="M18" s="4">
        <v>458.75</v>
      </c>
      <c r="N18" s="7">
        <v>0.95572916666666663</v>
      </c>
    </row>
    <row r="19" spans="3:14" x14ac:dyDescent="0.2">
      <c r="C19" t="s">
        <v>360</v>
      </c>
      <c r="D19" t="s">
        <v>228</v>
      </c>
      <c r="E19" s="63">
        <v>480</v>
      </c>
      <c r="F19" s="4">
        <v>393</v>
      </c>
      <c r="G19" s="7">
        <v>0.81874999999999998</v>
      </c>
      <c r="J19" t="s">
        <v>360</v>
      </c>
      <c r="K19" t="s">
        <v>228</v>
      </c>
      <c r="L19" s="63">
        <v>480</v>
      </c>
      <c r="M19" s="4">
        <v>393</v>
      </c>
      <c r="N19" s="7">
        <v>0.81874999999999998</v>
      </c>
    </row>
    <row r="20" spans="3:14" x14ac:dyDescent="0.2">
      <c r="C20" t="s">
        <v>1030</v>
      </c>
      <c r="D20" t="s">
        <v>232</v>
      </c>
      <c r="E20" s="63">
        <v>475</v>
      </c>
      <c r="F20" s="4">
        <v>440</v>
      </c>
      <c r="G20" s="7">
        <v>0.9263157894736842</v>
      </c>
      <c r="J20" t="s">
        <v>1030</v>
      </c>
      <c r="K20" t="s">
        <v>232</v>
      </c>
      <c r="L20" s="63">
        <v>475</v>
      </c>
      <c r="M20" s="4">
        <v>440</v>
      </c>
      <c r="N20" s="7">
        <v>0.9263157894736842</v>
      </c>
    </row>
    <row r="21" spans="3:14" x14ac:dyDescent="0.2">
      <c r="C21" t="s">
        <v>273</v>
      </c>
      <c r="D21" t="s">
        <v>17</v>
      </c>
      <c r="E21" s="63">
        <v>470</v>
      </c>
      <c r="F21" s="4">
        <v>418.33333333333331</v>
      </c>
      <c r="G21" s="7">
        <v>0.89007092198581561</v>
      </c>
      <c r="J21" t="s">
        <v>273</v>
      </c>
      <c r="K21" t="s">
        <v>17</v>
      </c>
      <c r="L21" s="63">
        <v>470</v>
      </c>
      <c r="M21" s="4">
        <v>418.33333333333331</v>
      </c>
      <c r="N21" s="7">
        <v>0.89007092198581561</v>
      </c>
    </row>
    <row r="22" spans="3:14" x14ac:dyDescent="0.2">
      <c r="C22" t="s">
        <v>173</v>
      </c>
      <c r="D22" t="s">
        <v>227</v>
      </c>
      <c r="E22" s="63">
        <v>470</v>
      </c>
      <c r="F22" s="4">
        <v>398.75</v>
      </c>
      <c r="G22" s="7">
        <v>0.84840425531914898</v>
      </c>
      <c r="J22" t="s">
        <v>173</v>
      </c>
      <c r="K22" t="s">
        <v>227</v>
      </c>
      <c r="L22" s="63">
        <v>470</v>
      </c>
      <c r="M22" s="4">
        <v>398.75</v>
      </c>
      <c r="N22" s="7">
        <v>0.84840425531914898</v>
      </c>
    </row>
    <row r="23" spans="3:14" x14ac:dyDescent="0.2">
      <c r="C23" t="s">
        <v>345</v>
      </c>
      <c r="D23" t="s">
        <v>231</v>
      </c>
      <c r="E23" s="63">
        <v>465</v>
      </c>
      <c r="F23" s="4">
        <v>437</v>
      </c>
      <c r="G23" s="7">
        <v>0.93978494623655917</v>
      </c>
      <c r="J23" t="s">
        <v>345</v>
      </c>
      <c r="K23" t="s">
        <v>231</v>
      </c>
      <c r="L23" s="63">
        <v>465</v>
      </c>
      <c r="M23" s="4">
        <v>437</v>
      </c>
      <c r="N23" s="7">
        <v>0.93978494623655917</v>
      </c>
    </row>
    <row r="24" spans="3:14" x14ac:dyDescent="0.2">
      <c r="C24" t="s">
        <v>692</v>
      </c>
      <c r="D24" t="s">
        <v>227</v>
      </c>
      <c r="E24" s="63">
        <v>455</v>
      </c>
      <c r="F24" s="4">
        <v>394</v>
      </c>
      <c r="G24" s="7">
        <v>0.86593406593406597</v>
      </c>
      <c r="J24" t="s">
        <v>692</v>
      </c>
      <c r="K24" t="s">
        <v>227</v>
      </c>
      <c r="L24" s="63">
        <v>455</v>
      </c>
      <c r="M24" s="4">
        <v>394</v>
      </c>
      <c r="N24" s="7">
        <v>0.86593406593406597</v>
      </c>
    </row>
    <row r="25" spans="3:14" x14ac:dyDescent="0.2">
      <c r="C25" t="s">
        <v>616</v>
      </c>
      <c r="D25" t="s">
        <v>33</v>
      </c>
      <c r="E25" s="63">
        <v>450</v>
      </c>
      <c r="F25" s="4">
        <v>409</v>
      </c>
      <c r="G25" s="7">
        <v>0.90888888888888886</v>
      </c>
      <c r="J25" t="s">
        <v>616</v>
      </c>
      <c r="K25" t="s">
        <v>33</v>
      </c>
      <c r="L25" s="63">
        <v>450</v>
      </c>
      <c r="M25" s="4">
        <v>409</v>
      </c>
      <c r="N25" s="7">
        <v>0.90888888888888886</v>
      </c>
    </row>
    <row r="26" spans="3:14" x14ac:dyDescent="0.2">
      <c r="C26" t="s">
        <v>778</v>
      </c>
      <c r="D26" t="s">
        <v>229</v>
      </c>
      <c r="E26" s="63">
        <v>445</v>
      </c>
      <c r="F26" s="4">
        <v>343</v>
      </c>
      <c r="G26" s="7">
        <v>0.77078651685393262</v>
      </c>
      <c r="J26" t="s">
        <v>778</v>
      </c>
      <c r="K26" t="s">
        <v>229</v>
      </c>
      <c r="L26" s="63">
        <v>445</v>
      </c>
      <c r="M26" s="4">
        <v>343</v>
      </c>
      <c r="N26" s="7">
        <v>0.77078651685393262</v>
      </c>
    </row>
    <row r="27" spans="3:14" x14ac:dyDescent="0.2">
      <c r="C27" t="s">
        <v>667</v>
      </c>
      <c r="D27" t="s">
        <v>226</v>
      </c>
      <c r="E27" s="63">
        <v>445</v>
      </c>
      <c r="F27" s="4">
        <v>410</v>
      </c>
      <c r="G27" s="7">
        <v>0.9213483146067416</v>
      </c>
      <c r="J27" t="s">
        <v>667</v>
      </c>
      <c r="K27" t="s">
        <v>226</v>
      </c>
      <c r="L27" s="63">
        <v>445</v>
      </c>
      <c r="M27" s="4">
        <v>410</v>
      </c>
      <c r="N27" s="7">
        <v>0.9213483146067416</v>
      </c>
    </row>
    <row r="28" spans="3:14" x14ac:dyDescent="0.2">
      <c r="C28" t="s">
        <v>189</v>
      </c>
      <c r="D28" t="s">
        <v>219</v>
      </c>
      <c r="E28" s="63">
        <v>445</v>
      </c>
      <c r="F28" s="4">
        <v>363.57142857142856</v>
      </c>
      <c r="G28" s="7">
        <v>0.81701444622792929</v>
      </c>
      <c r="J28" t="s">
        <v>189</v>
      </c>
      <c r="K28" t="s">
        <v>219</v>
      </c>
      <c r="L28" s="63">
        <v>445</v>
      </c>
      <c r="M28" s="4">
        <v>363.57142857142856</v>
      </c>
      <c r="N28" s="7">
        <v>0.81701444622792929</v>
      </c>
    </row>
    <row r="29" spans="3:14" x14ac:dyDescent="0.2">
      <c r="C29" t="s">
        <v>375</v>
      </c>
      <c r="D29" t="s">
        <v>25</v>
      </c>
      <c r="E29" s="63">
        <v>445</v>
      </c>
      <c r="F29" s="4">
        <v>386.42857142857144</v>
      </c>
      <c r="G29" s="7">
        <v>0.86837881219903701</v>
      </c>
      <c r="J29" t="s">
        <v>375</v>
      </c>
      <c r="K29" t="s">
        <v>25</v>
      </c>
      <c r="L29" s="63">
        <v>445</v>
      </c>
      <c r="M29" s="4">
        <v>386.42857142857144</v>
      </c>
      <c r="N29" s="7">
        <v>0.86837881219903701</v>
      </c>
    </row>
    <row r="30" spans="3:14" x14ac:dyDescent="0.2">
      <c r="C30" t="s">
        <v>458</v>
      </c>
      <c r="D30" t="s">
        <v>227</v>
      </c>
      <c r="E30" s="63">
        <v>440</v>
      </c>
      <c r="F30" s="4">
        <v>422.5</v>
      </c>
      <c r="G30" s="7">
        <v>0.96022727272727271</v>
      </c>
      <c r="J30" t="s">
        <v>458</v>
      </c>
      <c r="K30" t="s">
        <v>227</v>
      </c>
      <c r="L30" s="63">
        <v>440</v>
      </c>
      <c r="M30" s="4">
        <v>422.5</v>
      </c>
      <c r="N30" s="7">
        <v>0.96022727272727271</v>
      </c>
    </row>
    <row r="31" spans="3:14" x14ac:dyDescent="0.2">
      <c r="C31" t="s">
        <v>631</v>
      </c>
      <c r="D31" t="s">
        <v>229</v>
      </c>
      <c r="E31" s="63">
        <v>430</v>
      </c>
      <c r="F31" s="4">
        <v>378.75</v>
      </c>
      <c r="G31" s="7">
        <v>0.8808139534883721</v>
      </c>
      <c r="J31" t="s">
        <v>631</v>
      </c>
      <c r="K31" t="s">
        <v>229</v>
      </c>
      <c r="L31" s="63">
        <v>430</v>
      </c>
      <c r="M31" s="4">
        <v>378.75</v>
      </c>
      <c r="N31" s="7">
        <v>0.8808139534883721</v>
      </c>
    </row>
    <row r="32" spans="3:14" x14ac:dyDescent="0.2">
      <c r="C32" t="s">
        <v>432</v>
      </c>
      <c r="D32" t="s">
        <v>230</v>
      </c>
      <c r="E32" s="63">
        <v>430</v>
      </c>
      <c r="F32" s="4">
        <v>355</v>
      </c>
      <c r="G32" s="7">
        <v>0.82558139534883723</v>
      </c>
      <c r="J32" t="s">
        <v>432</v>
      </c>
      <c r="K32" t="s">
        <v>230</v>
      </c>
      <c r="L32" s="63">
        <v>430</v>
      </c>
      <c r="M32" s="4">
        <v>355</v>
      </c>
      <c r="N32" s="7">
        <v>0.82558139534883723</v>
      </c>
    </row>
    <row r="33" spans="3:14" x14ac:dyDescent="0.2">
      <c r="C33" t="s">
        <v>319</v>
      </c>
      <c r="D33" t="s">
        <v>29</v>
      </c>
      <c r="E33" s="63">
        <v>430</v>
      </c>
      <c r="F33" s="4">
        <v>359.28571428571428</v>
      </c>
      <c r="G33" s="7">
        <v>0.83554817275747506</v>
      </c>
      <c r="J33" t="s">
        <v>319</v>
      </c>
      <c r="K33" t="s">
        <v>29</v>
      </c>
      <c r="L33" s="63">
        <v>430</v>
      </c>
      <c r="M33" s="4">
        <v>359.28571428571428</v>
      </c>
      <c r="N33" s="7">
        <v>0.83554817275747506</v>
      </c>
    </row>
    <row r="34" spans="3:14" x14ac:dyDescent="0.2">
      <c r="C34" t="s">
        <v>659</v>
      </c>
      <c r="D34" t="s">
        <v>43</v>
      </c>
      <c r="E34" s="63">
        <v>425</v>
      </c>
      <c r="F34" s="4">
        <v>355</v>
      </c>
      <c r="G34" s="7">
        <v>0.83529411764705885</v>
      </c>
      <c r="J34" t="s">
        <v>659</v>
      </c>
      <c r="K34" t="s">
        <v>43</v>
      </c>
      <c r="L34" s="63">
        <v>425</v>
      </c>
      <c r="M34" s="4">
        <v>355</v>
      </c>
      <c r="N34" s="7">
        <v>0.83529411764705885</v>
      </c>
    </row>
    <row r="35" spans="3:14" x14ac:dyDescent="0.2">
      <c r="C35" t="s">
        <v>237</v>
      </c>
      <c r="D35" t="s">
        <v>224</v>
      </c>
      <c r="E35" s="63">
        <v>425</v>
      </c>
      <c r="F35" s="4">
        <v>382.5</v>
      </c>
      <c r="G35" s="7">
        <v>0.9</v>
      </c>
      <c r="J35" t="s">
        <v>237</v>
      </c>
      <c r="K35" t="s">
        <v>224</v>
      </c>
      <c r="L35" s="63">
        <v>425</v>
      </c>
      <c r="M35" s="4">
        <v>382.5</v>
      </c>
      <c r="N35" s="7">
        <v>0.9</v>
      </c>
    </row>
    <row r="36" spans="3:14" x14ac:dyDescent="0.2">
      <c r="C36" t="s">
        <v>660</v>
      </c>
      <c r="D36" t="s">
        <v>43</v>
      </c>
      <c r="E36" s="63">
        <v>420</v>
      </c>
      <c r="F36" s="4">
        <v>353.75</v>
      </c>
      <c r="G36" s="7">
        <v>0.84226190476190477</v>
      </c>
      <c r="J36" t="s">
        <v>660</v>
      </c>
      <c r="K36" t="s">
        <v>43</v>
      </c>
      <c r="L36" s="63">
        <v>420</v>
      </c>
      <c r="M36" s="4">
        <v>353.75</v>
      </c>
      <c r="N36" s="7">
        <v>0.84226190476190477</v>
      </c>
    </row>
    <row r="37" spans="3:14" x14ac:dyDescent="0.2">
      <c r="C37" t="s">
        <v>474</v>
      </c>
      <c r="D37" t="s">
        <v>228</v>
      </c>
      <c r="E37" s="63">
        <v>410</v>
      </c>
      <c r="F37" s="4">
        <v>302</v>
      </c>
      <c r="G37" s="7">
        <v>0.73658536585365852</v>
      </c>
      <c r="J37" t="s">
        <v>474</v>
      </c>
      <c r="K37" t="s">
        <v>228</v>
      </c>
      <c r="L37" s="63">
        <v>410</v>
      </c>
      <c r="M37" s="4">
        <v>302</v>
      </c>
      <c r="N37" s="7">
        <v>0.73658536585365852</v>
      </c>
    </row>
    <row r="38" spans="3:14" x14ac:dyDescent="0.2">
      <c r="C38" t="s">
        <v>838</v>
      </c>
      <c r="D38" t="s">
        <v>230</v>
      </c>
      <c r="E38" s="63">
        <v>400</v>
      </c>
      <c r="F38" s="4">
        <v>361</v>
      </c>
      <c r="G38" s="7">
        <v>0.90249999999999997</v>
      </c>
      <c r="J38" t="s">
        <v>838</v>
      </c>
      <c r="K38" t="s">
        <v>230</v>
      </c>
      <c r="L38" s="63">
        <v>400</v>
      </c>
      <c r="M38" s="4">
        <v>361</v>
      </c>
      <c r="N38" s="7">
        <v>0.90249999999999997</v>
      </c>
    </row>
    <row r="39" spans="3:14" x14ac:dyDescent="0.2">
      <c r="C39" t="s">
        <v>734</v>
      </c>
      <c r="D39" t="s">
        <v>39</v>
      </c>
      <c r="E39" s="63">
        <v>400</v>
      </c>
      <c r="F39" s="4">
        <v>367</v>
      </c>
      <c r="G39" s="7">
        <v>0.91749999999999998</v>
      </c>
      <c r="J39" t="s">
        <v>734</v>
      </c>
      <c r="K39" t="s">
        <v>39</v>
      </c>
      <c r="L39" s="63">
        <v>400</v>
      </c>
      <c r="M39" s="4">
        <v>367</v>
      </c>
      <c r="N39" s="7">
        <v>0.91749999999999998</v>
      </c>
    </row>
    <row r="40" spans="3:14" x14ac:dyDescent="0.2">
      <c r="C40" t="s">
        <v>288</v>
      </c>
      <c r="D40" t="s">
        <v>42</v>
      </c>
      <c r="E40" s="63">
        <v>400</v>
      </c>
      <c r="F40" s="4">
        <v>347.5</v>
      </c>
      <c r="G40" s="7">
        <v>0.86875000000000002</v>
      </c>
      <c r="J40" t="s">
        <v>288</v>
      </c>
      <c r="K40" t="s">
        <v>42</v>
      </c>
      <c r="L40" s="63">
        <v>400</v>
      </c>
      <c r="M40" s="4">
        <v>347.5</v>
      </c>
      <c r="N40" s="7">
        <v>0.86875000000000002</v>
      </c>
    </row>
    <row r="41" spans="3:14" x14ac:dyDescent="0.2">
      <c r="C41" t="s">
        <v>336</v>
      </c>
      <c r="D41" t="s">
        <v>36</v>
      </c>
      <c r="E41" s="63">
        <v>400</v>
      </c>
      <c r="F41" s="4">
        <v>330.83333333333331</v>
      </c>
      <c r="G41" s="7">
        <v>0.82708333333333328</v>
      </c>
      <c r="J41" t="s">
        <v>336</v>
      </c>
      <c r="K41" t="s">
        <v>36</v>
      </c>
      <c r="L41" s="63">
        <v>400</v>
      </c>
      <c r="M41" s="4">
        <v>330.83333333333331</v>
      </c>
      <c r="N41" s="7">
        <v>0.82708333333333328</v>
      </c>
    </row>
    <row r="42" spans="3:14" x14ac:dyDescent="0.2">
      <c r="C42" t="s">
        <v>484</v>
      </c>
      <c r="D42" t="s">
        <v>220</v>
      </c>
      <c r="E42" s="63">
        <v>400</v>
      </c>
      <c r="F42" s="4">
        <v>339.28571428571428</v>
      </c>
      <c r="G42" s="7">
        <v>0.8482142857142857</v>
      </c>
      <c r="J42" t="s">
        <v>484</v>
      </c>
      <c r="K42" t="s">
        <v>220</v>
      </c>
      <c r="L42" s="63">
        <v>400</v>
      </c>
      <c r="M42" s="4">
        <v>339.28571428571428</v>
      </c>
      <c r="N42" s="7">
        <v>0.8482142857142857</v>
      </c>
    </row>
    <row r="43" spans="3:14" x14ac:dyDescent="0.2">
      <c r="C43" t="s">
        <v>602</v>
      </c>
      <c r="D43" t="s">
        <v>227</v>
      </c>
      <c r="E43" s="63">
        <v>395</v>
      </c>
      <c r="F43" s="4">
        <v>371.66666666666669</v>
      </c>
      <c r="G43" s="7">
        <v>0.94092827004219415</v>
      </c>
      <c r="J43" t="s">
        <v>602</v>
      </c>
      <c r="K43" t="s">
        <v>227</v>
      </c>
      <c r="L43" s="63">
        <v>395</v>
      </c>
      <c r="M43" s="4">
        <v>371.66666666666669</v>
      </c>
      <c r="N43" s="7">
        <v>0.94092827004219415</v>
      </c>
    </row>
    <row r="44" spans="3:14" x14ac:dyDescent="0.2">
      <c r="C44" t="s">
        <v>460</v>
      </c>
      <c r="D44" t="s">
        <v>26</v>
      </c>
      <c r="E44" s="63">
        <v>395</v>
      </c>
      <c r="F44" s="4">
        <v>326</v>
      </c>
      <c r="G44" s="7">
        <v>0.82531645569620249</v>
      </c>
      <c r="J44" t="s">
        <v>460</v>
      </c>
      <c r="K44" t="s">
        <v>26</v>
      </c>
      <c r="L44" s="63">
        <v>395</v>
      </c>
      <c r="M44" s="4">
        <v>326</v>
      </c>
      <c r="N44" s="7">
        <v>0.82531645569620249</v>
      </c>
    </row>
    <row r="45" spans="3:14" x14ac:dyDescent="0.2">
      <c r="C45" t="s">
        <v>593</v>
      </c>
      <c r="D45" t="s">
        <v>228</v>
      </c>
      <c r="E45" s="63">
        <v>395</v>
      </c>
      <c r="F45" s="4">
        <v>382.5</v>
      </c>
      <c r="G45" s="7">
        <v>0.96835443037974689</v>
      </c>
      <c r="J45" t="s">
        <v>593</v>
      </c>
      <c r="K45" t="s">
        <v>228</v>
      </c>
      <c r="L45" s="63">
        <v>395</v>
      </c>
      <c r="M45" s="4">
        <v>382.5</v>
      </c>
      <c r="N45" s="7">
        <v>0.96835443037974689</v>
      </c>
    </row>
    <row r="46" spans="3:14" x14ac:dyDescent="0.2">
      <c r="C46" t="s">
        <v>779</v>
      </c>
      <c r="D46" t="s">
        <v>229</v>
      </c>
      <c r="E46" s="63">
        <v>390</v>
      </c>
      <c r="F46" s="4">
        <v>356</v>
      </c>
      <c r="G46" s="7">
        <v>0.9128205128205128</v>
      </c>
      <c r="J46" t="s">
        <v>779</v>
      </c>
      <c r="K46" t="s">
        <v>229</v>
      </c>
      <c r="L46" s="63">
        <v>390</v>
      </c>
      <c r="M46" s="4">
        <v>356</v>
      </c>
      <c r="N46" s="7">
        <v>0.9128205128205128</v>
      </c>
    </row>
    <row r="47" spans="3:14" x14ac:dyDescent="0.2">
      <c r="C47" t="s">
        <v>180</v>
      </c>
      <c r="D47" t="s">
        <v>229</v>
      </c>
      <c r="E47" s="63">
        <v>390</v>
      </c>
      <c r="F47" s="4">
        <v>352.5</v>
      </c>
      <c r="G47" s="7">
        <v>0.90384615384615385</v>
      </c>
      <c r="J47" t="s">
        <v>180</v>
      </c>
      <c r="K47" t="s">
        <v>229</v>
      </c>
      <c r="L47" s="63">
        <v>390</v>
      </c>
      <c r="M47" s="4">
        <v>352.5</v>
      </c>
      <c r="N47" s="7">
        <v>0.90384615384615385</v>
      </c>
    </row>
    <row r="48" spans="3:14" x14ac:dyDescent="0.2">
      <c r="C48" t="s">
        <v>320</v>
      </c>
      <c r="D48" t="s">
        <v>29</v>
      </c>
      <c r="E48" s="63">
        <v>390</v>
      </c>
      <c r="F48" s="4">
        <v>318.57142857142856</v>
      </c>
      <c r="G48" s="7">
        <v>0.81684981684981683</v>
      </c>
      <c r="J48" t="s">
        <v>320</v>
      </c>
      <c r="K48" t="s">
        <v>29</v>
      </c>
      <c r="L48" s="63">
        <v>390</v>
      </c>
      <c r="M48" s="4">
        <v>318.57142857142856</v>
      </c>
      <c r="N48" s="7">
        <v>0.81684981684981683</v>
      </c>
    </row>
    <row r="49" spans="3:14" x14ac:dyDescent="0.2">
      <c r="C49" t="s">
        <v>181</v>
      </c>
      <c r="D49" t="s">
        <v>229</v>
      </c>
      <c r="E49" s="63">
        <v>390</v>
      </c>
      <c r="F49" s="4">
        <v>325</v>
      </c>
      <c r="G49" s="7">
        <v>0.83333333333333337</v>
      </c>
      <c r="J49" t="s">
        <v>181</v>
      </c>
      <c r="K49" t="s">
        <v>229</v>
      </c>
      <c r="L49" s="63">
        <v>390</v>
      </c>
      <c r="M49" s="4">
        <v>325</v>
      </c>
      <c r="N49" s="7">
        <v>0.83333333333333337</v>
      </c>
    </row>
    <row r="50" spans="3:14" x14ac:dyDescent="0.2">
      <c r="C50" t="s">
        <v>410</v>
      </c>
      <c r="D50" t="s">
        <v>224</v>
      </c>
      <c r="E50" s="63">
        <v>390</v>
      </c>
      <c r="F50" s="4">
        <v>333.33333333333331</v>
      </c>
      <c r="G50" s="7">
        <v>0.85470085470085466</v>
      </c>
      <c r="J50" t="s">
        <v>410</v>
      </c>
      <c r="K50" t="s">
        <v>224</v>
      </c>
      <c r="L50" s="63">
        <v>390</v>
      </c>
      <c r="M50" s="4">
        <v>333.33333333333331</v>
      </c>
      <c r="N50" s="7">
        <v>0.85470085470085466</v>
      </c>
    </row>
    <row r="51" spans="3:14" x14ac:dyDescent="0.2">
      <c r="C51" t="s">
        <v>661</v>
      </c>
      <c r="D51" t="s">
        <v>230</v>
      </c>
      <c r="E51" s="63">
        <v>385</v>
      </c>
      <c r="F51" s="4">
        <v>315</v>
      </c>
      <c r="G51" s="7">
        <v>0.81818181818181823</v>
      </c>
      <c r="J51" t="s">
        <v>661</v>
      </c>
      <c r="K51" t="s">
        <v>230</v>
      </c>
      <c r="L51" s="63">
        <v>385</v>
      </c>
      <c r="M51" s="4">
        <v>315</v>
      </c>
      <c r="N51" s="7">
        <v>0.81818181818181823</v>
      </c>
    </row>
    <row r="52" spans="3:14" x14ac:dyDescent="0.2">
      <c r="C52" t="s">
        <v>287</v>
      </c>
      <c r="D52" t="s">
        <v>42</v>
      </c>
      <c r="E52" s="63">
        <v>385</v>
      </c>
      <c r="F52" s="4">
        <v>229.28571428571428</v>
      </c>
      <c r="G52" s="7">
        <v>0.59554730983302406</v>
      </c>
      <c r="J52" t="s">
        <v>287</v>
      </c>
      <c r="K52" t="s">
        <v>42</v>
      </c>
      <c r="L52" s="63">
        <v>385</v>
      </c>
      <c r="M52" s="4">
        <v>229.28571428571428</v>
      </c>
      <c r="N52" s="7">
        <v>0.59554730983302406</v>
      </c>
    </row>
    <row r="53" spans="3:14" x14ac:dyDescent="0.2">
      <c r="C53" t="s">
        <v>431</v>
      </c>
      <c r="D53" t="s">
        <v>151</v>
      </c>
      <c r="E53" s="63">
        <v>385</v>
      </c>
      <c r="F53" s="4">
        <v>335.83333333333331</v>
      </c>
      <c r="G53" s="7">
        <v>0.87229437229437223</v>
      </c>
      <c r="J53" t="s">
        <v>431</v>
      </c>
      <c r="K53" t="s">
        <v>151</v>
      </c>
      <c r="L53" s="63">
        <v>385</v>
      </c>
      <c r="M53" s="4">
        <v>335.83333333333331</v>
      </c>
      <c r="N53" s="7">
        <v>0.87229437229437223</v>
      </c>
    </row>
    <row r="54" spans="3:14" x14ac:dyDescent="0.2">
      <c r="C54" t="s">
        <v>555</v>
      </c>
      <c r="D54" t="s">
        <v>32</v>
      </c>
      <c r="E54" s="63">
        <v>380</v>
      </c>
      <c r="F54" s="4">
        <v>344</v>
      </c>
      <c r="G54" s="7">
        <v>0.90526315789473688</v>
      </c>
      <c r="J54" t="s">
        <v>555</v>
      </c>
      <c r="K54" t="s">
        <v>32</v>
      </c>
      <c r="L54" s="63">
        <v>380</v>
      </c>
      <c r="M54" s="4">
        <v>344</v>
      </c>
      <c r="N54" s="7">
        <v>0.90526315789473688</v>
      </c>
    </row>
    <row r="55" spans="3:14" x14ac:dyDescent="0.2">
      <c r="C55" t="s">
        <v>170</v>
      </c>
      <c r="D55" t="s">
        <v>231</v>
      </c>
      <c r="E55" s="63">
        <v>375</v>
      </c>
      <c r="F55" s="4">
        <v>286.25</v>
      </c>
      <c r="G55" s="7">
        <v>0.76333333333333331</v>
      </c>
      <c r="J55" t="s">
        <v>170</v>
      </c>
      <c r="K55" t="s">
        <v>231</v>
      </c>
      <c r="L55" s="63">
        <v>375</v>
      </c>
      <c r="M55" s="4">
        <v>286.25</v>
      </c>
      <c r="N55" s="7">
        <v>0.76333333333333331</v>
      </c>
    </row>
    <row r="56" spans="3:14" x14ac:dyDescent="0.2">
      <c r="C56" t="s">
        <v>556</v>
      </c>
      <c r="D56" t="s">
        <v>32</v>
      </c>
      <c r="E56" s="63">
        <v>375</v>
      </c>
      <c r="F56" s="4">
        <v>293.75</v>
      </c>
      <c r="G56" s="7">
        <v>0.78333333333333333</v>
      </c>
      <c r="J56" t="s">
        <v>556</v>
      </c>
      <c r="K56" t="s">
        <v>32</v>
      </c>
      <c r="L56" s="63">
        <v>375</v>
      </c>
      <c r="M56" s="4">
        <v>293.75</v>
      </c>
      <c r="N56" s="7">
        <v>0.78333333333333333</v>
      </c>
    </row>
    <row r="57" spans="3:14" x14ac:dyDescent="0.2">
      <c r="C57" t="s">
        <v>359</v>
      </c>
      <c r="D57" t="s">
        <v>30</v>
      </c>
      <c r="E57" s="63">
        <v>375</v>
      </c>
      <c r="F57" s="4">
        <v>313.57142857142856</v>
      </c>
      <c r="G57" s="7">
        <v>0.83619047619047615</v>
      </c>
      <c r="J57" t="s">
        <v>359</v>
      </c>
      <c r="K57" t="s">
        <v>30</v>
      </c>
      <c r="L57" s="63">
        <v>375</v>
      </c>
      <c r="M57" s="4">
        <v>313.57142857142856</v>
      </c>
      <c r="N57" s="7">
        <v>0.83619047619047615</v>
      </c>
    </row>
    <row r="58" spans="3:14" x14ac:dyDescent="0.2">
      <c r="C58" t="s">
        <v>903</v>
      </c>
      <c r="D58" t="s">
        <v>52</v>
      </c>
      <c r="E58" s="63">
        <v>370</v>
      </c>
      <c r="F58" s="4">
        <v>307.14285714285717</v>
      </c>
      <c r="G58" s="7">
        <v>0.83011583011583023</v>
      </c>
      <c r="J58" t="s">
        <v>903</v>
      </c>
      <c r="K58" t="s">
        <v>52</v>
      </c>
      <c r="L58" s="63">
        <v>370</v>
      </c>
      <c r="M58" s="4">
        <v>307.14285714285717</v>
      </c>
      <c r="N58" s="7">
        <v>0.83011583011583023</v>
      </c>
    </row>
    <row r="59" spans="3:14" x14ac:dyDescent="0.2">
      <c r="C59" t="s">
        <v>433</v>
      </c>
      <c r="D59" t="s">
        <v>151</v>
      </c>
      <c r="E59" s="63">
        <v>370</v>
      </c>
      <c r="F59" s="4">
        <v>315</v>
      </c>
      <c r="G59" s="7">
        <v>0.85135135135135132</v>
      </c>
      <c r="J59" t="s">
        <v>433</v>
      </c>
      <c r="K59" t="s">
        <v>151</v>
      </c>
      <c r="L59" s="63">
        <v>370</v>
      </c>
      <c r="M59" s="4">
        <v>315</v>
      </c>
      <c r="N59" s="7">
        <v>0.85135135135135132</v>
      </c>
    </row>
    <row r="60" spans="3:14" x14ac:dyDescent="0.2">
      <c r="C60" t="s">
        <v>190</v>
      </c>
      <c r="D60" t="s">
        <v>224</v>
      </c>
      <c r="E60" s="63">
        <v>370</v>
      </c>
      <c r="F60" s="4">
        <v>296.66666666666669</v>
      </c>
      <c r="G60" s="7">
        <v>0.80180180180180183</v>
      </c>
      <c r="J60" t="s">
        <v>190</v>
      </c>
      <c r="K60" t="s">
        <v>224</v>
      </c>
      <c r="L60" s="63">
        <v>370</v>
      </c>
      <c r="M60" s="4">
        <v>296.66666666666669</v>
      </c>
      <c r="N60" s="7">
        <v>0.80180180180180183</v>
      </c>
    </row>
    <row r="61" spans="3:14" x14ac:dyDescent="0.2">
      <c r="C61" t="s">
        <v>680</v>
      </c>
      <c r="D61" t="s">
        <v>34</v>
      </c>
      <c r="E61" s="63">
        <v>360</v>
      </c>
      <c r="F61" s="4">
        <v>298.33333333333331</v>
      </c>
      <c r="G61" s="7">
        <v>0.82870370370370361</v>
      </c>
      <c r="J61" t="s">
        <v>680</v>
      </c>
      <c r="K61" t="s">
        <v>34</v>
      </c>
      <c r="L61" s="63">
        <v>360</v>
      </c>
      <c r="M61" s="4">
        <v>298.33333333333331</v>
      </c>
      <c r="N61" s="7">
        <v>0.82870370370370361</v>
      </c>
    </row>
    <row r="62" spans="3:14" x14ac:dyDescent="0.2">
      <c r="C62" t="s">
        <v>986</v>
      </c>
      <c r="D62" t="s">
        <v>51</v>
      </c>
      <c r="E62" s="63">
        <v>360</v>
      </c>
      <c r="F62" s="4">
        <v>322.5</v>
      </c>
      <c r="G62" s="7">
        <v>0.89583333333333337</v>
      </c>
      <c r="J62" t="s">
        <v>986</v>
      </c>
      <c r="K62" t="s">
        <v>51</v>
      </c>
      <c r="L62" s="63">
        <v>360</v>
      </c>
      <c r="M62" s="4">
        <v>322.5</v>
      </c>
      <c r="N62" s="7">
        <v>0.89583333333333337</v>
      </c>
    </row>
    <row r="63" spans="3:14" x14ac:dyDescent="0.2">
      <c r="C63" t="s">
        <v>763</v>
      </c>
      <c r="D63" t="s">
        <v>159</v>
      </c>
      <c r="E63" s="63">
        <v>360</v>
      </c>
      <c r="F63" s="4">
        <v>285.71428571428572</v>
      </c>
      <c r="G63" s="7">
        <v>0.79365079365079372</v>
      </c>
      <c r="J63" t="s">
        <v>763</v>
      </c>
      <c r="K63" t="s">
        <v>159</v>
      </c>
      <c r="L63" s="63">
        <v>360</v>
      </c>
      <c r="M63" s="4">
        <v>285.71428571428572</v>
      </c>
      <c r="N63" s="7">
        <v>0.79365079365079372</v>
      </c>
    </row>
    <row r="64" spans="3:14" x14ac:dyDescent="0.2">
      <c r="C64" t="s">
        <v>161</v>
      </c>
      <c r="D64" t="s">
        <v>224</v>
      </c>
      <c r="E64" s="63">
        <v>360</v>
      </c>
      <c r="F64" s="4">
        <v>328.33333333333331</v>
      </c>
      <c r="G64" s="7">
        <v>0.91203703703703698</v>
      </c>
      <c r="J64" t="s">
        <v>161</v>
      </c>
      <c r="K64" t="s">
        <v>224</v>
      </c>
      <c r="L64" s="63">
        <v>360</v>
      </c>
      <c r="M64" s="4">
        <v>328.33333333333331</v>
      </c>
      <c r="N64" s="7">
        <v>0.91203703703703698</v>
      </c>
    </row>
    <row r="65" spans="3:14" x14ac:dyDescent="0.2">
      <c r="C65" t="s">
        <v>720</v>
      </c>
      <c r="D65" t="s">
        <v>155</v>
      </c>
      <c r="E65" s="63">
        <v>355</v>
      </c>
      <c r="F65" s="4">
        <v>271.42857142857144</v>
      </c>
      <c r="G65" s="7">
        <v>0.76458752515090544</v>
      </c>
      <c r="J65" t="s">
        <v>720</v>
      </c>
      <c r="K65" t="s">
        <v>155</v>
      </c>
      <c r="L65" s="63">
        <v>355</v>
      </c>
      <c r="M65" s="4">
        <v>271.42857142857144</v>
      </c>
      <c r="N65" s="7">
        <v>0.76458752515090544</v>
      </c>
    </row>
    <row r="66" spans="3:14" x14ac:dyDescent="0.2">
      <c r="C66" t="s">
        <v>904</v>
      </c>
      <c r="D66" t="s">
        <v>226</v>
      </c>
      <c r="E66" s="63">
        <v>350</v>
      </c>
      <c r="F66" s="4">
        <v>305</v>
      </c>
      <c r="G66" s="7">
        <v>0.87142857142857144</v>
      </c>
      <c r="J66" t="s">
        <v>904</v>
      </c>
      <c r="K66" t="s">
        <v>226</v>
      </c>
      <c r="L66" s="63">
        <v>350</v>
      </c>
      <c r="M66" s="4">
        <v>305</v>
      </c>
      <c r="N66" s="7">
        <v>0.87142857142857144</v>
      </c>
    </row>
    <row r="67" spans="3:14" x14ac:dyDescent="0.2">
      <c r="C67" t="s">
        <v>859</v>
      </c>
      <c r="D67" t="s">
        <v>24</v>
      </c>
      <c r="E67" s="63">
        <v>350</v>
      </c>
      <c r="F67" s="4">
        <v>246.66666666666666</v>
      </c>
      <c r="G67" s="7">
        <v>0.7047619047619047</v>
      </c>
      <c r="J67" t="s">
        <v>859</v>
      </c>
      <c r="K67" t="s">
        <v>24</v>
      </c>
      <c r="L67" s="63">
        <v>350</v>
      </c>
      <c r="M67" s="4">
        <v>246.66666666666666</v>
      </c>
      <c r="N67" s="7">
        <v>0.7047619047619047</v>
      </c>
    </row>
    <row r="68" spans="3:14" x14ac:dyDescent="0.2">
      <c r="C68" t="s">
        <v>739</v>
      </c>
      <c r="D68" t="s">
        <v>39</v>
      </c>
      <c r="E68" s="63">
        <v>350</v>
      </c>
      <c r="F68" s="4">
        <v>260</v>
      </c>
      <c r="G68" s="7">
        <v>0.74285714285714288</v>
      </c>
      <c r="J68" t="s">
        <v>739</v>
      </c>
      <c r="K68" t="s">
        <v>39</v>
      </c>
      <c r="L68" s="63">
        <v>350</v>
      </c>
      <c r="M68" s="4">
        <v>260</v>
      </c>
      <c r="N68" s="7">
        <v>0.74285714285714288</v>
      </c>
    </row>
    <row r="69" spans="3:14" x14ac:dyDescent="0.2">
      <c r="C69" t="s">
        <v>617</v>
      </c>
      <c r="D69" t="s">
        <v>33</v>
      </c>
      <c r="E69" s="63">
        <v>350</v>
      </c>
      <c r="F69" s="4">
        <v>317</v>
      </c>
      <c r="G69" s="7">
        <v>0.90571428571428569</v>
      </c>
      <c r="J69" t="s">
        <v>617</v>
      </c>
      <c r="K69" t="s">
        <v>33</v>
      </c>
      <c r="L69" s="63">
        <v>350</v>
      </c>
      <c r="M69" s="4">
        <v>317</v>
      </c>
      <c r="N69" s="7">
        <v>0.90571428571428569</v>
      </c>
    </row>
    <row r="70" spans="3:14" x14ac:dyDescent="0.2">
      <c r="C70" t="s">
        <v>322</v>
      </c>
      <c r="D70" t="s">
        <v>231</v>
      </c>
      <c r="E70" s="63">
        <v>350</v>
      </c>
      <c r="F70" s="4">
        <v>306.25</v>
      </c>
      <c r="G70" s="7">
        <v>0.875</v>
      </c>
      <c r="J70" t="s">
        <v>322</v>
      </c>
      <c r="K70" t="s">
        <v>231</v>
      </c>
      <c r="L70" s="63">
        <v>350</v>
      </c>
      <c r="M70" s="4">
        <v>306.25</v>
      </c>
      <c r="N70" s="7">
        <v>0.875</v>
      </c>
    </row>
    <row r="71" spans="3:14" x14ac:dyDescent="0.2">
      <c r="C71" t="s">
        <v>515</v>
      </c>
      <c r="D71" t="s">
        <v>232</v>
      </c>
      <c r="E71" s="63">
        <v>350</v>
      </c>
      <c r="F71" s="4">
        <v>321.66666666666669</v>
      </c>
      <c r="G71" s="7">
        <v>0.91904761904761911</v>
      </c>
      <c r="J71" t="s">
        <v>515</v>
      </c>
      <c r="K71" t="s">
        <v>232</v>
      </c>
      <c r="L71" s="63">
        <v>350</v>
      </c>
      <c r="M71" s="4">
        <v>321.66666666666669</v>
      </c>
      <c r="N71" s="7">
        <v>0.91904761904761911</v>
      </c>
    </row>
    <row r="72" spans="3:14" x14ac:dyDescent="0.2">
      <c r="C72" t="s">
        <v>262</v>
      </c>
      <c r="D72" t="s">
        <v>224</v>
      </c>
      <c r="E72" s="63">
        <v>350</v>
      </c>
      <c r="F72" s="4">
        <v>305</v>
      </c>
      <c r="G72" s="7">
        <v>0.87142857142857144</v>
      </c>
      <c r="J72" t="s">
        <v>262</v>
      </c>
      <c r="K72" t="s">
        <v>224</v>
      </c>
      <c r="L72" s="63">
        <v>350</v>
      </c>
      <c r="M72" s="4">
        <v>305</v>
      </c>
      <c r="N72" s="7">
        <v>0.87142857142857144</v>
      </c>
    </row>
    <row r="73" spans="3:14" x14ac:dyDescent="0.2">
      <c r="C73" t="s">
        <v>361</v>
      </c>
      <c r="D73" t="s">
        <v>30</v>
      </c>
      <c r="E73" s="63">
        <v>350</v>
      </c>
      <c r="F73" s="4">
        <v>274</v>
      </c>
      <c r="G73" s="7">
        <v>0.78285714285714281</v>
      </c>
      <c r="J73" t="s">
        <v>361</v>
      </c>
      <c r="K73" t="s">
        <v>30</v>
      </c>
      <c r="L73" s="63">
        <v>350</v>
      </c>
      <c r="M73" s="4">
        <v>274</v>
      </c>
      <c r="N73" s="7">
        <v>0.78285714285714281</v>
      </c>
    </row>
    <row r="74" spans="3:14" x14ac:dyDescent="0.2">
      <c r="C74" t="s">
        <v>514</v>
      </c>
      <c r="D74" t="s">
        <v>232</v>
      </c>
      <c r="E74" s="63">
        <v>345</v>
      </c>
      <c r="F74" s="4">
        <v>330</v>
      </c>
      <c r="G74" s="7">
        <v>0.95652173913043481</v>
      </c>
      <c r="J74" t="s">
        <v>514</v>
      </c>
      <c r="K74" t="s">
        <v>232</v>
      </c>
      <c r="L74" s="63">
        <v>345</v>
      </c>
      <c r="M74" s="4">
        <v>330</v>
      </c>
      <c r="N74" s="7">
        <v>0.95652173913043481</v>
      </c>
    </row>
    <row r="75" spans="3:14" x14ac:dyDescent="0.2">
      <c r="C75" t="s">
        <v>633</v>
      </c>
      <c r="D75" t="s">
        <v>229</v>
      </c>
      <c r="E75" s="63">
        <v>340</v>
      </c>
      <c r="F75" s="4">
        <v>313.33333333333331</v>
      </c>
      <c r="G75" s="7">
        <v>0.92156862745098034</v>
      </c>
      <c r="J75" t="s">
        <v>633</v>
      </c>
      <c r="K75" t="s">
        <v>229</v>
      </c>
      <c r="L75" s="63">
        <v>340</v>
      </c>
      <c r="M75" s="4">
        <v>313.33333333333331</v>
      </c>
      <c r="N75" s="7">
        <v>0.92156862745098034</v>
      </c>
    </row>
    <row r="76" spans="3:14" x14ac:dyDescent="0.2">
      <c r="C76" t="s">
        <v>693</v>
      </c>
      <c r="D76" t="s">
        <v>45</v>
      </c>
      <c r="E76" s="63">
        <v>340</v>
      </c>
      <c r="F76" s="4">
        <v>322.85714285714283</v>
      </c>
      <c r="G76" s="7">
        <v>0.94957983193277307</v>
      </c>
      <c r="J76" t="s">
        <v>693</v>
      </c>
      <c r="K76" t="s">
        <v>45</v>
      </c>
      <c r="L76" s="63">
        <v>340</v>
      </c>
      <c r="M76" s="4">
        <v>322.85714285714283</v>
      </c>
      <c r="N76" s="7">
        <v>0.94957983193277307</v>
      </c>
    </row>
    <row r="77" spans="3:14" x14ac:dyDescent="0.2">
      <c r="C77" t="s">
        <v>487</v>
      </c>
      <c r="D77" t="s">
        <v>232</v>
      </c>
      <c r="E77" s="63">
        <v>340</v>
      </c>
      <c r="F77" s="4">
        <v>313.33333333333331</v>
      </c>
      <c r="G77" s="7">
        <v>0.92156862745098034</v>
      </c>
      <c r="J77" t="s">
        <v>487</v>
      </c>
      <c r="K77" t="s">
        <v>232</v>
      </c>
      <c r="L77" s="63">
        <v>340</v>
      </c>
      <c r="M77" s="4">
        <v>313.33333333333331</v>
      </c>
      <c r="N77" s="7">
        <v>0.92156862745098034</v>
      </c>
    </row>
    <row r="78" spans="3:14" x14ac:dyDescent="0.2">
      <c r="C78" t="s">
        <v>486</v>
      </c>
      <c r="D78" t="s">
        <v>220</v>
      </c>
      <c r="E78" s="63">
        <v>340</v>
      </c>
      <c r="F78" s="4">
        <v>320</v>
      </c>
      <c r="G78" s="7">
        <v>0.94117647058823528</v>
      </c>
      <c r="J78" t="s">
        <v>486</v>
      </c>
      <c r="K78" t="s">
        <v>220</v>
      </c>
      <c r="L78" s="63">
        <v>340</v>
      </c>
      <c r="M78" s="4">
        <v>320</v>
      </c>
      <c r="N78" s="7">
        <v>0.94117647058823528</v>
      </c>
    </row>
    <row r="79" spans="3:14" x14ac:dyDescent="0.2">
      <c r="C79" t="s">
        <v>961</v>
      </c>
      <c r="D79" t="s">
        <v>230</v>
      </c>
      <c r="E79" s="63">
        <v>335</v>
      </c>
      <c r="F79" s="4">
        <v>268.75</v>
      </c>
      <c r="G79" s="7">
        <v>0.80223880597014929</v>
      </c>
      <c r="J79" t="s">
        <v>961</v>
      </c>
      <c r="K79" t="s">
        <v>230</v>
      </c>
      <c r="L79" s="63">
        <v>335</v>
      </c>
      <c r="M79" s="4">
        <v>268.75</v>
      </c>
      <c r="N79" s="7">
        <v>0.80223880597014929</v>
      </c>
    </row>
    <row r="80" spans="3:14" x14ac:dyDescent="0.2">
      <c r="C80" t="s">
        <v>748</v>
      </c>
      <c r="D80" t="s">
        <v>230</v>
      </c>
      <c r="E80" s="63">
        <v>335</v>
      </c>
      <c r="F80" s="4">
        <v>278.75</v>
      </c>
      <c r="G80" s="7">
        <v>0.83208955223880599</v>
      </c>
      <c r="J80" t="s">
        <v>748</v>
      </c>
      <c r="K80" t="s">
        <v>230</v>
      </c>
      <c r="L80" s="63">
        <v>335</v>
      </c>
      <c r="M80" s="4">
        <v>278.75</v>
      </c>
      <c r="N80" s="7">
        <v>0.83208955223880599</v>
      </c>
    </row>
    <row r="81" spans="3:14" x14ac:dyDescent="0.2">
      <c r="C81" t="s">
        <v>922</v>
      </c>
      <c r="D81" t="s">
        <v>50</v>
      </c>
      <c r="E81" s="63">
        <v>330</v>
      </c>
      <c r="F81" s="4">
        <v>310.71428571428572</v>
      </c>
      <c r="G81" s="7">
        <v>0.94155844155844159</v>
      </c>
      <c r="J81" t="s">
        <v>922</v>
      </c>
      <c r="K81" t="s">
        <v>50</v>
      </c>
      <c r="L81" s="63">
        <v>330</v>
      </c>
      <c r="M81" s="4">
        <v>310.71428571428572</v>
      </c>
      <c r="N81" s="7">
        <v>0.94155844155844159</v>
      </c>
    </row>
    <row r="82" spans="3:14" x14ac:dyDescent="0.2">
      <c r="C82" t="s">
        <v>991</v>
      </c>
      <c r="D82" t="s">
        <v>232</v>
      </c>
      <c r="E82" s="63">
        <v>330</v>
      </c>
      <c r="F82" s="4">
        <v>271.66666666666669</v>
      </c>
      <c r="G82" s="7">
        <v>0.82323232323232332</v>
      </c>
      <c r="J82" t="s">
        <v>991</v>
      </c>
      <c r="K82" t="s">
        <v>232</v>
      </c>
      <c r="L82" s="63">
        <v>330</v>
      </c>
      <c r="M82" s="4">
        <v>271.66666666666669</v>
      </c>
      <c r="N82" s="7">
        <v>0.82323232323232332</v>
      </c>
    </row>
    <row r="83" spans="3:14" x14ac:dyDescent="0.2">
      <c r="C83" t="s">
        <v>346</v>
      </c>
      <c r="D83" t="s">
        <v>153</v>
      </c>
      <c r="E83" s="63">
        <v>330</v>
      </c>
      <c r="F83" s="4">
        <v>295</v>
      </c>
      <c r="G83" s="7">
        <v>0.89393939393939392</v>
      </c>
      <c r="J83" t="s">
        <v>346</v>
      </c>
      <c r="K83" t="s">
        <v>153</v>
      </c>
      <c r="L83" s="63">
        <v>330</v>
      </c>
      <c r="M83" s="4">
        <v>295</v>
      </c>
      <c r="N83" s="7">
        <v>0.89393939393939392</v>
      </c>
    </row>
    <row r="84" spans="3:14" x14ac:dyDescent="0.2">
      <c r="C84" t="s">
        <v>238</v>
      </c>
      <c r="D84" t="s">
        <v>224</v>
      </c>
      <c r="E84" s="63">
        <v>330</v>
      </c>
      <c r="F84" s="4">
        <v>303.33333333333331</v>
      </c>
      <c r="G84" s="7">
        <v>0.91919191919191912</v>
      </c>
      <c r="J84" t="s">
        <v>238</v>
      </c>
      <c r="K84" t="s">
        <v>224</v>
      </c>
      <c r="L84" s="63">
        <v>330</v>
      </c>
      <c r="M84" s="4">
        <v>303.33333333333331</v>
      </c>
      <c r="N84" s="7">
        <v>0.91919191919191912</v>
      </c>
    </row>
    <row r="85" spans="3:14" x14ac:dyDescent="0.2">
      <c r="C85" t="s">
        <v>323</v>
      </c>
      <c r="D85" t="s">
        <v>29</v>
      </c>
      <c r="E85" s="63">
        <v>330</v>
      </c>
      <c r="F85" s="4">
        <v>271.25</v>
      </c>
      <c r="G85" s="7">
        <v>0.82196969696969702</v>
      </c>
      <c r="J85" t="s">
        <v>323</v>
      </c>
      <c r="K85" t="s">
        <v>29</v>
      </c>
      <c r="L85" s="63">
        <v>330</v>
      </c>
      <c r="M85" s="4">
        <v>271.25</v>
      </c>
      <c r="N85" s="7">
        <v>0.82196969696969702</v>
      </c>
    </row>
    <row r="86" spans="3:14" x14ac:dyDescent="0.2">
      <c r="C86" t="s">
        <v>905</v>
      </c>
      <c r="D86" t="s">
        <v>226</v>
      </c>
      <c r="E86" s="63">
        <v>325</v>
      </c>
      <c r="F86" s="4">
        <v>302.5</v>
      </c>
      <c r="G86" s="7">
        <v>0.93076923076923079</v>
      </c>
      <c r="J86" t="s">
        <v>905</v>
      </c>
      <c r="K86" t="s">
        <v>226</v>
      </c>
      <c r="L86" s="63">
        <v>325</v>
      </c>
      <c r="M86" s="4">
        <v>302.5</v>
      </c>
      <c r="N86" s="7">
        <v>0.93076923076923079</v>
      </c>
    </row>
    <row r="87" spans="3:14" x14ac:dyDescent="0.2">
      <c r="C87" t="s">
        <v>793</v>
      </c>
      <c r="D87" t="s">
        <v>223</v>
      </c>
      <c r="E87" s="63">
        <v>325</v>
      </c>
      <c r="F87" s="4">
        <v>257.5</v>
      </c>
      <c r="G87" s="7">
        <v>0.79230769230769227</v>
      </c>
      <c r="J87" t="s">
        <v>793</v>
      </c>
      <c r="K87" t="s">
        <v>223</v>
      </c>
      <c r="L87" s="63">
        <v>325</v>
      </c>
      <c r="M87" s="4">
        <v>257.5</v>
      </c>
      <c r="N87" s="7">
        <v>0.79230769230769227</v>
      </c>
    </row>
    <row r="88" spans="3:14" x14ac:dyDescent="0.2">
      <c r="C88" t="s">
        <v>969</v>
      </c>
      <c r="D88" t="s">
        <v>231</v>
      </c>
      <c r="E88" s="63">
        <v>325</v>
      </c>
      <c r="F88" s="4">
        <v>261.25</v>
      </c>
      <c r="G88" s="7">
        <v>0.80384615384615388</v>
      </c>
      <c r="J88" t="s">
        <v>969</v>
      </c>
      <c r="K88" t="s">
        <v>231</v>
      </c>
      <c r="L88" s="63">
        <v>325</v>
      </c>
      <c r="M88" s="4">
        <v>261.25</v>
      </c>
      <c r="N88" s="7">
        <v>0.80384615384615388</v>
      </c>
    </row>
    <row r="89" spans="3:14" x14ac:dyDescent="0.2">
      <c r="C89" t="s">
        <v>618</v>
      </c>
      <c r="D89" t="s">
        <v>33</v>
      </c>
      <c r="E89" s="63">
        <v>325</v>
      </c>
      <c r="F89" s="4">
        <v>291.25</v>
      </c>
      <c r="G89" s="7">
        <v>0.89615384615384619</v>
      </c>
      <c r="J89" t="s">
        <v>618</v>
      </c>
      <c r="K89" t="s">
        <v>33</v>
      </c>
      <c r="L89" s="63">
        <v>325</v>
      </c>
      <c r="M89" s="4">
        <v>291.25</v>
      </c>
      <c r="N89" s="7">
        <v>0.89615384615384619</v>
      </c>
    </row>
    <row r="90" spans="3:14" x14ac:dyDescent="0.2">
      <c r="C90" t="s">
        <v>396</v>
      </c>
      <c r="D90" t="s">
        <v>226</v>
      </c>
      <c r="E90" s="63">
        <v>325</v>
      </c>
      <c r="F90" s="4">
        <v>261.25</v>
      </c>
      <c r="G90" s="7">
        <v>0.80384615384615388</v>
      </c>
      <c r="J90" t="s">
        <v>396</v>
      </c>
      <c r="K90" t="s">
        <v>226</v>
      </c>
      <c r="L90" s="63">
        <v>325</v>
      </c>
      <c r="M90" s="4">
        <v>261.25</v>
      </c>
      <c r="N90" s="7">
        <v>0.80384615384615388</v>
      </c>
    </row>
    <row r="91" spans="3:14" x14ac:dyDescent="0.2">
      <c r="C91" t="s">
        <v>191</v>
      </c>
      <c r="D91" t="s">
        <v>219</v>
      </c>
      <c r="E91" s="63">
        <v>325</v>
      </c>
      <c r="F91" s="4">
        <v>249</v>
      </c>
      <c r="G91" s="7">
        <v>0.76615384615384619</v>
      </c>
      <c r="J91" t="s">
        <v>191</v>
      </c>
      <c r="K91" t="s">
        <v>219</v>
      </c>
      <c r="L91" s="63">
        <v>325</v>
      </c>
      <c r="M91" s="4">
        <v>249</v>
      </c>
      <c r="N91" s="7">
        <v>0.76615384615384619</v>
      </c>
    </row>
    <row r="92" spans="3:14" x14ac:dyDescent="0.2">
      <c r="C92" t="s">
        <v>445</v>
      </c>
      <c r="D92" t="s">
        <v>44</v>
      </c>
      <c r="E92" s="63">
        <v>325</v>
      </c>
      <c r="F92" s="4">
        <v>253</v>
      </c>
      <c r="G92" s="7">
        <v>0.77846153846153843</v>
      </c>
      <c r="J92" t="s">
        <v>445</v>
      </c>
      <c r="K92" t="s">
        <v>44</v>
      </c>
      <c r="L92" s="63">
        <v>325</v>
      </c>
      <c r="M92" s="4">
        <v>253</v>
      </c>
      <c r="N92" s="7">
        <v>0.77846153846153843</v>
      </c>
    </row>
    <row r="93" spans="3:14" x14ac:dyDescent="0.2">
      <c r="C93" t="s">
        <v>519</v>
      </c>
      <c r="D93" t="s">
        <v>41</v>
      </c>
      <c r="E93" s="63">
        <v>325</v>
      </c>
      <c r="F93" s="4">
        <v>258.75</v>
      </c>
      <c r="G93" s="7">
        <v>0.7961538461538461</v>
      </c>
      <c r="J93" t="s">
        <v>519</v>
      </c>
      <c r="K93" t="s">
        <v>41</v>
      </c>
      <c r="L93" s="63">
        <v>325</v>
      </c>
      <c r="M93" s="4">
        <v>258.75</v>
      </c>
      <c r="N93" s="7">
        <v>0.7961538461538461</v>
      </c>
    </row>
    <row r="94" spans="3:14" x14ac:dyDescent="0.2">
      <c r="C94" t="s">
        <v>363</v>
      </c>
      <c r="D94" t="s">
        <v>30</v>
      </c>
      <c r="E94" s="63">
        <v>325</v>
      </c>
      <c r="F94" s="4">
        <v>272.5</v>
      </c>
      <c r="G94" s="7">
        <v>0.83846153846153848</v>
      </c>
      <c r="J94" t="s">
        <v>363</v>
      </c>
      <c r="K94" t="s">
        <v>30</v>
      </c>
      <c r="L94" s="63">
        <v>325</v>
      </c>
      <c r="M94" s="4">
        <v>272.5</v>
      </c>
      <c r="N94" s="7">
        <v>0.83846153846153848</v>
      </c>
    </row>
    <row r="95" spans="3:14" x14ac:dyDescent="0.2">
      <c r="C95" t="s">
        <v>635</v>
      </c>
      <c r="D95" t="s">
        <v>229</v>
      </c>
      <c r="E95" s="63">
        <v>320</v>
      </c>
      <c r="F95" s="4">
        <v>255</v>
      </c>
      <c r="G95" s="7">
        <v>0.796875</v>
      </c>
      <c r="J95" t="s">
        <v>635</v>
      </c>
      <c r="K95" t="s">
        <v>229</v>
      </c>
      <c r="L95" s="63">
        <v>320</v>
      </c>
      <c r="M95" s="4">
        <v>255</v>
      </c>
      <c r="N95" s="7">
        <v>0.796875</v>
      </c>
    </row>
    <row r="96" spans="3:14" x14ac:dyDescent="0.2">
      <c r="C96" t="s">
        <v>959</v>
      </c>
      <c r="D96" t="s">
        <v>47</v>
      </c>
      <c r="E96" s="63">
        <v>320</v>
      </c>
      <c r="F96" s="4">
        <v>285.71428571428572</v>
      </c>
      <c r="G96" s="7">
        <v>0.8928571428571429</v>
      </c>
      <c r="J96" t="s">
        <v>959</v>
      </c>
      <c r="K96" t="s">
        <v>47</v>
      </c>
      <c r="L96" s="63">
        <v>320</v>
      </c>
      <c r="M96" s="4">
        <v>285.71428571428572</v>
      </c>
      <c r="N96" s="7">
        <v>0.8928571428571429</v>
      </c>
    </row>
    <row r="97" spans="3:14" x14ac:dyDescent="0.2">
      <c r="C97" t="s">
        <v>559</v>
      </c>
      <c r="D97" t="s">
        <v>32</v>
      </c>
      <c r="E97" s="63">
        <v>320</v>
      </c>
      <c r="F97" s="4">
        <v>273.75</v>
      </c>
      <c r="G97" s="7">
        <v>0.85546875</v>
      </c>
      <c r="J97" t="s">
        <v>559</v>
      </c>
      <c r="K97" t="s">
        <v>32</v>
      </c>
      <c r="L97" s="63">
        <v>320</v>
      </c>
      <c r="M97" s="4">
        <v>273.75</v>
      </c>
      <c r="N97" s="7">
        <v>0.85546875</v>
      </c>
    </row>
    <row r="98" spans="3:14" x14ac:dyDescent="0.2">
      <c r="C98" t="s">
        <v>477</v>
      </c>
      <c r="D98" t="s">
        <v>228</v>
      </c>
      <c r="E98" s="63">
        <v>320</v>
      </c>
      <c r="F98" s="4">
        <v>266.25</v>
      </c>
      <c r="G98" s="7">
        <v>0.83203125</v>
      </c>
      <c r="J98" t="s">
        <v>477</v>
      </c>
      <c r="K98" t="s">
        <v>228</v>
      </c>
      <c r="L98" s="63">
        <v>320</v>
      </c>
      <c r="M98" s="4">
        <v>266.25</v>
      </c>
      <c r="N98" s="7">
        <v>0.83203125</v>
      </c>
    </row>
    <row r="99" spans="3:14" x14ac:dyDescent="0.2">
      <c r="C99" t="s">
        <v>605</v>
      </c>
      <c r="D99" t="s">
        <v>31</v>
      </c>
      <c r="E99" s="63">
        <v>315</v>
      </c>
      <c r="F99" s="4">
        <v>243</v>
      </c>
      <c r="G99" s="7">
        <v>0.77142857142857146</v>
      </c>
      <c r="J99" t="s">
        <v>605</v>
      </c>
      <c r="K99" t="s">
        <v>31</v>
      </c>
      <c r="L99" s="63">
        <v>315</v>
      </c>
      <c r="M99" s="4">
        <v>243</v>
      </c>
      <c r="N99" s="7">
        <v>0.77142857142857146</v>
      </c>
    </row>
    <row r="100" spans="3:14" x14ac:dyDescent="0.2">
      <c r="C100" t="s">
        <v>397</v>
      </c>
      <c r="D100" t="s">
        <v>150</v>
      </c>
      <c r="E100" s="63">
        <v>315</v>
      </c>
      <c r="F100" s="4">
        <v>255.71428571428572</v>
      </c>
      <c r="G100" s="7">
        <v>0.8117913832199547</v>
      </c>
      <c r="J100" t="s">
        <v>397</v>
      </c>
      <c r="K100" t="s">
        <v>150</v>
      </c>
      <c r="L100" s="63">
        <v>315</v>
      </c>
      <c r="M100" s="4">
        <v>255.71428571428572</v>
      </c>
      <c r="N100" s="7">
        <v>0.8117913832199547</v>
      </c>
    </row>
    <row r="101" spans="3:14" x14ac:dyDescent="0.2">
      <c r="C101" t="s">
        <v>291</v>
      </c>
      <c r="D101" t="s">
        <v>42</v>
      </c>
      <c r="E101" s="63">
        <v>315</v>
      </c>
      <c r="F101" s="4">
        <v>290</v>
      </c>
      <c r="G101" s="7">
        <v>0.92063492063492058</v>
      </c>
      <c r="J101" t="s">
        <v>291</v>
      </c>
      <c r="K101" t="s">
        <v>42</v>
      </c>
      <c r="L101" s="63">
        <v>315</v>
      </c>
      <c r="M101" s="4">
        <v>290</v>
      </c>
      <c r="N101" s="7">
        <v>0.92063492063492058</v>
      </c>
    </row>
    <row r="102" spans="3:14" x14ac:dyDescent="0.2">
      <c r="C102" t="s">
        <v>169</v>
      </c>
      <c r="D102" t="s">
        <v>42</v>
      </c>
      <c r="E102" s="63">
        <v>315</v>
      </c>
      <c r="F102" s="4">
        <v>223.75</v>
      </c>
      <c r="G102" s="7">
        <v>0.71031746031746035</v>
      </c>
      <c r="J102" t="s">
        <v>169</v>
      </c>
      <c r="K102" t="s">
        <v>42</v>
      </c>
      <c r="L102" s="63">
        <v>315</v>
      </c>
      <c r="M102" s="4">
        <v>223.75</v>
      </c>
      <c r="N102" s="7">
        <v>0.71031746031746035</v>
      </c>
    </row>
    <row r="103" spans="3:14" x14ac:dyDescent="0.2">
      <c r="C103" t="s">
        <v>590</v>
      </c>
      <c r="D103" t="s">
        <v>230</v>
      </c>
      <c r="E103" s="63">
        <v>315</v>
      </c>
      <c r="F103" s="4">
        <v>236.66666666666666</v>
      </c>
      <c r="G103" s="7">
        <v>0.75132275132275128</v>
      </c>
      <c r="J103" t="s">
        <v>590</v>
      </c>
      <c r="K103" t="s">
        <v>230</v>
      </c>
      <c r="L103" s="63">
        <v>315</v>
      </c>
      <c r="M103" s="4">
        <v>236.66666666666666</v>
      </c>
      <c r="N103" s="7">
        <v>0.75132275132275128</v>
      </c>
    </row>
    <row r="104" spans="3:14" x14ac:dyDescent="0.2">
      <c r="C104" t="s">
        <v>634</v>
      </c>
      <c r="D104" t="s">
        <v>20</v>
      </c>
      <c r="E104" s="63">
        <v>310</v>
      </c>
      <c r="F104" s="4">
        <v>283.75</v>
      </c>
      <c r="G104" s="7">
        <v>0.91532258064516125</v>
      </c>
      <c r="J104" t="s">
        <v>634</v>
      </c>
      <c r="K104" t="s">
        <v>20</v>
      </c>
      <c r="L104" s="63">
        <v>310</v>
      </c>
      <c r="M104" s="4">
        <v>283.75</v>
      </c>
      <c r="N104" s="7">
        <v>0.91532258064516125</v>
      </c>
    </row>
    <row r="105" spans="3:14" x14ac:dyDescent="0.2">
      <c r="C105" t="s">
        <v>325</v>
      </c>
      <c r="D105" t="s">
        <v>29</v>
      </c>
      <c r="E105" s="63">
        <v>310</v>
      </c>
      <c r="F105" s="4">
        <v>260</v>
      </c>
      <c r="G105" s="7">
        <v>0.83870967741935487</v>
      </c>
      <c r="J105" t="s">
        <v>325</v>
      </c>
      <c r="K105" t="s">
        <v>29</v>
      </c>
      <c r="L105" s="63">
        <v>310</v>
      </c>
      <c r="M105" s="4">
        <v>260</v>
      </c>
      <c r="N105" s="7">
        <v>0.83870967741935487</v>
      </c>
    </row>
    <row r="106" spans="3:14" x14ac:dyDescent="0.2">
      <c r="C106" t="s">
        <v>557</v>
      </c>
      <c r="D106" t="s">
        <v>32</v>
      </c>
      <c r="E106" s="63">
        <v>310</v>
      </c>
      <c r="F106" s="4">
        <v>275</v>
      </c>
      <c r="G106" s="7">
        <v>0.88709677419354838</v>
      </c>
      <c r="J106" t="s">
        <v>557</v>
      </c>
      <c r="K106" t="s">
        <v>32</v>
      </c>
      <c r="L106" s="63">
        <v>310</v>
      </c>
      <c r="M106" s="4">
        <v>275</v>
      </c>
      <c r="N106" s="7">
        <v>0.88709677419354838</v>
      </c>
    </row>
    <row r="107" spans="3:14" x14ac:dyDescent="0.2">
      <c r="C107" t="s">
        <v>290</v>
      </c>
      <c r="D107" t="s">
        <v>42</v>
      </c>
      <c r="E107" s="63">
        <v>310</v>
      </c>
      <c r="F107" s="4">
        <v>280</v>
      </c>
      <c r="G107" s="7">
        <v>0.90322580645161288</v>
      </c>
      <c r="J107" t="s">
        <v>290</v>
      </c>
      <c r="K107" t="s">
        <v>42</v>
      </c>
      <c r="L107" s="63">
        <v>310</v>
      </c>
      <c r="M107" s="4">
        <v>280</v>
      </c>
      <c r="N107" s="7">
        <v>0.90322580645161288</v>
      </c>
    </row>
    <row r="108" spans="3:14" x14ac:dyDescent="0.2">
      <c r="C108" t="s">
        <v>348</v>
      </c>
      <c r="D108" t="s">
        <v>231</v>
      </c>
      <c r="E108" s="63">
        <v>310</v>
      </c>
      <c r="F108" s="4">
        <v>185</v>
      </c>
      <c r="G108" s="7">
        <v>0.59677419354838712</v>
      </c>
      <c r="J108" t="s">
        <v>348</v>
      </c>
      <c r="K108" t="s">
        <v>231</v>
      </c>
      <c r="L108" s="63">
        <v>310</v>
      </c>
      <c r="M108" s="4">
        <v>185</v>
      </c>
      <c r="N108" s="7">
        <v>0.59677419354838712</v>
      </c>
    </row>
    <row r="109" spans="3:14" x14ac:dyDescent="0.2">
      <c r="C109" t="s">
        <v>298</v>
      </c>
      <c r="D109" t="s">
        <v>227</v>
      </c>
      <c r="E109" s="63">
        <v>310</v>
      </c>
      <c r="F109" s="4">
        <v>270</v>
      </c>
      <c r="G109" s="7">
        <v>0.87096774193548387</v>
      </c>
      <c r="J109" t="s">
        <v>298</v>
      </c>
      <c r="K109" t="s">
        <v>227</v>
      </c>
      <c r="L109" s="63">
        <v>310</v>
      </c>
      <c r="M109" s="4">
        <v>270</v>
      </c>
      <c r="N109" s="7">
        <v>0.87096774193548387</v>
      </c>
    </row>
    <row r="110" spans="3:14" x14ac:dyDescent="0.2">
      <c r="C110" t="s">
        <v>974</v>
      </c>
      <c r="D110" t="s">
        <v>53</v>
      </c>
      <c r="E110" s="63">
        <v>305</v>
      </c>
      <c r="F110" s="4">
        <v>241.25</v>
      </c>
      <c r="G110" s="7">
        <v>0.79098360655737709</v>
      </c>
      <c r="J110" t="s">
        <v>974</v>
      </c>
      <c r="K110" t="s">
        <v>53</v>
      </c>
      <c r="L110" s="63">
        <v>305</v>
      </c>
      <c r="M110" s="4">
        <v>241.25</v>
      </c>
      <c r="N110" s="7">
        <v>0.79098360655737709</v>
      </c>
    </row>
    <row r="111" spans="3:14" x14ac:dyDescent="0.2">
      <c r="C111" t="s">
        <v>263</v>
      </c>
      <c r="D111" t="s">
        <v>21</v>
      </c>
      <c r="E111" s="63">
        <v>305</v>
      </c>
      <c r="F111" s="4">
        <v>277.5</v>
      </c>
      <c r="G111" s="7">
        <v>0.9098360655737705</v>
      </c>
      <c r="J111" t="s">
        <v>263</v>
      </c>
      <c r="K111" t="s">
        <v>21</v>
      </c>
      <c r="L111" s="63">
        <v>305</v>
      </c>
      <c r="M111" s="4">
        <v>277.5</v>
      </c>
      <c r="N111" s="7">
        <v>0.9098360655737705</v>
      </c>
    </row>
    <row r="112" spans="3:14" x14ac:dyDescent="0.2">
      <c r="C112" t="s">
        <v>381</v>
      </c>
      <c r="D112" t="s">
        <v>25</v>
      </c>
      <c r="E112" s="63">
        <v>305</v>
      </c>
      <c r="F112" s="4">
        <v>210</v>
      </c>
      <c r="G112" s="7">
        <v>0.68852459016393441</v>
      </c>
      <c r="J112" t="s">
        <v>381</v>
      </c>
      <c r="K112" t="s">
        <v>25</v>
      </c>
      <c r="L112" s="63">
        <v>305</v>
      </c>
      <c r="M112" s="4">
        <v>210</v>
      </c>
      <c r="N112" s="7">
        <v>0.68852459016393441</v>
      </c>
    </row>
    <row r="113" spans="3:14" x14ac:dyDescent="0.2">
      <c r="C113" t="s">
        <v>409</v>
      </c>
      <c r="D113" t="s">
        <v>224</v>
      </c>
      <c r="E113" s="63">
        <v>305</v>
      </c>
      <c r="F113" s="4">
        <v>280</v>
      </c>
      <c r="G113" s="7">
        <v>0.91803278688524592</v>
      </c>
      <c r="J113" t="s">
        <v>409</v>
      </c>
      <c r="K113" t="s">
        <v>224</v>
      </c>
      <c r="L113" s="63">
        <v>305</v>
      </c>
      <c r="M113" s="4">
        <v>280</v>
      </c>
      <c r="N113" s="7">
        <v>0.91803278688524592</v>
      </c>
    </row>
    <row r="114" spans="3:14" x14ac:dyDescent="0.2">
      <c r="C114" t="s">
        <v>970</v>
      </c>
      <c r="D114" t="s">
        <v>231</v>
      </c>
      <c r="E114" s="63">
        <v>300</v>
      </c>
      <c r="F114" s="4">
        <v>273.33333333333331</v>
      </c>
      <c r="G114" s="7">
        <v>0.91111111111111109</v>
      </c>
      <c r="J114" t="s">
        <v>970</v>
      </c>
      <c r="K114" t="s">
        <v>231</v>
      </c>
      <c r="L114" s="63">
        <v>300</v>
      </c>
      <c r="M114" s="4">
        <v>273.33333333333331</v>
      </c>
      <c r="N114" s="7">
        <v>0.91111111111111109</v>
      </c>
    </row>
    <row r="115" spans="3:14" x14ac:dyDescent="0.2">
      <c r="C115" t="s">
        <v>764</v>
      </c>
      <c r="D115" t="s">
        <v>159</v>
      </c>
      <c r="E115" s="63">
        <v>300</v>
      </c>
      <c r="F115" s="4">
        <v>261</v>
      </c>
      <c r="G115" s="7">
        <v>0.87</v>
      </c>
      <c r="J115" t="s">
        <v>764</v>
      </c>
      <c r="K115" t="s">
        <v>159</v>
      </c>
      <c r="L115" s="63">
        <v>300</v>
      </c>
      <c r="M115" s="4">
        <v>261</v>
      </c>
      <c r="N115" s="7">
        <v>0.87</v>
      </c>
    </row>
    <row r="116" spans="3:14" x14ac:dyDescent="0.2">
      <c r="C116" t="s">
        <v>936</v>
      </c>
      <c r="D116" t="s">
        <v>225</v>
      </c>
      <c r="E116" s="63">
        <v>300</v>
      </c>
      <c r="F116" s="4">
        <v>276.66666666666669</v>
      </c>
      <c r="G116" s="7">
        <v>0.92222222222222228</v>
      </c>
      <c r="J116" t="s">
        <v>936</v>
      </c>
      <c r="K116" t="s">
        <v>225</v>
      </c>
      <c r="L116" s="63">
        <v>300</v>
      </c>
      <c r="M116" s="4">
        <v>276.66666666666669</v>
      </c>
      <c r="N116" s="7">
        <v>0.92222222222222228</v>
      </c>
    </row>
    <row r="117" spans="3:14" x14ac:dyDescent="0.2">
      <c r="C117" t="s">
        <v>668</v>
      </c>
      <c r="D117" t="s">
        <v>146</v>
      </c>
      <c r="E117" s="63">
        <v>300</v>
      </c>
      <c r="F117" s="4">
        <v>270</v>
      </c>
      <c r="G117" s="7">
        <v>0.9</v>
      </c>
      <c r="J117" t="s">
        <v>668</v>
      </c>
      <c r="K117" t="s">
        <v>146</v>
      </c>
      <c r="L117" s="63">
        <v>300</v>
      </c>
      <c r="M117" s="4">
        <v>270</v>
      </c>
      <c r="N117" s="7">
        <v>0.9</v>
      </c>
    </row>
    <row r="118" spans="3:14" x14ac:dyDescent="0.2">
      <c r="C118" t="s">
        <v>956</v>
      </c>
      <c r="D118" t="s">
        <v>229</v>
      </c>
      <c r="E118" s="63">
        <v>300</v>
      </c>
      <c r="F118" s="4">
        <v>286.66666666666669</v>
      </c>
      <c r="G118" s="7">
        <v>0.9555555555555556</v>
      </c>
      <c r="J118" t="s">
        <v>956</v>
      </c>
      <c r="K118" t="s">
        <v>229</v>
      </c>
      <c r="L118" s="63">
        <v>300</v>
      </c>
      <c r="M118" s="4">
        <v>286.66666666666669</v>
      </c>
      <c r="N118" s="7">
        <v>0.9555555555555556</v>
      </c>
    </row>
    <row r="119" spans="3:14" x14ac:dyDescent="0.2">
      <c r="C119" t="s">
        <v>736</v>
      </c>
      <c r="D119" t="s">
        <v>39</v>
      </c>
      <c r="E119" s="63">
        <v>300</v>
      </c>
      <c r="F119" s="4">
        <v>282.5</v>
      </c>
      <c r="G119" s="7">
        <v>0.94166666666666665</v>
      </c>
      <c r="J119" t="s">
        <v>736</v>
      </c>
      <c r="K119" t="s">
        <v>39</v>
      </c>
      <c r="L119" s="63">
        <v>300</v>
      </c>
      <c r="M119" s="4">
        <v>282.5</v>
      </c>
      <c r="N119" s="7">
        <v>0.94166666666666665</v>
      </c>
    </row>
    <row r="120" spans="3:14" x14ac:dyDescent="0.2">
      <c r="C120" t="s">
        <v>769</v>
      </c>
      <c r="D120" t="s">
        <v>226</v>
      </c>
      <c r="E120" s="63">
        <v>300</v>
      </c>
      <c r="F120" s="4">
        <v>281.25</v>
      </c>
      <c r="G120" s="7">
        <v>0.9375</v>
      </c>
      <c r="J120" t="s">
        <v>769</v>
      </c>
      <c r="K120" t="s">
        <v>226</v>
      </c>
      <c r="L120" s="63">
        <v>300</v>
      </c>
      <c r="M120" s="4">
        <v>281.25</v>
      </c>
      <c r="N120" s="7">
        <v>0.9375</v>
      </c>
    </row>
    <row r="121" spans="3:14" x14ac:dyDescent="0.2">
      <c r="C121" t="s">
        <v>518</v>
      </c>
      <c r="D121" t="s">
        <v>41</v>
      </c>
      <c r="E121" s="63">
        <v>300</v>
      </c>
      <c r="F121" s="4">
        <v>258.75</v>
      </c>
      <c r="G121" s="7">
        <v>0.86250000000000004</v>
      </c>
      <c r="J121" t="s">
        <v>518</v>
      </c>
      <c r="K121" t="s">
        <v>41</v>
      </c>
      <c r="L121" s="63">
        <v>300</v>
      </c>
      <c r="M121" s="4">
        <v>258.75</v>
      </c>
      <c r="N121" s="7">
        <v>0.86250000000000004</v>
      </c>
    </row>
    <row r="122" spans="3:14" x14ac:dyDescent="0.2">
      <c r="C122" t="s">
        <v>376</v>
      </c>
      <c r="D122" t="s">
        <v>25</v>
      </c>
      <c r="E122" s="63">
        <v>300</v>
      </c>
      <c r="F122" s="4">
        <v>262</v>
      </c>
      <c r="G122" s="7">
        <v>0.87333333333333329</v>
      </c>
      <c r="J122" t="s">
        <v>376</v>
      </c>
      <c r="K122" t="s">
        <v>25</v>
      </c>
      <c r="L122" s="63">
        <v>300</v>
      </c>
      <c r="M122" s="4">
        <v>262</v>
      </c>
      <c r="N122" s="7">
        <v>0.87333333333333329</v>
      </c>
    </row>
    <row r="123" spans="3:14" x14ac:dyDescent="0.2">
      <c r="C123" t="s">
        <v>364</v>
      </c>
      <c r="D123" t="s">
        <v>30</v>
      </c>
      <c r="E123" s="63">
        <v>300</v>
      </c>
      <c r="F123" s="4">
        <v>250</v>
      </c>
      <c r="G123" s="7">
        <v>0.83333333333333337</v>
      </c>
      <c r="J123" t="s">
        <v>364</v>
      </c>
      <c r="K123" t="s">
        <v>30</v>
      </c>
      <c r="L123" s="63">
        <v>300</v>
      </c>
      <c r="M123" s="4">
        <v>250</v>
      </c>
      <c r="N123" s="7">
        <v>0.83333333333333337</v>
      </c>
    </row>
    <row r="124" spans="3:14" x14ac:dyDescent="0.2">
      <c r="C124" t="s">
        <v>459</v>
      </c>
      <c r="D124" t="s">
        <v>26</v>
      </c>
      <c r="E124" s="63">
        <v>300</v>
      </c>
      <c r="F124" s="4">
        <v>252</v>
      </c>
      <c r="G124" s="7">
        <v>0.84</v>
      </c>
      <c r="J124" t="s">
        <v>459</v>
      </c>
      <c r="K124" t="s">
        <v>26</v>
      </c>
      <c r="L124" s="63">
        <v>300</v>
      </c>
      <c r="M124" s="4">
        <v>252</v>
      </c>
      <c r="N124" s="7">
        <v>0.84</v>
      </c>
    </row>
    <row r="125" spans="3:14" x14ac:dyDescent="0.2">
      <c r="C125" t="s">
        <v>488</v>
      </c>
      <c r="D125" t="s">
        <v>232</v>
      </c>
      <c r="E125" s="63">
        <v>300</v>
      </c>
      <c r="F125" s="4">
        <v>293.33333333333331</v>
      </c>
      <c r="G125" s="7">
        <v>0.97777777777777775</v>
      </c>
      <c r="J125" t="s">
        <v>488</v>
      </c>
      <c r="K125" t="s">
        <v>232</v>
      </c>
      <c r="L125" s="63">
        <v>300</v>
      </c>
      <c r="M125" s="4">
        <v>293.33333333333331</v>
      </c>
      <c r="N125" s="7">
        <v>0.97777777777777775</v>
      </c>
    </row>
    <row r="126" spans="3:14" x14ac:dyDescent="0.2">
      <c r="C126" t="s">
        <v>239</v>
      </c>
      <c r="D126" t="s">
        <v>22</v>
      </c>
      <c r="E126" s="63">
        <v>300</v>
      </c>
      <c r="F126" s="4">
        <v>252</v>
      </c>
      <c r="G126" s="7">
        <v>0.84</v>
      </c>
      <c r="J126" t="s">
        <v>239</v>
      </c>
      <c r="K126" t="s">
        <v>22</v>
      </c>
      <c r="L126" s="63">
        <v>300</v>
      </c>
      <c r="M126" s="4">
        <v>252</v>
      </c>
      <c r="N126" s="7">
        <v>0.84</v>
      </c>
    </row>
    <row r="127" spans="3:14" x14ac:dyDescent="0.2">
      <c r="C127" t="s">
        <v>379</v>
      </c>
      <c r="D127" t="s">
        <v>232</v>
      </c>
      <c r="E127" s="63">
        <v>300</v>
      </c>
      <c r="F127" s="4">
        <v>270</v>
      </c>
      <c r="G127" s="7">
        <v>0.9</v>
      </c>
      <c r="J127" t="s">
        <v>379</v>
      </c>
      <c r="K127" t="s">
        <v>232</v>
      </c>
      <c r="L127" s="63">
        <v>300</v>
      </c>
      <c r="M127" s="4">
        <v>270</v>
      </c>
      <c r="N127" s="7">
        <v>0.9</v>
      </c>
    </row>
    <row r="128" spans="3:14" x14ac:dyDescent="0.2">
      <c r="C128" t="s">
        <v>768</v>
      </c>
      <c r="D128" t="s">
        <v>226</v>
      </c>
      <c r="E128" s="63">
        <v>295</v>
      </c>
      <c r="F128" s="4">
        <v>215</v>
      </c>
      <c r="G128" s="7">
        <v>0.72881355932203384</v>
      </c>
      <c r="J128" t="s">
        <v>768</v>
      </c>
      <c r="K128" t="s">
        <v>226</v>
      </c>
      <c r="L128" s="63">
        <v>295</v>
      </c>
      <c r="M128" s="4">
        <v>215</v>
      </c>
      <c r="N128" s="7">
        <v>0.72881355932203384</v>
      </c>
    </row>
    <row r="129" spans="3:14" x14ac:dyDescent="0.2">
      <c r="C129" t="s">
        <v>796</v>
      </c>
      <c r="D129" t="s">
        <v>231</v>
      </c>
      <c r="E129" s="63">
        <v>295</v>
      </c>
      <c r="F129" s="4">
        <v>241.66666666666666</v>
      </c>
      <c r="G129" s="7">
        <v>0.8192090395480226</v>
      </c>
      <c r="J129" t="s">
        <v>796</v>
      </c>
      <c r="K129" t="s">
        <v>231</v>
      </c>
      <c r="L129" s="63">
        <v>295</v>
      </c>
      <c r="M129" s="4">
        <v>241.66666666666666</v>
      </c>
      <c r="N129" s="7">
        <v>0.8192090395480226</v>
      </c>
    </row>
    <row r="130" spans="3:14" x14ac:dyDescent="0.2">
      <c r="C130" t="s">
        <v>362</v>
      </c>
      <c r="D130" t="s">
        <v>30</v>
      </c>
      <c r="E130" s="63">
        <v>295</v>
      </c>
      <c r="F130" s="4">
        <v>265</v>
      </c>
      <c r="G130" s="7">
        <v>0.89830508474576276</v>
      </c>
      <c r="J130" t="s">
        <v>362</v>
      </c>
      <c r="K130" t="s">
        <v>30</v>
      </c>
      <c r="L130" s="63">
        <v>295</v>
      </c>
      <c r="M130" s="4">
        <v>265</v>
      </c>
      <c r="N130" s="7">
        <v>0.89830508474576276</v>
      </c>
    </row>
    <row r="131" spans="3:14" x14ac:dyDescent="0.2">
      <c r="C131" t="s">
        <v>594</v>
      </c>
      <c r="D131" t="s">
        <v>157</v>
      </c>
      <c r="E131" s="63">
        <v>295</v>
      </c>
      <c r="F131" s="4">
        <v>206.42857142857142</v>
      </c>
      <c r="G131" s="7">
        <v>0.69975786924939465</v>
      </c>
      <c r="J131" t="s">
        <v>594</v>
      </c>
      <c r="K131" t="s">
        <v>157</v>
      </c>
      <c r="L131" s="63">
        <v>295</v>
      </c>
      <c r="M131" s="4">
        <v>206.42857142857142</v>
      </c>
      <c r="N131" s="7">
        <v>0.69975786924939465</v>
      </c>
    </row>
    <row r="132" spans="3:14" x14ac:dyDescent="0.2">
      <c r="C132" t="s">
        <v>462</v>
      </c>
      <c r="D132" t="s">
        <v>26</v>
      </c>
      <c r="E132" s="63">
        <v>295</v>
      </c>
      <c r="F132" s="4">
        <v>231.25</v>
      </c>
      <c r="G132" s="7">
        <v>0.78389830508474578</v>
      </c>
      <c r="J132" t="s">
        <v>462</v>
      </c>
      <c r="K132" t="s">
        <v>26</v>
      </c>
      <c r="L132" s="63">
        <v>295</v>
      </c>
      <c r="M132" s="4">
        <v>231.25</v>
      </c>
      <c r="N132" s="7">
        <v>0.78389830508474578</v>
      </c>
    </row>
    <row r="133" spans="3:14" x14ac:dyDescent="0.2">
      <c r="C133" t="s">
        <v>989</v>
      </c>
      <c r="D133" t="s">
        <v>232</v>
      </c>
      <c r="E133" s="63">
        <v>290</v>
      </c>
      <c r="F133" s="4">
        <v>176.66666666666666</v>
      </c>
      <c r="G133" s="7">
        <v>0.6091954022988505</v>
      </c>
      <c r="J133" t="s">
        <v>989</v>
      </c>
      <c r="K133" t="s">
        <v>232</v>
      </c>
      <c r="L133" s="63">
        <v>290</v>
      </c>
      <c r="M133" s="4">
        <v>176.66666666666666</v>
      </c>
      <c r="N133" s="7">
        <v>0.6091954022988505</v>
      </c>
    </row>
    <row r="134" spans="3:14" x14ac:dyDescent="0.2">
      <c r="C134" t="s">
        <v>839</v>
      </c>
      <c r="D134" t="s">
        <v>230</v>
      </c>
      <c r="E134" s="63">
        <v>290</v>
      </c>
      <c r="F134" s="4">
        <v>233.33333333333334</v>
      </c>
      <c r="G134" s="7">
        <v>0.8045977011494253</v>
      </c>
      <c r="J134" t="s">
        <v>839</v>
      </c>
      <c r="K134" t="s">
        <v>230</v>
      </c>
      <c r="L134" s="63">
        <v>290</v>
      </c>
      <c r="M134" s="4">
        <v>233.33333333333334</v>
      </c>
      <c r="N134" s="7">
        <v>0.8045977011494253</v>
      </c>
    </row>
    <row r="135" spans="3:14" x14ac:dyDescent="0.2">
      <c r="C135" t="s">
        <v>620</v>
      </c>
      <c r="D135" t="s">
        <v>33</v>
      </c>
      <c r="E135" s="63">
        <v>290</v>
      </c>
      <c r="F135" s="4">
        <v>242.5</v>
      </c>
      <c r="G135" s="7">
        <v>0.83620689655172409</v>
      </c>
      <c r="J135" t="s">
        <v>620</v>
      </c>
      <c r="K135" t="s">
        <v>33</v>
      </c>
      <c r="L135" s="63">
        <v>290</v>
      </c>
      <c r="M135" s="4">
        <v>242.5</v>
      </c>
      <c r="N135" s="7">
        <v>0.83620689655172409</v>
      </c>
    </row>
    <row r="136" spans="3:14" x14ac:dyDescent="0.2">
      <c r="C136" t="s">
        <v>735</v>
      </c>
      <c r="D136" t="s">
        <v>39</v>
      </c>
      <c r="E136" s="63">
        <v>290</v>
      </c>
      <c r="F136" s="4">
        <v>226</v>
      </c>
      <c r="G136" s="7">
        <v>0.77931034482758621</v>
      </c>
      <c r="J136" t="s">
        <v>735</v>
      </c>
      <c r="K136" t="s">
        <v>39</v>
      </c>
      <c r="L136" s="63">
        <v>290</v>
      </c>
      <c r="M136" s="4">
        <v>226</v>
      </c>
      <c r="N136" s="7">
        <v>0.77931034482758621</v>
      </c>
    </row>
    <row r="137" spans="3:14" x14ac:dyDescent="0.2">
      <c r="C137" t="s">
        <v>960</v>
      </c>
      <c r="D137" t="s">
        <v>47</v>
      </c>
      <c r="E137" s="63">
        <v>290</v>
      </c>
      <c r="F137" s="4">
        <v>254</v>
      </c>
      <c r="G137" s="7">
        <v>0.87586206896551722</v>
      </c>
      <c r="J137" t="s">
        <v>960</v>
      </c>
      <c r="K137" t="s">
        <v>47</v>
      </c>
      <c r="L137" s="63">
        <v>290</v>
      </c>
      <c r="M137" s="4">
        <v>254</v>
      </c>
      <c r="N137" s="7">
        <v>0.87586206896551722</v>
      </c>
    </row>
    <row r="138" spans="3:14" x14ac:dyDescent="0.2">
      <c r="C138" t="s">
        <v>517</v>
      </c>
      <c r="D138" t="s">
        <v>41</v>
      </c>
      <c r="E138" s="63">
        <v>290</v>
      </c>
      <c r="F138" s="4">
        <v>216.25</v>
      </c>
      <c r="G138" s="7">
        <v>0.74568965517241381</v>
      </c>
      <c r="J138" t="s">
        <v>517</v>
      </c>
      <c r="K138" t="s">
        <v>41</v>
      </c>
      <c r="L138" s="63">
        <v>290</v>
      </c>
      <c r="M138" s="4">
        <v>216.25</v>
      </c>
      <c r="N138" s="7">
        <v>0.74568965517241381</v>
      </c>
    </row>
    <row r="139" spans="3:14" x14ac:dyDescent="0.2">
      <c r="C139" t="s">
        <v>591</v>
      </c>
      <c r="D139" t="s">
        <v>228</v>
      </c>
      <c r="E139" s="63">
        <v>290</v>
      </c>
      <c r="F139" s="4">
        <v>272.5</v>
      </c>
      <c r="G139" s="7">
        <v>0.93965517241379315</v>
      </c>
      <c r="J139" t="s">
        <v>591</v>
      </c>
      <c r="K139" t="s">
        <v>228</v>
      </c>
      <c r="L139" s="63">
        <v>290</v>
      </c>
      <c r="M139" s="4">
        <v>272.5</v>
      </c>
      <c r="N139" s="7">
        <v>0.93965517241379315</v>
      </c>
    </row>
    <row r="140" spans="3:14" x14ac:dyDescent="0.2">
      <c r="C140" t="s">
        <v>349</v>
      </c>
      <c r="D140" t="s">
        <v>153</v>
      </c>
      <c r="E140" s="63">
        <v>290</v>
      </c>
      <c r="F140" s="4">
        <v>230</v>
      </c>
      <c r="G140" s="7">
        <v>0.7931034482758621</v>
      </c>
      <c r="J140" t="s">
        <v>349</v>
      </c>
      <c r="K140" t="s">
        <v>153</v>
      </c>
      <c r="L140" s="63">
        <v>290</v>
      </c>
      <c r="M140" s="4">
        <v>230</v>
      </c>
      <c r="N140" s="7">
        <v>0.7931034482758621</v>
      </c>
    </row>
    <row r="141" spans="3:14" x14ac:dyDescent="0.2">
      <c r="C141" t="s">
        <v>347</v>
      </c>
      <c r="D141" t="s">
        <v>153</v>
      </c>
      <c r="E141" s="63">
        <v>290</v>
      </c>
      <c r="F141" s="4">
        <v>252.5</v>
      </c>
      <c r="G141" s="7">
        <v>0.87068965517241381</v>
      </c>
      <c r="J141" t="s">
        <v>347</v>
      </c>
      <c r="K141" t="s">
        <v>153</v>
      </c>
      <c r="L141" s="63">
        <v>290</v>
      </c>
      <c r="M141" s="4">
        <v>252.5</v>
      </c>
      <c r="N141" s="7">
        <v>0.87068965517241381</v>
      </c>
    </row>
    <row r="142" spans="3:14" x14ac:dyDescent="0.2">
      <c r="C142" t="s">
        <v>540</v>
      </c>
      <c r="D142" t="s">
        <v>38</v>
      </c>
      <c r="E142" s="63">
        <v>290</v>
      </c>
      <c r="F142" s="4">
        <v>233.33333333333334</v>
      </c>
      <c r="G142" s="7">
        <v>0.8045977011494253</v>
      </c>
      <c r="J142" t="s">
        <v>540</v>
      </c>
      <c r="K142" t="s">
        <v>38</v>
      </c>
      <c r="L142" s="63">
        <v>290</v>
      </c>
      <c r="M142" s="4">
        <v>233.33333333333334</v>
      </c>
      <c r="N142" s="7">
        <v>0.8045977011494253</v>
      </c>
    </row>
    <row r="143" spans="3:14" x14ac:dyDescent="0.2">
      <c r="C143" t="s">
        <v>264</v>
      </c>
      <c r="D143" t="s">
        <v>224</v>
      </c>
      <c r="E143" s="63">
        <v>290</v>
      </c>
      <c r="F143" s="4">
        <v>243.33333333333334</v>
      </c>
      <c r="G143" s="7">
        <v>0.83908045977011503</v>
      </c>
      <c r="J143" t="s">
        <v>264</v>
      </c>
      <c r="K143" t="s">
        <v>224</v>
      </c>
      <c r="L143" s="63">
        <v>290</v>
      </c>
      <c r="M143" s="4">
        <v>243.33333333333334</v>
      </c>
      <c r="N143" s="7">
        <v>0.83908045977011503</v>
      </c>
    </row>
    <row r="144" spans="3:14" x14ac:dyDescent="0.2">
      <c r="C144" t="s">
        <v>636</v>
      </c>
      <c r="D144" t="s">
        <v>20</v>
      </c>
      <c r="E144" s="63">
        <v>285</v>
      </c>
      <c r="F144" s="4">
        <v>273.33333333333331</v>
      </c>
      <c r="G144" s="7">
        <v>0.95906432748538006</v>
      </c>
      <c r="J144" t="s">
        <v>636</v>
      </c>
      <c r="K144" t="s">
        <v>20</v>
      </c>
      <c r="L144" s="63">
        <v>285</v>
      </c>
      <c r="M144" s="4">
        <v>273.33333333333331</v>
      </c>
      <c r="N144" s="7">
        <v>0.95906432748538006</v>
      </c>
    </row>
    <row r="145" spans="3:14" x14ac:dyDescent="0.2">
      <c r="C145" t="s">
        <v>609</v>
      </c>
      <c r="D145" t="s">
        <v>227</v>
      </c>
      <c r="E145" s="63">
        <v>285</v>
      </c>
      <c r="F145" s="4">
        <v>225</v>
      </c>
      <c r="G145" s="7">
        <v>0.78947368421052633</v>
      </c>
      <c r="J145" t="s">
        <v>609</v>
      </c>
      <c r="K145" t="s">
        <v>227</v>
      </c>
      <c r="L145" s="63">
        <v>285</v>
      </c>
      <c r="M145" s="4">
        <v>225</v>
      </c>
      <c r="N145" s="7">
        <v>0.78947368421052633</v>
      </c>
    </row>
    <row r="146" spans="3:14" x14ac:dyDescent="0.2">
      <c r="C146" t="s">
        <v>825</v>
      </c>
      <c r="D146" t="s">
        <v>230</v>
      </c>
      <c r="E146" s="63">
        <v>285</v>
      </c>
      <c r="F146" s="4">
        <v>201.66666666666666</v>
      </c>
      <c r="G146" s="7">
        <v>0.70760233918128657</v>
      </c>
      <c r="J146" t="s">
        <v>825</v>
      </c>
      <c r="K146" t="s">
        <v>230</v>
      </c>
      <c r="L146" s="63">
        <v>285</v>
      </c>
      <c r="M146" s="4">
        <v>201.66666666666666</v>
      </c>
      <c r="N146" s="7">
        <v>0.70760233918128657</v>
      </c>
    </row>
    <row r="147" spans="3:14" x14ac:dyDescent="0.2">
      <c r="C147" t="s">
        <v>781</v>
      </c>
      <c r="D147" t="s">
        <v>40</v>
      </c>
      <c r="E147" s="63">
        <v>280</v>
      </c>
      <c r="F147" s="4">
        <v>200</v>
      </c>
      <c r="G147" s="7">
        <v>0.7142857142857143</v>
      </c>
      <c r="J147" t="s">
        <v>781</v>
      </c>
      <c r="K147" t="s">
        <v>40</v>
      </c>
      <c r="L147" s="63">
        <v>280</v>
      </c>
      <c r="M147" s="4">
        <v>200</v>
      </c>
      <c r="N147" s="7">
        <v>0.7142857142857143</v>
      </c>
    </row>
    <row r="148" spans="3:14" x14ac:dyDescent="0.2">
      <c r="C148" t="s">
        <v>780</v>
      </c>
      <c r="D148" t="s">
        <v>40</v>
      </c>
      <c r="E148" s="63">
        <v>280</v>
      </c>
      <c r="F148" s="4">
        <v>251.25</v>
      </c>
      <c r="G148" s="7">
        <v>0.8973214285714286</v>
      </c>
      <c r="J148" t="s">
        <v>780</v>
      </c>
      <c r="K148" t="s">
        <v>40</v>
      </c>
      <c r="L148" s="63">
        <v>280</v>
      </c>
      <c r="M148" s="4">
        <v>251.25</v>
      </c>
      <c r="N148" s="7">
        <v>0.8973214285714286</v>
      </c>
    </row>
    <row r="149" spans="3:14" x14ac:dyDescent="0.2">
      <c r="C149" t="s">
        <v>682</v>
      </c>
      <c r="D149" t="s">
        <v>228</v>
      </c>
      <c r="E149" s="63">
        <v>280</v>
      </c>
      <c r="F149" s="4">
        <v>250</v>
      </c>
      <c r="G149" s="7">
        <v>0.8928571428571429</v>
      </c>
      <c r="J149" t="s">
        <v>682</v>
      </c>
      <c r="K149" t="s">
        <v>228</v>
      </c>
      <c r="L149" s="63">
        <v>280</v>
      </c>
      <c r="M149" s="4">
        <v>250</v>
      </c>
      <c r="N149" s="7">
        <v>0.8928571428571429</v>
      </c>
    </row>
    <row r="150" spans="3:14" x14ac:dyDescent="0.2">
      <c r="C150" t="s">
        <v>807</v>
      </c>
      <c r="D150" t="s">
        <v>37</v>
      </c>
      <c r="E150" s="63">
        <v>280</v>
      </c>
      <c r="F150" s="4">
        <v>225</v>
      </c>
      <c r="G150" s="7">
        <v>0.8035714285714286</v>
      </c>
      <c r="J150" t="s">
        <v>807</v>
      </c>
      <c r="K150" t="s">
        <v>37</v>
      </c>
      <c r="L150" s="63">
        <v>280</v>
      </c>
      <c r="M150" s="4">
        <v>225</v>
      </c>
      <c r="N150" s="7">
        <v>0.8035714285714286</v>
      </c>
    </row>
    <row r="151" spans="3:14" x14ac:dyDescent="0.2">
      <c r="C151" t="s">
        <v>856</v>
      </c>
      <c r="D151" t="s">
        <v>228</v>
      </c>
      <c r="E151" s="63">
        <v>280</v>
      </c>
      <c r="F151" s="4">
        <v>268.33333333333331</v>
      </c>
      <c r="G151" s="7">
        <v>0.95833333333333326</v>
      </c>
      <c r="J151" t="s">
        <v>856</v>
      </c>
      <c r="K151" t="s">
        <v>228</v>
      </c>
      <c r="L151" s="63">
        <v>280</v>
      </c>
      <c r="M151" s="4">
        <v>268.33333333333331</v>
      </c>
      <c r="N151" s="7">
        <v>0.95833333333333326</v>
      </c>
    </row>
    <row r="152" spans="3:14" x14ac:dyDescent="0.2">
      <c r="C152" t="s">
        <v>184</v>
      </c>
      <c r="D152" t="s">
        <v>28</v>
      </c>
      <c r="E152" s="63">
        <v>280</v>
      </c>
      <c r="F152" s="4">
        <v>235</v>
      </c>
      <c r="G152" s="7">
        <v>0.8392857142857143</v>
      </c>
      <c r="J152" t="s">
        <v>184</v>
      </c>
      <c r="K152" t="s">
        <v>28</v>
      </c>
      <c r="L152" s="63">
        <v>280</v>
      </c>
      <c r="M152" s="4">
        <v>235</v>
      </c>
      <c r="N152" s="7">
        <v>0.8392857142857143</v>
      </c>
    </row>
    <row r="153" spans="3:14" x14ac:dyDescent="0.2">
      <c r="C153" t="s">
        <v>296</v>
      </c>
      <c r="D153" t="s">
        <v>23</v>
      </c>
      <c r="E153" s="63">
        <v>280</v>
      </c>
      <c r="F153" s="4">
        <v>221</v>
      </c>
      <c r="G153" s="7">
        <v>0.78928571428571426</v>
      </c>
      <c r="J153" t="s">
        <v>296</v>
      </c>
      <c r="K153" t="s">
        <v>23</v>
      </c>
      <c r="L153" s="63">
        <v>280</v>
      </c>
      <c r="M153" s="4">
        <v>221</v>
      </c>
      <c r="N153" s="7">
        <v>0.78928571428571426</v>
      </c>
    </row>
    <row r="154" spans="3:14" x14ac:dyDescent="0.2">
      <c r="C154" t="s">
        <v>504</v>
      </c>
      <c r="D154" t="s">
        <v>228</v>
      </c>
      <c r="E154" s="63">
        <v>280</v>
      </c>
      <c r="F154" s="4">
        <v>240</v>
      </c>
      <c r="G154" s="7">
        <v>0.8571428571428571</v>
      </c>
      <c r="J154" t="s">
        <v>504</v>
      </c>
      <c r="K154" t="s">
        <v>228</v>
      </c>
      <c r="L154" s="63">
        <v>280</v>
      </c>
      <c r="M154" s="4">
        <v>240</v>
      </c>
      <c r="N154" s="7">
        <v>0.8571428571428571</v>
      </c>
    </row>
    <row r="155" spans="3:14" x14ac:dyDescent="0.2">
      <c r="C155" t="s">
        <v>444</v>
      </c>
      <c r="D155" t="s">
        <v>231</v>
      </c>
      <c r="E155" s="63">
        <v>280</v>
      </c>
      <c r="F155" s="4">
        <v>251.66666666666666</v>
      </c>
      <c r="G155" s="7">
        <v>0.89880952380952372</v>
      </c>
      <c r="J155" t="s">
        <v>444</v>
      </c>
      <c r="K155" t="s">
        <v>231</v>
      </c>
      <c r="L155" s="63">
        <v>280</v>
      </c>
      <c r="M155" s="4">
        <v>251.66666666666666</v>
      </c>
      <c r="N155" s="7">
        <v>0.89880952380952372</v>
      </c>
    </row>
    <row r="156" spans="3:14" x14ac:dyDescent="0.2">
      <c r="C156" t="s">
        <v>560</v>
      </c>
      <c r="D156" t="s">
        <v>32</v>
      </c>
      <c r="E156" s="63">
        <v>280</v>
      </c>
      <c r="F156" s="4">
        <v>255</v>
      </c>
      <c r="G156" s="7">
        <v>0.9107142857142857</v>
      </c>
      <c r="J156" t="s">
        <v>560</v>
      </c>
      <c r="K156" t="s">
        <v>32</v>
      </c>
      <c r="L156" s="63">
        <v>280</v>
      </c>
      <c r="M156" s="4">
        <v>255</v>
      </c>
      <c r="N156" s="7">
        <v>0.9107142857142857</v>
      </c>
    </row>
    <row r="157" spans="3:14" x14ac:dyDescent="0.2">
      <c r="C157" t="s">
        <v>350</v>
      </c>
      <c r="D157" t="s">
        <v>153</v>
      </c>
      <c r="E157" s="63">
        <v>280</v>
      </c>
      <c r="F157" s="4">
        <v>246.66666666666666</v>
      </c>
      <c r="G157" s="7">
        <v>0.88095238095238093</v>
      </c>
      <c r="J157" t="s">
        <v>350</v>
      </c>
      <c r="K157" t="s">
        <v>153</v>
      </c>
      <c r="L157" s="63">
        <v>280</v>
      </c>
      <c r="M157" s="4">
        <v>246.66666666666666</v>
      </c>
      <c r="N157" s="7">
        <v>0.88095238095238093</v>
      </c>
    </row>
    <row r="158" spans="3:14" x14ac:dyDescent="0.2">
      <c r="C158" t="s">
        <v>351</v>
      </c>
      <c r="D158" t="s">
        <v>153</v>
      </c>
      <c r="E158" s="63">
        <v>280</v>
      </c>
      <c r="F158" s="4">
        <v>263.33333333333331</v>
      </c>
      <c r="G158" s="7">
        <v>0.94047619047619035</v>
      </c>
      <c r="J158" t="s">
        <v>351</v>
      </c>
      <c r="K158" t="s">
        <v>153</v>
      </c>
      <c r="L158" s="63">
        <v>280</v>
      </c>
      <c r="M158" s="4">
        <v>263.33333333333331</v>
      </c>
      <c r="N158" s="7">
        <v>0.94047619047619035</v>
      </c>
    </row>
    <row r="159" spans="3:14" x14ac:dyDescent="0.2">
      <c r="C159" t="s">
        <v>310</v>
      </c>
      <c r="D159" t="s">
        <v>152</v>
      </c>
      <c r="E159" s="63">
        <v>280</v>
      </c>
      <c r="F159" s="4">
        <v>235.83333333333334</v>
      </c>
      <c r="G159" s="7">
        <v>0.84226190476190477</v>
      </c>
      <c r="J159" t="s">
        <v>310</v>
      </c>
      <c r="K159" t="s">
        <v>152</v>
      </c>
      <c r="L159" s="63">
        <v>280</v>
      </c>
      <c r="M159" s="4">
        <v>235.83333333333334</v>
      </c>
      <c r="N159" s="7">
        <v>0.84226190476190477</v>
      </c>
    </row>
    <row r="160" spans="3:14" x14ac:dyDescent="0.2">
      <c r="C160" t="s">
        <v>312</v>
      </c>
      <c r="D160" t="s">
        <v>152</v>
      </c>
      <c r="E160" s="63">
        <v>280</v>
      </c>
      <c r="F160" s="4">
        <v>195</v>
      </c>
      <c r="G160" s="7">
        <v>0.6964285714285714</v>
      </c>
      <c r="J160" t="s">
        <v>312</v>
      </c>
      <c r="K160" t="s">
        <v>152</v>
      </c>
      <c r="L160" s="63">
        <v>280</v>
      </c>
      <c r="M160" s="4">
        <v>195</v>
      </c>
      <c r="N160" s="7">
        <v>0.6964285714285714</v>
      </c>
    </row>
    <row r="161" spans="3:14" x14ac:dyDescent="0.2">
      <c r="C161" t="s">
        <v>266</v>
      </c>
      <c r="D161" t="s">
        <v>224</v>
      </c>
      <c r="E161" s="63">
        <v>280</v>
      </c>
      <c r="F161" s="4">
        <v>233.33333333333334</v>
      </c>
      <c r="G161" s="7">
        <v>0.83333333333333337</v>
      </c>
      <c r="J161" t="s">
        <v>266</v>
      </c>
      <c r="K161" t="s">
        <v>224</v>
      </c>
      <c r="L161" s="63">
        <v>280</v>
      </c>
      <c r="M161" s="4">
        <v>233.33333333333334</v>
      </c>
      <c r="N161" s="7">
        <v>0.83333333333333337</v>
      </c>
    </row>
    <row r="162" spans="3:14" x14ac:dyDescent="0.2">
      <c r="C162" t="s">
        <v>723</v>
      </c>
      <c r="D162" t="s">
        <v>155</v>
      </c>
      <c r="E162" s="63">
        <v>275</v>
      </c>
      <c r="F162" s="4">
        <v>222.5</v>
      </c>
      <c r="G162" s="7">
        <v>0.80909090909090908</v>
      </c>
      <c r="J162" t="s">
        <v>723</v>
      </c>
      <c r="K162" t="s">
        <v>155</v>
      </c>
      <c r="L162" s="63">
        <v>275</v>
      </c>
      <c r="M162" s="4">
        <v>222.5</v>
      </c>
      <c r="N162" s="7">
        <v>0.80909090909090908</v>
      </c>
    </row>
    <row r="163" spans="3:14" x14ac:dyDescent="0.2">
      <c r="C163" t="s">
        <v>894</v>
      </c>
      <c r="D163" t="s">
        <v>226</v>
      </c>
      <c r="E163" s="63">
        <v>275</v>
      </c>
      <c r="F163" s="4">
        <v>261.66666666666669</v>
      </c>
      <c r="G163" s="7">
        <v>0.95151515151515154</v>
      </c>
      <c r="J163" t="s">
        <v>894</v>
      </c>
      <c r="K163" t="s">
        <v>226</v>
      </c>
      <c r="L163" s="63">
        <v>275</v>
      </c>
      <c r="M163" s="4">
        <v>261.66666666666669</v>
      </c>
      <c r="N163" s="7">
        <v>0.95151515151515154</v>
      </c>
    </row>
    <row r="164" spans="3:14" x14ac:dyDescent="0.2">
      <c r="C164" t="s">
        <v>794</v>
      </c>
      <c r="D164" t="s">
        <v>223</v>
      </c>
      <c r="E164" s="63">
        <v>275</v>
      </c>
      <c r="F164" s="4">
        <v>211.66666666666666</v>
      </c>
      <c r="G164" s="7">
        <v>0.76969696969696966</v>
      </c>
      <c r="J164" t="s">
        <v>794</v>
      </c>
      <c r="K164" t="s">
        <v>223</v>
      </c>
      <c r="L164" s="63">
        <v>275</v>
      </c>
      <c r="M164" s="4">
        <v>211.66666666666666</v>
      </c>
      <c r="N164" s="7">
        <v>0.76969696969696966</v>
      </c>
    </row>
    <row r="165" spans="3:14" x14ac:dyDescent="0.2">
      <c r="C165" t="s">
        <v>938</v>
      </c>
      <c r="D165" t="s">
        <v>229</v>
      </c>
      <c r="E165" s="63">
        <v>275</v>
      </c>
      <c r="F165" s="4">
        <v>246.66666666666666</v>
      </c>
      <c r="G165" s="7">
        <v>0.89696969696969697</v>
      </c>
      <c r="J165" t="s">
        <v>938</v>
      </c>
      <c r="K165" t="s">
        <v>229</v>
      </c>
      <c r="L165" s="63">
        <v>275</v>
      </c>
      <c r="M165" s="4">
        <v>246.66666666666666</v>
      </c>
      <c r="N165" s="7">
        <v>0.89696969696969697</v>
      </c>
    </row>
    <row r="166" spans="3:14" x14ac:dyDescent="0.2">
      <c r="C166" t="s">
        <v>297</v>
      </c>
      <c r="D166" t="s">
        <v>23</v>
      </c>
      <c r="E166" s="63">
        <v>275</v>
      </c>
      <c r="F166" s="4">
        <v>258.33333333333331</v>
      </c>
      <c r="G166" s="7">
        <v>0.93939393939393934</v>
      </c>
      <c r="J166" t="s">
        <v>297</v>
      </c>
      <c r="K166" t="s">
        <v>23</v>
      </c>
      <c r="L166" s="63">
        <v>275</v>
      </c>
      <c r="M166" s="4">
        <v>258.33333333333331</v>
      </c>
      <c r="N166" s="7">
        <v>0.93939393939393934</v>
      </c>
    </row>
    <row r="167" spans="3:14" x14ac:dyDescent="0.2">
      <c r="C167" t="s">
        <v>502</v>
      </c>
      <c r="D167" t="s">
        <v>221</v>
      </c>
      <c r="E167" s="63">
        <v>275</v>
      </c>
      <c r="F167" s="4">
        <v>215.83333333333334</v>
      </c>
      <c r="G167" s="7">
        <v>0.78484848484848491</v>
      </c>
      <c r="J167" t="s">
        <v>502</v>
      </c>
      <c r="K167" t="s">
        <v>221</v>
      </c>
      <c r="L167" s="63">
        <v>275</v>
      </c>
      <c r="M167" s="4">
        <v>215.83333333333334</v>
      </c>
      <c r="N167" s="7">
        <v>0.78484848484848491</v>
      </c>
    </row>
    <row r="168" spans="3:14" x14ac:dyDescent="0.2">
      <c r="C168" t="s">
        <v>289</v>
      </c>
      <c r="D168" t="s">
        <v>42</v>
      </c>
      <c r="E168" s="63">
        <v>275</v>
      </c>
      <c r="F168" s="4">
        <v>252.5</v>
      </c>
      <c r="G168" s="7">
        <v>0.91818181818181821</v>
      </c>
      <c r="J168" t="s">
        <v>289</v>
      </c>
      <c r="K168" t="s">
        <v>42</v>
      </c>
      <c r="L168" s="63">
        <v>275</v>
      </c>
      <c r="M168" s="4">
        <v>252.5</v>
      </c>
      <c r="N168" s="7">
        <v>0.91818181818181821</v>
      </c>
    </row>
    <row r="169" spans="3:14" x14ac:dyDescent="0.2">
      <c r="C169" t="s">
        <v>489</v>
      </c>
      <c r="D169" t="s">
        <v>220</v>
      </c>
      <c r="E169" s="63">
        <v>275</v>
      </c>
      <c r="F169" s="4">
        <v>245</v>
      </c>
      <c r="G169" s="7">
        <v>0.89090909090909087</v>
      </c>
      <c r="J169" t="s">
        <v>489</v>
      </c>
      <c r="K169" t="s">
        <v>220</v>
      </c>
      <c r="L169" s="63">
        <v>275</v>
      </c>
      <c r="M169" s="4">
        <v>245</v>
      </c>
      <c r="N169" s="7">
        <v>0.89090909090909087</v>
      </c>
    </row>
    <row r="170" spans="3:14" x14ac:dyDescent="0.2">
      <c r="C170" t="s">
        <v>337</v>
      </c>
      <c r="D170" t="s">
        <v>36</v>
      </c>
      <c r="E170" s="63">
        <v>275</v>
      </c>
      <c r="F170" s="4">
        <v>255</v>
      </c>
      <c r="G170" s="7">
        <v>0.92727272727272725</v>
      </c>
      <c r="J170" t="s">
        <v>337</v>
      </c>
      <c r="K170" t="s">
        <v>36</v>
      </c>
      <c r="L170" s="63">
        <v>275</v>
      </c>
      <c r="M170" s="4">
        <v>255</v>
      </c>
      <c r="N170" s="7">
        <v>0.92727272727272725</v>
      </c>
    </row>
    <row r="171" spans="3:14" x14ac:dyDescent="0.2">
      <c r="C171" t="s">
        <v>973</v>
      </c>
      <c r="D171" t="s">
        <v>53</v>
      </c>
      <c r="E171" s="63">
        <v>270</v>
      </c>
      <c r="F171" s="4">
        <v>212.5</v>
      </c>
      <c r="G171" s="7">
        <v>0.78703703703703709</v>
      </c>
      <c r="J171" t="s">
        <v>973</v>
      </c>
      <c r="K171" t="s">
        <v>53</v>
      </c>
      <c r="L171" s="63">
        <v>270</v>
      </c>
      <c r="M171" s="4">
        <v>212.5</v>
      </c>
      <c r="N171" s="7">
        <v>0.78703703703703709</v>
      </c>
    </row>
    <row r="172" spans="3:14" x14ac:dyDescent="0.2">
      <c r="C172" t="s">
        <v>972</v>
      </c>
      <c r="D172" t="s">
        <v>53</v>
      </c>
      <c r="E172" s="63">
        <v>270</v>
      </c>
      <c r="F172" s="4">
        <v>235</v>
      </c>
      <c r="G172" s="7">
        <v>0.87037037037037035</v>
      </c>
      <c r="J172" t="s">
        <v>972</v>
      </c>
      <c r="K172" t="s">
        <v>53</v>
      </c>
      <c r="L172" s="63">
        <v>270</v>
      </c>
      <c r="M172" s="4">
        <v>235</v>
      </c>
      <c r="N172" s="7">
        <v>0.87037037037037035</v>
      </c>
    </row>
    <row r="173" spans="3:14" x14ac:dyDescent="0.2">
      <c r="C173" t="s">
        <v>737</v>
      </c>
      <c r="D173" t="s">
        <v>39</v>
      </c>
      <c r="E173" s="63">
        <v>270</v>
      </c>
      <c r="F173" s="4">
        <v>241.25</v>
      </c>
      <c r="G173" s="7">
        <v>0.89351851851851849</v>
      </c>
      <c r="J173" t="s">
        <v>737</v>
      </c>
      <c r="K173" t="s">
        <v>39</v>
      </c>
      <c r="L173" s="63">
        <v>270</v>
      </c>
      <c r="M173" s="4">
        <v>241.25</v>
      </c>
      <c r="N173" s="7">
        <v>0.89351851851851849</v>
      </c>
    </row>
    <row r="174" spans="3:14" x14ac:dyDescent="0.2">
      <c r="C174" t="s">
        <v>806</v>
      </c>
      <c r="D174" t="s">
        <v>226</v>
      </c>
      <c r="E174" s="63">
        <v>270</v>
      </c>
      <c r="F174" s="4">
        <v>223.33333333333334</v>
      </c>
      <c r="G174" s="7">
        <v>0.8271604938271605</v>
      </c>
      <c r="J174" t="s">
        <v>806</v>
      </c>
      <c r="K174" t="s">
        <v>226</v>
      </c>
      <c r="L174" s="63">
        <v>270</v>
      </c>
      <c r="M174" s="4">
        <v>223.33333333333334</v>
      </c>
      <c r="N174" s="7">
        <v>0.8271604938271605</v>
      </c>
    </row>
    <row r="175" spans="3:14" x14ac:dyDescent="0.2">
      <c r="C175" t="s">
        <v>873</v>
      </c>
      <c r="D175" t="s">
        <v>46</v>
      </c>
      <c r="E175" s="63">
        <v>270</v>
      </c>
      <c r="F175" s="4">
        <v>255</v>
      </c>
      <c r="G175" s="7">
        <v>0.94444444444444442</v>
      </c>
      <c r="J175" t="s">
        <v>873</v>
      </c>
      <c r="K175" t="s">
        <v>46</v>
      </c>
      <c r="L175" s="63">
        <v>270</v>
      </c>
      <c r="M175" s="4">
        <v>255</v>
      </c>
      <c r="N175" s="7">
        <v>0.94444444444444442</v>
      </c>
    </row>
    <row r="176" spans="3:14" x14ac:dyDescent="0.2">
      <c r="C176" t="s">
        <v>352</v>
      </c>
      <c r="D176" t="s">
        <v>153</v>
      </c>
      <c r="E176" s="63">
        <v>270</v>
      </c>
      <c r="F176" s="4">
        <v>243.33333333333334</v>
      </c>
      <c r="G176" s="7">
        <v>0.90123456790123457</v>
      </c>
      <c r="J176" t="s">
        <v>352</v>
      </c>
      <c r="K176" t="s">
        <v>153</v>
      </c>
      <c r="L176" s="63">
        <v>270</v>
      </c>
      <c r="M176" s="4">
        <v>243.33333333333334</v>
      </c>
      <c r="N176" s="7">
        <v>0.90123456790123457</v>
      </c>
    </row>
    <row r="177" spans="3:14" x14ac:dyDescent="0.2">
      <c r="C177" t="s">
        <v>326</v>
      </c>
      <c r="D177" t="s">
        <v>29</v>
      </c>
      <c r="E177" s="63">
        <v>270</v>
      </c>
      <c r="F177" s="4">
        <v>172.5</v>
      </c>
      <c r="G177" s="7">
        <v>0.63888888888888884</v>
      </c>
      <c r="J177" t="s">
        <v>326</v>
      </c>
      <c r="K177" t="s">
        <v>29</v>
      </c>
      <c r="L177" s="63">
        <v>270</v>
      </c>
      <c r="M177" s="4">
        <v>172.5</v>
      </c>
      <c r="N177" s="7">
        <v>0.63888888888888884</v>
      </c>
    </row>
    <row r="178" spans="3:14" x14ac:dyDescent="0.2">
      <c r="C178" t="s">
        <v>637</v>
      </c>
      <c r="D178" t="s">
        <v>20</v>
      </c>
      <c r="E178" s="63">
        <v>265</v>
      </c>
      <c r="F178" s="4">
        <v>226.66666666666666</v>
      </c>
      <c r="G178" s="7">
        <v>0.85534591194968546</v>
      </c>
      <c r="J178" t="s">
        <v>637</v>
      </c>
      <c r="K178" t="s">
        <v>20</v>
      </c>
      <c r="L178" s="63">
        <v>265</v>
      </c>
      <c r="M178" s="4">
        <v>226.66666666666666</v>
      </c>
      <c r="N178" s="7">
        <v>0.85534591194968546</v>
      </c>
    </row>
    <row r="179" spans="3:14" x14ac:dyDescent="0.2">
      <c r="C179" t="s">
        <v>939</v>
      </c>
      <c r="D179" t="s">
        <v>225</v>
      </c>
      <c r="E179" s="63">
        <v>265</v>
      </c>
      <c r="F179" s="4">
        <v>231.25</v>
      </c>
      <c r="G179" s="7">
        <v>0.87264150943396224</v>
      </c>
      <c r="J179" t="s">
        <v>939</v>
      </c>
      <c r="K179" t="s">
        <v>225</v>
      </c>
      <c r="L179" s="63">
        <v>265</v>
      </c>
      <c r="M179" s="4">
        <v>231.25</v>
      </c>
      <c r="N179" s="7">
        <v>0.87264150943396224</v>
      </c>
    </row>
    <row r="180" spans="3:14" x14ac:dyDescent="0.2">
      <c r="C180" t="s">
        <v>870</v>
      </c>
      <c r="D180" t="s">
        <v>231</v>
      </c>
      <c r="E180" s="63">
        <v>265</v>
      </c>
      <c r="F180" s="4">
        <v>251.66666666666666</v>
      </c>
      <c r="G180" s="7">
        <v>0.94968553459119498</v>
      </c>
      <c r="J180" t="s">
        <v>870</v>
      </c>
      <c r="K180" t="s">
        <v>231</v>
      </c>
      <c r="L180" s="63">
        <v>265</v>
      </c>
      <c r="M180" s="4">
        <v>251.66666666666666</v>
      </c>
      <c r="N180" s="7">
        <v>0.94968553459119498</v>
      </c>
    </row>
    <row r="181" spans="3:14" x14ac:dyDescent="0.2">
      <c r="C181" t="s">
        <v>696</v>
      </c>
      <c r="D181" t="s">
        <v>227</v>
      </c>
      <c r="E181" s="63">
        <v>265</v>
      </c>
      <c r="F181" s="4">
        <v>233.33333333333334</v>
      </c>
      <c r="G181" s="7">
        <v>0.88050314465408808</v>
      </c>
      <c r="J181" t="s">
        <v>696</v>
      </c>
      <c r="K181" t="s">
        <v>227</v>
      </c>
      <c r="L181" s="63">
        <v>265</v>
      </c>
      <c r="M181" s="4">
        <v>233.33333333333334</v>
      </c>
      <c r="N181" s="7">
        <v>0.88050314465408808</v>
      </c>
    </row>
    <row r="182" spans="3:14" x14ac:dyDescent="0.2">
      <c r="C182" t="s">
        <v>353</v>
      </c>
      <c r="D182" t="s">
        <v>153</v>
      </c>
      <c r="E182" s="63">
        <v>265</v>
      </c>
      <c r="F182" s="4">
        <v>231.66666666666666</v>
      </c>
      <c r="G182" s="7">
        <v>0.87421383647798734</v>
      </c>
      <c r="J182" t="s">
        <v>353</v>
      </c>
      <c r="K182" t="s">
        <v>153</v>
      </c>
      <c r="L182" s="63">
        <v>265</v>
      </c>
      <c r="M182" s="4">
        <v>231.66666666666666</v>
      </c>
      <c r="N182" s="7">
        <v>0.87421383647798734</v>
      </c>
    </row>
    <row r="183" spans="3:14" x14ac:dyDescent="0.2">
      <c r="C183" t="s">
        <v>558</v>
      </c>
      <c r="D183" t="s">
        <v>227</v>
      </c>
      <c r="E183" s="63">
        <v>265</v>
      </c>
      <c r="F183" s="4">
        <v>218.33333333333334</v>
      </c>
      <c r="G183" s="7">
        <v>0.82389937106918243</v>
      </c>
      <c r="J183" t="s">
        <v>558</v>
      </c>
      <c r="K183" t="s">
        <v>227</v>
      </c>
      <c r="L183" s="63">
        <v>265</v>
      </c>
      <c r="M183" s="4">
        <v>218.33333333333334</v>
      </c>
      <c r="N183" s="7">
        <v>0.82389937106918243</v>
      </c>
    </row>
    <row r="184" spans="3:14" x14ac:dyDescent="0.2">
      <c r="C184" t="s">
        <v>561</v>
      </c>
      <c r="D184" t="s">
        <v>32</v>
      </c>
      <c r="E184" s="63">
        <v>265</v>
      </c>
      <c r="F184" s="4">
        <v>215</v>
      </c>
      <c r="G184" s="7">
        <v>0.81132075471698117</v>
      </c>
      <c r="J184" t="s">
        <v>561</v>
      </c>
      <c r="K184" t="s">
        <v>32</v>
      </c>
      <c r="L184" s="63">
        <v>265</v>
      </c>
      <c r="M184" s="4">
        <v>215</v>
      </c>
      <c r="N184" s="7">
        <v>0.81132075471698117</v>
      </c>
    </row>
    <row r="185" spans="3:14" x14ac:dyDescent="0.2">
      <c r="C185" t="s">
        <v>199</v>
      </c>
      <c r="D185" t="s">
        <v>229</v>
      </c>
      <c r="E185" s="63">
        <v>265</v>
      </c>
      <c r="F185" s="4">
        <v>221.66666666666666</v>
      </c>
      <c r="G185" s="7">
        <v>0.83647798742138357</v>
      </c>
      <c r="J185" t="s">
        <v>199</v>
      </c>
      <c r="K185" t="s">
        <v>229</v>
      </c>
      <c r="L185" s="63">
        <v>265</v>
      </c>
      <c r="M185" s="4">
        <v>221.66666666666666</v>
      </c>
      <c r="N185" s="7">
        <v>0.83647798742138357</v>
      </c>
    </row>
    <row r="186" spans="3:14" x14ac:dyDescent="0.2">
      <c r="C186" t="s">
        <v>971</v>
      </c>
      <c r="D186" t="s">
        <v>53</v>
      </c>
      <c r="E186" s="63">
        <v>260</v>
      </c>
      <c r="F186" s="4">
        <v>223</v>
      </c>
      <c r="G186" s="7">
        <v>0.85769230769230764</v>
      </c>
      <c r="J186" t="s">
        <v>971</v>
      </c>
      <c r="K186" t="s">
        <v>53</v>
      </c>
      <c r="L186" s="63">
        <v>260</v>
      </c>
      <c r="M186" s="4">
        <v>223</v>
      </c>
      <c r="N186" s="7">
        <v>0.85769230769230764</v>
      </c>
    </row>
    <row r="187" spans="3:14" x14ac:dyDescent="0.2">
      <c r="C187" t="s">
        <v>738</v>
      </c>
      <c r="D187" t="s">
        <v>39</v>
      </c>
      <c r="E187" s="63">
        <v>260</v>
      </c>
      <c r="F187" s="4">
        <v>223.75</v>
      </c>
      <c r="G187" s="7">
        <v>0.86057692307692313</v>
      </c>
      <c r="J187" t="s">
        <v>738</v>
      </c>
      <c r="K187" t="s">
        <v>39</v>
      </c>
      <c r="L187" s="63">
        <v>260</v>
      </c>
      <c r="M187" s="4">
        <v>223.75</v>
      </c>
      <c r="N187" s="7">
        <v>0.86057692307692313</v>
      </c>
    </row>
    <row r="188" spans="3:14" x14ac:dyDescent="0.2">
      <c r="C188" t="s">
        <v>695</v>
      </c>
      <c r="D188" t="s">
        <v>45</v>
      </c>
      <c r="E188" s="63">
        <v>260</v>
      </c>
      <c r="F188" s="4">
        <v>208</v>
      </c>
      <c r="G188" s="7">
        <v>0.8</v>
      </c>
      <c r="J188" t="s">
        <v>695</v>
      </c>
      <c r="K188" t="s">
        <v>45</v>
      </c>
      <c r="L188" s="63">
        <v>260</v>
      </c>
      <c r="M188" s="4">
        <v>208</v>
      </c>
      <c r="N188" s="7">
        <v>0.8</v>
      </c>
    </row>
    <row r="189" spans="3:14" x14ac:dyDescent="0.2">
      <c r="C189" t="s">
        <v>681</v>
      </c>
      <c r="D189" t="s">
        <v>34</v>
      </c>
      <c r="E189" s="63">
        <v>260</v>
      </c>
      <c r="F189" s="4">
        <v>229.16666666666666</v>
      </c>
      <c r="G189" s="7">
        <v>0.88141025641025639</v>
      </c>
      <c r="J189" t="s">
        <v>681</v>
      </c>
      <c r="K189" t="s">
        <v>34</v>
      </c>
      <c r="L189" s="63">
        <v>260</v>
      </c>
      <c r="M189" s="4">
        <v>229.16666666666666</v>
      </c>
      <c r="N189" s="7">
        <v>0.88141025641025639</v>
      </c>
    </row>
    <row r="190" spans="3:14" x14ac:dyDescent="0.2">
      <c r="C190" t="s">
        <v>669</v>
      </c>
      <c r="D190" t="s">
        <v>226</v>
      </c>
      <c r="E190" s="63">
        <v>260</v>
      </c>
      <c r="F190" s="4">
        <v>250</v>
      </c>
      <c r="G190" s="7">
        <v>0.96153846153846156</v>
      </c>
      <c r="J190" t="s">
        <v>669</v>
      </c>
      <c r="K190" t="s">
        <v>226</v>
      </c>
      <c r="L190" s="63">
        <v>260</v>
      </c>
      <c r="M190" s="4">
        <v>250</v>
      </c>
      <c r="N190" s="7">
        <v>0.96153846153846156</v>
      </c>
    </row>
    <row r="191" spans="3:14" x14ac:dyDescent="0.2">
      <c r="C191" t="s">
        <v>826</v>
      </c>
      <c r="D191" t="s">
        <v>230</v>
      </c>
      <c r="E191" s="63">
        <v>260</v>
      </c>
      <c r="F191" s="4">
        <v>243.33333333333334</v>
      </c>
      <c r="G191" s="7">
        <v>0.9358974358974359</v>
      </c>
      <c r="J191" t="s">
        <v>826</v>
      </c>
      <c r="K191" t="s">
        <v>230</v>
      </c>
      <c r="L191" s="63">
        <v>260</v>
      </c>
      <c r="M191" s="4">
        <v>243.33333333333334</v>
      </c>
      <c r="N191" s="7">
        <v>0.9358974358974359</v>
      </c>
    </row>
    <row r="192" spans="3:14" x14ac:dyDescent="0.2">
      <c r="C192" t="s">
        <v>988</v>
      </c>
      <c r="D192" t="s">
        <v>51</v>
      </c>
      <c r="E192" s="63">
        <v>260</v>
      </c>
      <c r="F192" s="4">
        <v>230.83333333333334</v>
      </c>
      <c r="G192" s="7">
        <v>0.88782051282051289</v>
      </c>
      <c r="J192" t="s">
        <v>988</v>
      </c>
      <c r="K192" t="s">
        <v>51</v>
      </c>
      <c r="L192" s="63">
        <v>260</v>
      </c>
      <c r="M192" s="4">
        <v>230.83333333333334</v>
      </c>
      <c r="N192" s="7">
        <v>0.88782051282051289</v>
      </c>
    </row>
    <row r="193" spans="3:14" x14ac:dyDescent="0.2">
      <c r="C193" t="s">
        <v>755</v>
      </c>
      <c r="D193" t="s">
        <v>230</v>
      </c>
      <c r="E193" s="63">
        <v>260</v>
      </c>
      <c r="F193" s="4">
        <v>230</v>
      </c>
      <c r="G193" s="7">
        <v>0.88461538461538458</v>
      </c>
      <c r="J193" t="s">
        <v>755</v>
      </c>
      <c r="K193" t="s">
        <v>230</v>
      </c>
      <c r="L193" s="63">
        <v>260</v>
      </c>
      <c r="M193" s="4">
        <v>230</v>
      </c>
      <c r="N193" s="7">
        <v>0.88461538461538458</v>
      </c>
    </row>
    <row r="194" spans="3:14" x14ac:dyDescent="0.2">
      <c r="C194" t="s">
        <v>542</v>
      </c>
      <c r="D194" t="s">
        <v>38</v>
      </c>
      <c r="E194" s="63">
        <v>260</v>
      </c>
      <c r="F194" s="4">
        <v>228.33333333333334</v>
      </c>
      <c r="G194" s="7">
        <v>0.87820512820512819</v>
      </c>
      <c r="J194" t="s">
        <v>542</v>
      </c>
      <c r="K194" t="s">
        <v>38</v>
      </c>
      <c r="L194" s="63">
        <v>260</v>
      </c>
      <c r="M194" s="4">
        <v>228.33333333333334</v>
      </c>
      <c r="N194" s="7">
        <v>0.87820512820512819</v>
      </c>
    </row>
    <row r="195" spans="3:14" x14ac:dyDescent="0.2">
      <c r="C195" t="s">
        <v>490</v>
      </c>
      <c r="D195" t="s">
        <v>220</v>
      </c>
      <c r="E195" s="63">
        <v>260</v>
      </c>
      <c r="F195" s="4">
        <v>233.75</v>
      </c>
      <c r="G195" s="7">
        <v>0.89903846153846156</v>
      </c>
      <c r="J195" t="s">
        <v>490</v>
      </c>
      <c r="K195" t="s">
        <v>220</v>
      </c>
      <c r="L195" s="63">
        <v>260</v>
      </c>
      <c r="M195" s="4">
        <v>233.75</v>
      </c>
      <c r="N195" s="7">
        <v>0.89903846153846156</v>
      </c>
    </row>
    <row r="196" spans="3:14" x14ac:dyDescent="0.2">
      <c r="C196" t="s">
        <v>311</v>
      </c>
      <c r="D196" t="s">
        <v>228</v>
      </c>
      <c r="E196" s="63">
        <v>260</v>
      </c>
      <c r="F196" s="4">
        <v>245</v>
      </c>
      <c r="G196" s="7">
        <v>0.94230769230769229</v>
      </c>
      <c r="J196" t="s">
        <v>311</v>
      </c>
      <c r="K196" t="s">
        <v>228</v>
      </c>
      <c r="L196" s="63">
        <v>260</v>
      </c>
      <c r="M196" s="4">
        <v>245</v>
      </c>
      <c r="N196" s="7">
        <v>0.94230769230769229</v>
      </c>
    </row>
    <row r="197" spans="3:14" x14ac:dyDescent="0.2">
      <c r="C197" t="s">
        <v>313</v>
      </c>
      <c r="D197" t="s">
        <v>228</v>
      </c>
      <c r="E197" s="63">
        <v>260</v>
      </c>
      <c r="F197" s="4">
        <v>226.66666666666666</v>
      </c>
      <c r="G197" s="7">
        <v>0.87179487179487181</v>
      </c>
      <c r="J197" t="s">
        <v>313</v>
      </c>
      <c r="K197" t="s">
        <v>228</v>
      </c>
      <c r="L197" s="63">
        <v>260</v>
      </c>
      <c r="M197" s="4">
        <v>226.66666666666666</v>
      </c>
      <c r="N197" s="7">
        <v>0.87179487179487181</v>
      </c>
    </row>
    <row r="198" spans="3:14" x14ac:dyDescent="0.2">
      <c r="C198" t="s">
        <v>274</v>
      </c>
      <c r="D198" t="s">
        <v>17</v>
      </c>
      <c r="E198" s="63">
        <v>260</v>
      </c>
      <c r="F198" s="4">
        <v>191.25</v>
      </c>
      <c r="G198" s="7">
        <v>0.73557692307692313</v>
      </c>
      <c r="J198" t="s">
        <v>274</v>
      </c>
      <c r="K198" t="s">
        <v>17</v>
      </c>
      <c r="L198" s="63">
        <v>260</v>
      </c>
      <c r="M198" s="4">
        <v>191.25</v>
      </c>
      <c r="N198" s="7">
        <v>0.73557692307692313</v>
      </c>
    </row>
    <row r="199" spans="3:14" x14ac:dyDescent="0.2">
      <c r="C199" t="s">
        <v>516</v>
      </c>
      <c r="D199" t="s">
        <v>41</v>
      </c>
      <c r="E199" s="63">
        <v>260</v>
      </c>
      <c r="F199" s="4">
        <v>215</v>
      </c>
      <c r="G199" s="7">
        <v>0.82692307692307687</v>
      </c>
      <c r="J199" t="s">
        <v>516</v>
      </c>
      <c r="K199" t="s">
        <v>41</v>
      </c>
      <c r="L199" s="63">
        <v>260</v>
      </c>
      <c r="M199" s="4">
        <v>215</v>
      </c>
      <c r="N199" s="7">
        <v>0.82692307692307687</v>
      </c>
    </row>
    <row r="200" spans="3:14" x14ac:dyDescent="0.2">
      <c r="C200" t="s">
        <v>562</v>
      </c>
      <c r="D200" t="s">
        <v>32</v>
      </c>
      <c r="E200" s="63">
        <v>260</v>
      </c>
      <c r="F200" s="4">
        <v>245</v>
      </c>
      <c r="G200" s="7">
        <v>0.94230769230769229</v>
      </c>
      <c r="J200" t="s">
        <v>562</v>
      </c>
      <c r="K200" t="s">
        <v>32</v>
      </c>
      <c r="L200" s="63">
        <v>260</v>
      </c>
      <c r="M200" s="4">
        <v>245</v>
      </c>
      <c r="N200" s="7">
        <v>0.94230769230769229</v>
      </c>
    </row>
    <row r="201" spans="3:14" x14ac:dyDescent="0.2">
      <c r="C201" t="s">
        <v>446</v>
      </c>
      <c r="D201" t="s">
        <v>44</v>
      </c>
      <c r="E201" s="63">
        <v>260</v>
      </c>
      <c r="F201" s="4">
        <v>207</v>
      </c>
      <c r="G201" s="7">
        <v>0.7961538461538461</v>
      </c>
      <c r="J201" t="s">
        <v>446</v>
      </c>
      <c r="K201" t="s">
        <v>44</v>
      </c>
      <c r="L201" s="63">
        <v>260</v>
      </c>
      <c r="M201" s="4">
        <v>207</v>
      </c>
      <c r="N201" s="7">
        <v>0.7961538461538461</v>
      </c>
    </row>
    <row r="202" spans="3:14" x14ac:dyDescent="0.2">
      <c r="C202" t="s">
        <v>377</v>
      </c>
      <c r="D202" t="s">
        <v>232</v>
      </c>
      <c r="E202" s="63">
        <v>260</v>
      </c>
      <c r="F202" s="4">
        <v>218.33333333333334</v>
      </c>
      <c r="G202" s="7">
        <v>0.83974358974358976</v>
      </c>
      <c r="J202" t="s">
        <v>377</v>
      </c>
      <c r="K202" t="s">
        <v>232</v>
      </c>
      <c r="L202" s="63">
        <v>260</v>
      </c>
      <c r="M202" s="4">
        <v>218.33333333333334</v>
      </c>
      <c r="N202" s="7">
        <v>0.83974358974358976</v>
      </c>
    </row>
    <row r="203" spans="3:14" x14ac:dyDescent="0.2">
      <c r="C203" t="s">
        <v>844</v>
      </c>
      <c r="D203" t="s">
        <v>49</v>
      </c>
      <c r="E203" s="63">
        <v>255</v>
      </c>
      <c r="F203" s="4">
        <v>202.5</v>
      </c>
      <c r="G203" s="7">
        <v>0.79411764705882348</v>
      </c>
      <c r="J203" t="s">
        <v>844</v>
      </c>
      <c r="K203" t="s">
        <v>49</v>
      </c>
      <c r="L203" s="63">
        <v>255</v>
      </c>
      <c r="M203" s="4">
        <v>202.5</v>
      </c>
      <c r="N203" s="7">
        <v>0.79411764705882348</v>
      </c>
    </row>
    <row r="204" spans="3:14" x14ac:dyDescent="0.2">
      <c r="C204" t="s">
        <v>765</v>
      </c>
      <c r="D204" t="s">
        <v>159</v>
      </c>
      <c r="E204" s="63">
        <v>255</v>
      </c>
      <c r="F204" s="4">
        <v>184</v>
      </c>
      <c r="G204" s="7">
        <v>0.72156862745098038</v>
      </c>
      <c r="J204" t="s">
        <v>765</v>
      </c>
      <c r="K204" t="s">
        <v>159</v>
      </c>
      <c r="L204" s="63">
        <v>255</v>
      </c>
      <c r="M204" s="4">
        <v>184</v>
      </c>
      <c r="N204" s="7">
        <v>0.72156862745098038</v>
      </c>
    </row>
    <row r="205" spans="3:14" x14ac:dyDescent="0.2">
      <c r="C205" t="s">
        <v>860</v>
      </c>
      <c r="D205" t="s">
        <v>24</v>
      </c>
      <c r="E205" s="63">
        <v>255</v>
      </c>
      <c r="F205" s="4">
        <v>198.75</v>
      </c>
      <c r="G205" s="7">
        <v>0.77941176470588236</v>
      </c>
      <c r="J205" t="s">
        <v>860</v>
      </c>
      <c r="K205" t="s">
        <v>24</v>
      </c>
      <c r="L205" s="63">
        <v>255</v>
      </c>
      <c r="M205" s="4">
        <v>198.75</v>
      </c>
      <c r="N205" s="7">
        <v>0.77941176470588236</v>
      </c>
    </row>
    <row r="206" spans="3:14" x14ac:dyDescent="0.2">
      <c r="C206" t="s">
        <v>378</v>
      </c>
      <c r="D206" t="s">
        <v>25</v>
      </c>
      <c r="E206" s="63">
        <v>255</v>
      </c>
      <c r="F206" s="4">
        <v>207.5</v>
      </c>
      <c r="G206" s="7">
        <v>0.81372549019607843</v>
      </c>
      <c r="J206" t="s">
        <v>378</v>
      </c>
      <c r="K206" t="s">
        <v>25</v>
      </c>
      <c r="L206" s="63">
        <v>255</v>
      </c>
      <c r="M206" s="4">
        <v>207.5</v>
      </c>
      <c r="N206" s="7">
        <v>0.81372549019607843</v>
      </c>
    </row>
    <row r="207" spans="3:14" x14ac:dyDescent="0.2">
      <c r="C207" t="s">
        <v>896</v>
      </c>
      <c r="D207" t="s">
        <v>222</v>
      </c>
      <c r="E207" s="63">
        <v>250</v>
      </c>
      <c r="F207" s="4">
        <v>235</v>
      </c>
      <c r="G207" s="7">
        <v>0.94</v>
      </c>
      <c r="J207" t="s">
        <v>896</v>
      </c>
      <c r="K207" t="s">
        <v>222</v>
      </c>
      <c r="L207" s="63">
        <v>250</v>
      </c>
      <c r="M207" s="4">
        <v>235</v>
      </c>
      <c r="N207" s="7">
        <v>0.94</v>
      </c>
    </row>
    <row r="208" spans="3:14" x14ac:dyDescent="0.2">
      <c r="C208" t="s">
        <v>740</v>
      </c>
      <c r="D208" t="s">
        <v>39</v>
      </c>
      <c r="E208" s="63">
        <v>250</v>
      </c>
      <c r="F208" s="4">
        <v>236.66666666666666</v>
      </c>
      <c r="G208" s="7">
        <v>0.94666666666666666</v>
      </c>
      <c r="J208" t="s">
        <v>740</v>
      </c>
      <c r="K208" t="s">
        <v>39</v>
      </c>
      <c r="L208" s="63">
        <v>250</v>
      </c>
      <c r="M208" s="4">
        <v>236.66666666666666</v>
      </c>
      <c r="N208" s="7">
        <v>0.94666666666666666</v>
      </c>
    </row>
    <row r="209" spans="3:14" x14ac:dyDescent="0.2">
      <c r="C209" t="s">
        <v>893</v>
      </c>
      <c r="D209" t="s">
        <v>226</v>
      </c>
      <c r="E209" s="63">
        <v>250</v>
      </c>
      <c r="F209" s="4">
        <v>225</v>
      </c>
      <c r="G209" s="7">
        <v>0.9</v>
      </c>
      <c r="J209" t="s">
        <v>893</v>
      </c>
      <c r="K209" t="s">
        <v>226</v>
      </c>
      <c r="L209" s="63">
        <v>250</v>
      </c>
      <c r="M209" s="4">
        <v>225</v>
      </c>
      <c r="N209" s="7">
        <v>0.9</v>
      </c>
    </row>
    <row r="210" spans="3:14" x14ac:dyDescent="0.2">
      <c r="C210" t="s">
        <v>619</v>
      </c>
      <c r="D210" t="s">
        <v>33</v>
      </c>
      <c r="E210" s="63">
        <v>250</v>
      </c>
      <c r="F210" s="4">
        <v>228.75</v>
      </c>
      <c r="G210" s="7">
        <v>0.91500000000000004</v>
      </c>
      <c r="J210" t="s">
        <v>619</v>
      </c>
      <c r="K210" t="s">
        <v>33</v>
      </c>
      <c r="L210" s="63">
        <v>250</v>
      </c>
      <c r="M210" s="4">
        <v>228.75</v>
      </c>
      <c r="N210" s="7">
        <v>0.91500000000000004</v>
      </c>
    </row>
    <row r="211" spans="3:14" x14ac:dyDescent="0.2">
      <c r="C211" t="s">
        <v>840</v>
      </c>
      <c r="D211" t="s">
        <v>49</v>
      </c>
      <c r="E211" s="63">
        <v>250</v>
      </c>
      <c r="F211" s="4">
        <v>234</v>
      </c>
      <c r="G211" s="7">
        <v>0.93600000000000005</v>
      </c>
      <c r="J211" t="s">
        <v>840</v>
      </c>
      <c r="K211" t="s">
        <v>49</v>
      </c>
      <c r="L211" s="63">
        <v>250</v>
      </c>
      <c r="M211" s="4">
        <v>234</v>
      </c>
      <c r="N211" s="7">
        <v>0.93600000000000005</v>
      </c>
    </row>
    <row r="212" spans="3:14" x14ac:dyDescent="0.2">
      <c r="C212" t="s">
        <v>694</v>
      </c>
      <c r="D212" t="s">
        <v>45</v>
      </c>
      <c r="E212" s="63">
        <v>250</v>
      </c>
      <c r="F212" s="4">
        <v>237</v>
      </c>
      <c r="G212" s="7">
        <v>0.94799999999999995</v>
      </c>
      <c r="J212" t="s">
        <v>694</v>
      </c>
      <c r="K212" t="s">
        <v>45</v>
      </c>
      <c r="L212" s="63">
        <v>250</v>
      </c>
      <c r="M212" s="4">
        <v>237</v>
      </c>
      <c r="N212" s="7">
        <v>0.94799999999999995</v>
      </c>
    </row>
    <row r="213" spans="3:14" x14ac:dyDescent="0.2">
      <c r="C213" t="s">
        <v>782</v>
      </c>
      <c r="D213" t="s">
        <v>40</v>
      </c>
      <c r="E213" s="63">
        <v>250</v>
      </c>
      <c r="F213" s="4">
        <v>230</v>
      </c>
      <c r="G213" s="7">
        <v>0.92</v>
      </c>
      <c r="J213" t="s">
        <v>782</v>
      </c>
      <c r="K213" t="s">
        <v>40</v>
      </c>
      <c r="L213" s="63">
        <v>250</v>
      </c>
      <c r="M213" s="4">
        <v>230</v>
      </c>
      <c r="N213" s="7">
        <v>0.92</v>
      </c>
    </row>
    <row r="214" spans="3:14" x14ac:dyDescent="0.2">
      <c r="C214" t="s">
        <v>339</v>
      </c>
      <c r="D214" t="s">
        <v>228</v>
      </c>
      <c r="E214" s="63">
        <v>250</v>
      </c>
      <c r="F214" s="4">
        <v>213.33333333333334</v>
      </c>
      <c r="G214" s="7">
        <v>0.85333333333333339</v>
      </c>
      <c r="J214" t="s">
        <v>339</v>
      </c>
      <c r="K214" t="s">
        <v>228</v>
      </c>
      <c r="L214" s="63">
        <v>250</v>
      </c>
      <c r="M214" s="4">
        <v>213.33333333333334</v>
      </c>
      <c r="N214" s="7">
        <v>0.85333333333333339</v>
      </c>
    </row>
    <row r="215" spans="3:14" x14ac:dyDescent="0.2">
      <c r="C215" t="s">
        <v>481</v>
      </c>
      <c r="D215" t="s">
        <v>35</v>
      </c>
      <c r="E215" s="63">
        <v>250</v>
      </c>
      <c r="F215" s="4">
        <v>172.5</v>
      </c>
      <c r="G215" s="7">
        <v>0.69</v>
      </c>
      <c r="J215" t="s">
        <v>481</v>
      </c>
      <c r="K215" t="s">
        <v>35</v>
      </c>
      <c r="L215" s="63">
        <v>250</v>
      </c>
      <c r="M215" s="4">
        <v>172.5</v>
      </c>
      <c r="N215" s="7">
        <v>0.69</v>
      </c>
    </row>
    <row r="216" spans="3:14" x14ac:dyDescent="0.2">
      <c r="C216" t="s">
        <v>475</v>
      </c>
      <c r="D216" t="s">
        <v>35</v>
      </c>
      <c r="E216" s="63">
        <v>250</v>
      </c>
      <c r="F216" s="4">
        <v>225</v>
      </c>
      <c r="G216" s="7">
        <v>0.9</v>
      </c>
      <c r="J216" t="s">
        <v>475</v>
      </c>
      <c r="K216" t="s">
        <v>35</v>
      </c>
      <c r="L216" s="63">
        <v>250</v>
      </c>
      <c r="M216" s="4">
        <v>225</v>
      </c>
      <c r="N216" s="7">
        <v>0.9</v>
      </c>
    </row>
    <row r="217" spans="3:14" x14ac:dyDescent="0.2">
      <c r="C217" t="s">
        <v>183</v>
      </c>
      <c r="D217" t="s">
        <v>28</v>
      </c>
      <c r="E217" s="63">
        <v>250</v>
      </c>
      <c r="F217" s="4">
        <v>190</v>
      </c>
      <c r="G217" s="7">
        <v>0.76</v>
      </c>
      <c r="J217" t="s">
        <v>183</v>
      </c>
      <c r="K217" t="s">
        <v>28</v>
      </c>
      <c r="L217" s="63">
        <v>250</v>
      </c>
      <c r="M217" s="4">
        <v>190</v>
      </c>
      <c r="N217" s="7">
        <v>0.76</v>
      </c>
    </row>
    <row r="218" spans="3:14" x14ac:dyDescent="0.2">
      <c r="C218" t="s">
        <v>491</v>
      </c>
      <c r="D218" t="s">
        <v>220</v>
      </c>
      <c r="E218" s="63">
        <v>250</v>
      </c>
      <c r="F218" s="4">
        <v>218.75</v>
      </c>
      <c r="G218" s="7">
        <v>0.875</v>
      </c>
      <c r="J218" t="s">
        <v>491</v>
      </c>
      <c r="K218" t="s">
        <v>220</v>
      </c>
      <c r="L218" s="63">
        <v>250</v>
      </c>
      <c r="M218" s="4">
        <v>218.75</v>
      </c>
      <c r="N218" s="7">
        <v>0.875</v>
      </c>
    </row>
    <row r="219" spans="3:14" x14ac:dyDescent="0.2">
      <c r="C219" t="s">
        <v>541</v>
      </c>
      <c r="D219" t="s">
        <v>230</v>
      </c>
      <c r="E219" s="63">
        <v>250</v>
      </c>
      <c r="F219" s="4">
        <v>228.33333333333334</v>
      </c>
      <c r="G219" s="7">
        <v>0.91333333333333333</v>
      </c>
      <c r="J219" t="s">
        <v>541</v>
      </c>
      <c r="K219" t="s">
        <v>230</v>
      </c>
      <c r="L219" s="63">
        <v>250</v>
      </c>
      <c r="M219" s="4">
        <v>228.33333333333334</v>
      </c>
      <c r="N219" s="7">
        <v>0.91333333333333333</v>
      </c>
    </row>
    <row r="220" spans="3:14" x14ac:dyDescent="0.2">
      <c r="C220" t="s">
        <v>265</v>
      </c>
      <c r="D220" t="s">
        <v>21</v>
      </c>
      <c r="E220" s="63">
        <v>250</v>
      </c>
      <c r="F220" s="4">
        <v>175</v>
      </c>
      <c r="G220" s="7">
        <v>0.7</v>
      </c>
      <c r="J220" t="s">
        <v>265</v>
      </c>
      <c r="K220" t="s">
        <v>21</v>
      </c>
      <c r="L220" s="63">
        <v>250</v>
      </c>
      <c r="M220" s="4">
        <v>175</v>
      </c>
      <c r="N220" s="7">
        <v>0.7</v>
      </c>
    </row>
    <row r="221" spans="3:14" x14ac:dyDescent="0.2">
      <c r="C221" t="s">
        <v>908</v>
      </c>
      <c r="D221" t="s">
        <v>52</v>
      </c>
      <c r="E221" s="63">
        <v>245</v>
      </c>
      <c r="F221" s="4">
        <v>208.75</v>
      </c>
      <c r="G221" s="7">
        <v>0.85204081632653061</v>
      </c>
      <c r="J221" t="s">
        <v>908</v>
      </c>
      <c r="K221" t="s">
        <v>52</v>
      </c>
      <c r="L221" s="63">
        <v>245</v>
      </c>
      <c r="M221" s="4">
        <v>208.75</v>
      </c>
      <c r="N221" s="7">
        <v>0.85204081632653061</v>
      </c>
    </row>
    <row r="222" spans="3:14" x14ac:dyDescent="0.2">
      <c r="C222" t="s">
        <v>895</v>
      </c>
      <c r="D222" t="s">
        <v>222</v>
      </c>
      <c r="E222" s="63">
        <v>245</v>
      </c>
      <c r="F222" s="4">
        <v>205</v>
      </c>
      <c r="G222" s="7">
        <v>0.83673469387755106</v>
      </c>
      <c r="J222" t="s">
        <v>895</v>
      </c>
      <c r="K222" t="s">
        <v>222</v>
      </c>
      <c r="L222" s="63">
        <v>245</v>
      </c>
      <c r="M222" s="4">
        <v>205</v>
      </c>
      <c r="N222" s="7">
        <v>0.83673469387755106</v>
      </c>
    </row>
    <row r="223" spans="3:14" x14ac:dyDescent="0.2">
      <c r="C223" t="s">
        <v>638</v>
      </c>
      <c r="D223" t="s">
        <v>20</v>
      </c>
      <c r="E223" s="63">
        <v>245</v>
      </c>
      <c r="F223" s="4">
        <v>201.66666666666666</v>
      </c>
      <c r="G223" s="7">
        <v>0.82312925170068019</v>
      </c>
      <c r="J223" t="s">
        <v>638</v>
      </c>
      <c r="K223" t="s">
        <v>20</v>
      </c>
      <c r="L223" s="63">
        <v>245</v>
      </c>
      <c r="M223" s="4">
        <v>201.66666666666666</v>
      </c>
      <c r="N223" s="7">
        <v>0.82312925170068019</v>
      </c>
    </row>
    <row r="224" spans="3:14" x14ac:dyDescent="0.2">
      <c r="C224" t="s">
        <v>520</v>
      </c>
      <c r="D224" t="s">
        <v>41</v>
      </c>
      <c r="E224" s="63">
        <v>245</v>
      </c>
      <c r="F224" s="4">
        <v>215</v>
      </c>
      <c r="G224" s="7">
        <v>0.87755102040816324</v>
      </c>
      <c r="J224" t="s">
        <v>520</v>
      </c>
      <c r="K224" t="s">
        <v>41</v>
      </c>
      <c r="L224" s="63">
        <v>245</v>
      </c>
      <c r="M224" s="4">
        <v>215</v>
      </c>
      <c r="N224" s="7">
        <v>0.87755102040816324</v>
      </c>
    </row>
    <row r="225" spans="3:14" x14ac:dyDescent="0.2">
      <c r="C225" t="s">
        <v>599</v>
      </c>
      <c r="D225" t="s">
        <v>228</v>
      </c>
      <c r="E225" s="63">
        <v>245</v>
      </c>
      <c r="F225" s="4">
        <v>220</v>
      </c>
      <c r="G225" s="7">
        <v>0.89795918367346939</v>
      </c>
      <c r="J225" t="s">
        <v>599</v>
      </c>
      <c r="K225" t="s">
        <v>228</v>
      </c>
      <c r="L225" s="63">
        <v>245</v>
      </c>
      <c r="M225" s="4">
        <v>220</v>
      </c>
      <c r="N225" s="7">
        <v>0.89795918367346939</v>
      </c>
    </row>
    <row r="226" spans="3:14" x14ac:dyDescent="0.2">
      <c r="C226" t="s">
        <v>940</v>
      </c>
      <c r="D226" t="s">
        <v>225</v>
      </c>
      <c r="E226" s="63">
        <v>240</v>
      </c>
      <c r="F226" s="4">
        <v>211.66666666666666</v>
      </c>
      <c r="G226" s="7">
        <v>0.88194444444444442</v>
      </c>
      <c r="J226" t="s">
        <v>940</v>
      </c>
      <c r="K226" t="s">
        <v>225</v>
      </c>
      <c r="L226" s="63">
        <v>240</v>
      </c>
      <c r="M226" s="4">
        <v>211.66666666666666</v>
      </c>
      <c r="N226" s="7">
        <v>0.88194444444444442</v>
      </c>
    </row>
    <row r="227" spans="3:14" x14ac:dyDescent="0.2">
      <c r="C227" t="s">
        <v>662</v>
      </c>
      <c r="D227" t="s">
        <v>43</v>
      </c>
      <c r="E227" s="63">
        <v>240</v>
      </c>
      <c r="F227" s="4">
        <v>223.33333333333334</v>
      </c>
      <c r="G227" s="7">
        <v>0.93055555555555558</v>
      </c>
      <c r="J227" t="s">
        <v>662</v>
      </c>
      <c r="K227" t="s">
        <v>43</v>
      </c>
      <c r="L227" s="63">
        <v>240</v>
      </c>
      <c r="M227" s="4">
        <v>223.33333333333334</v>
      </c>
      <c r="N227" s="7">
        <v>0.93055555555555558</v>
      </c>
    </row>
    <row r="228" spans="3:14" x14ac:dyDescent="0.2">
      <c r="C228" t="s">
        <v>993</v>
      </c>
      <c r="D228" t="s">
        <v>51</v>
      </c>
      <c r="E228" s="63">
        <v>240</v>
      </c>
      <c r="F228" s="4">
        <v>178.33333333333334</v>
      </c>
      <c r="G228" s="7">
        <v>0.74305555555555558</v>
      </c>
      <c r="J228" t="s">
        <v>993</v>
      </c>
      <c r="K228" t="s">
        <v>51</v>
      </c>
      <c r="L228" s="63">
        <v>240</v>
      </c>
      <c r="M228" s="4">
        <v>178.33333333333334</v>
      </c>
      <c r="N228" s="7">
        <v>0.74305555555555558</v>
      </c>
    </row>
    <row r="229" spans="3:14" x14ac:dyDescent="0.2">
      <c r="C229" t="s">
        <v>753</v>
      </c>
      <c r="D229" t="s">
        <v>158</v>
      </c>
      <c r="E229" s="63">
        <v>240</v>
      </c>
      <c r="F229" s="4">
        <v>181.25</v>
      </c>
      <c r="G229" s="7">
        <v>0.75520833333333337</v>
      </c>
      <c r="J229" t="s">
        <v>753</v>
      </c>
      <c r="K229" t="s">
        <v>158</v>
      </c>
      <c r="L229" s="63">
        <v>240</v>
      </c>
      <c r="M229" s="4">
        <v>181.25</v>
      </c>
      <c r="N229" s="7">
        <v>0.75520833333333337</v>
      </c>
    </row>
    <row r="230" spans="3:14" x14ac:dyDescent="0.2">
      <c r="C230" t="s">
        <v>683</v>
      </c>
      <c r="D230" t="s">
        <v>34</v>
      </c>
      <c r="E230" s="63">
        <v>240</v>
      </c>
      <c r="F230" s="4">
        <v>210</v>
      </c>
      <c r="G230" s="7">
        <v>0.875</v>
      </c>
      <c r="J230" t="s">
        <v>683</v>
      </c>
      <c r="K230" t="s">
        <v>34</v>
      </c>
      <c r="L230" s="63">
        <v>240</v>
      </c>
      <c r="M230" s="4">
        <v>210</v>
      </c>
      <c r="N230" s="7">
        <v>0.875</v>
      </c>
    </row>
    <row r="231" spans="3:14" x14ac:dyDescent="0.2">
      <c r="C231" t="s">
        <v>604</v>
      </c>
      <c r="D231" t="s">
        <v>31</v>
      </c>
      <c r="E231" s="63">
        <v>240</v>
      </c>
      <c r="F231" s="4">
        <v>215</v>
      </c>
      <c r="G231" s="7">
        <v>0.89583333333333337</v>
      </c>
      <c r="J231" t="s">
        <v>604</v>
      </c>
      <c r="K231" t="s">
        <v>31</v>
      </c>
      <c r="L231" s="63">
        <v>240</v>
      </c>
      <c r="M231" s="4">
        <v>215</v>
      </c>
      <c r="N231" s="7">
        <v>0.89583333333333337</v>
      </c>
    </row>
    <row r="232" spans="3:14" x14ac:dyDescent="0.2">
      <c r="C232" t="s">
        <v>741</v>
      </c>
      <c r="D232" t="s">
        <v>39</v>
      </c>
      <c r="E232" s="63">
        <v>240</v>
      </c>
      <c r="F232" s="4">
        <v>235</v>
      </c>
      <c r="G232" s="7">
        <v>0.97916666666666663</v>
      </c>
      <c r="J232" t="s">
        <v>741</v>
      </c>
      <c r="K232" t="s">
        <v>39</v>
      </c>
      <c r="L232" s="63">
        <v>240</v>
      </c>
      <c r="M232" s="4">
        <v>235</v>
      </c>
      <c r="N232" s="7">
        <v>0.97916666666666663</v>
      </c>
    </row>
    <row r="233" spans="3:14" x14ac:dyDescent="0.2">
      <c r="C233" t="s">
        <v>783</v>
      </c>
      <c r="D233" t="s">
        <v>40</v>
      </c>
      <c r="E233" s="63">
        <v>240</v>
      </c>
      <c r="F233" s="4">
        <v>196.66666666666666</v>
      </c>
      <c r="G233" s="7">
        <v>0.81944444444444442</v>
      </c>
      <c r="J233" t="s">
        <v>783</v>
      </c>
      <c r="K233" t="s">
        <v>40</v>
      </c>
      <c r="L233" s="63">
        <v>240</v>
      </c>
      <c r="M233" s="4">
        <v>196.66666666666666</v>
      </c>
      <c r="N233" s="7">
        <v>0.81944444444444442</v>
      </c>
    </row>
    <row r="234" spans="3:14" x14ac:dyDescent="0.2">
      <c r="C234" t="s">
        <v>929</v>
      </c>
      <c r="D234" t="s">
        <v>229</v>
      </c>
      <c r="E234" s="63">
        <v>240</v>
      </c>
      <c r="F234" s="4">
        <v>226.66666666666666</v>
      </c>
      <c r="G234" s="7">
        <v>0.94444444444444442</v>
      </c>
      <c r="J234" t="s">
        <v>929</v>
      </c>
      <c r="K234" t="s">
        <v>229</v>
      </c>
      <c r="L234" s="63">
        <v>240</v>
      </c>
      <c r="M234" s="4">
        <v>226.66666666666666</v>
      </c>
      <c r="N234" s="7">
        <v>0.94444444444444442</v>
      </c>
    </row>
    <row r="235" spans="3:14" x14ac:dyDescent="0.2">
      <c r="C235" t="s">
        <v>875</v>
      </c>
      <c r="D235" t="s">
        <v>227</v>
      </c>
      <c r="E235" s="63">
        <v>240</v>
      </c>
      <c r="F235" s="4">
        <v>216.66666666666666</v>
      </c>
      <c r="G235" s="7">
        <v>0.90277777777777779</v>
      </c>
      <c r="J235" t="s">
        <v>875</v>
      </c>
      <c r="K235" t="s">
        <v>227</v>
      </c>
      <c r="L235" s="63">
        <v>240</v>
      </c>
      <c r="M235" s="4">
        <v>216.66666666666666</v>
      </c>
      <c r="N235" s="7">
        <v>0.90277777777777779</v>
      </c>
    </row>
    <row r="236" spans="3:14" x14ac:dyDescent="0.2">
      <c r="C236" t="s">
        <v>790</v>
      </c>
      <c r="D236" t="s">
        <v>27</v>
      </c>
      <c r="E236" s="63">
        <v>240</v>
      </c>
      <c r="F236" s="4">
        <v>205</v>
      </c>
      <c r="G236" s="7">
        <v>0.85416666666666663</v>
      </c>
      <c r="J236" t="s">
        <v>790</v>
      </c>
      <c r="K236" t="s">
        <v>27</v>
      </c>
      <c r="L236" s="63">
        <v>240</v>
      </c>
      <c r="M236" s="4">
        <v>205</v>
      </c>
      <c r="N236" s="7">
        <v>0.85416666666666663</v>
      </c>
    </row>
    <row r="237" spans="3:14" x14ac:dyDescent="0.2">
      <c r="C237" t="s">
        <v>398</v>
      </c>
      <c r="D237" t="s">
        <v>150</v>
      </c>
      <c r="E237" s="63">
        <v>240</v>
      </c>
      <c r="F237" s="4">
        <v>222</v>
      </c>
      <c r="G237" s="7">
        <v>0.92500000000000004</v>
      </c>
      <c r="J237" t="s">
        <v>398</v>
      </c>
      <c r="K237" t="s">
        <v>150</v>
      </c>
      <c r="L237" s="63">
        <v>240</v>
      </c>
      <c r="M237" s="4">
        <v>222</v>
      </c>
      <c r="N237" s="7">
        <v>0.92500000000000004</v>
      </c>
    </row>
    <row r="238" spans="3:14" x14ac:dyDescent="0.2">
      <c r="C238" t="s">
        <v>299</v>
      </c>
      <c r="D238" t="s">
        <v>23</v>
      </c>
      <c r="E238" s="63">
        <v>240</v>
      </c>
      <c r="F238" s="4">
        <v>223.33333333333334</v>
      </c>
      <c r="G238" s="7">
        <v>0.93055555555555558</v>
      </c>
      <c r="J238" t="s">
        <v>299</v>
      </c>
      <c r="K238" t="s">
        <v>23</v>
      </c>
      <c r="L238" s="63">
        <v>240</v>
      </c>
      <c r="M238" s="4">
        <v>223.33333333333334</v>
      </c>
      <c r="N238" s="7">
        <v>0.93055555555555558</v>
      </c>
    </row>
    <row r="239" spans="3:14" x14ac:dyDescent="0.2">
      <c r="C239" t="s">
        <v>292</v>
      </c>
      <c r="D239" t="s">
        <v>42</v>
      </c>
      <c r="E239" s="63">
        <v>240</v>
      </c>
      <c r="F239" s="4">
        <v>218.33333333333334</v>
      </c>
      <c r="G239" s="7">
        <v>0.90972222222222221</v>
      </c>
      <c r="J239" t="s">
        <v>292</v>
      </c>
      <c r="K239" t="s">
        <v>42</v>
      </c>
      <c r="L239" s="63">
        <v>240</v>
      </c>
      <c r="M239" s="4">
        <v>218.33333333333334</v>
      </c>
      <c r="N239" s="7">
        <v>0.90972222222222221</v>
      </c>
    </row>
    <row r="240" spans="3:14" x14ac:dyDescent="0.2">
      <c r="C240" t="s">
        <v>252</v>
      </c>
      <c r="D240" t="s">
        <v>219</v>
      </c>
      <c r="E240" s="63">
        <v>240</v>
      </c>
      <c r="F240" s="4">
        <v>203.75</v>
      </c>
      <c r="G240" s="7">
        <v>0.84895833333333337</v>
      </c>
      <c r="J240" t="s">
        <v>252</v>
      </c>
      <c r="K240" t="s">
        <v>219</v>
      </c>
      <c r="L240" s="63">
        <v>240</v>
      </c>
      <c r="M240" s="4">
        <v>203.75</v>
      </c>
      <c r="N240" s="7">
        <v>0.84895833333333337</v>
      </c>
    </row>
    <row r="241" spans="3:14" x14ac:dyDescent="0.2">
      <c r="C241" t="s">
        <v>563</v>
      </c>
      <c r="D241" t="s">
        <v>32</v>
      </c>
      <c r="E241" s="63">
        <v>240</v>
      </c>
      <c r="F241" s="4">
        <v>210</v>
      </c>
      <c r="G241" s="7">
        <v>0.875</v>
      </c>
      <c r="J241" t="s">
        <v>563</v>
      </c>
      <c r="K241" t="s">
        <v>32</v>
      </c>
      <c r="L241" s="63">
        <v>240</v>
      </c>
      <c r="M241" s="4">
        <v>210</v>
      </c>
      <c r="N241" s="7">
        <v>0.875</v>
      </c>
    </row>
    <row r="242" spans="3:14" x14ac:dyDescent="0.2">
      <c r="C242" t="s">
        <v>365</v>
      </c>
      <c r="D242" t="s">
        <v>30</v>
      </c>
      <c r="E242" s="63">
        <v>240</v>
      </c>
      <c r="F242" s="4">
        <v>227.5</v>
      </c>
      <c r="G242" s="7">
        <v>0.94791666666666663</v>
      </c>
      <c r="J242" t="s">
        <v>365</v>
      </c>
      <c r="K242" t="s">
        <v>30</v>
      </c>
      <c r="L242" s="63">
        <v>240</v>
      </c>
      <c r="M242" s="4">
        <v>227.5</v>
      </c>
      <c r="N242" s="7">
        <v>0.94791666666666663</v>
      </c>
    </row>
    <row r="243" spans="3:14" x14ac:dyDescent="0.2">
      <c r="C243" t="s">
        <v>543</v>
      </c>
      <c r="D243" t="s">
        <v>38</v>
      </c>
      <c r="E243" s="63">
        <v>240</v>
      </c>
      <c r="F243" s="4">
        <v>200</v>
      </c>
      <c r="G243" s="7">
        <v>0.83333333333333337</v>
      </c>
      <c r="J243" t="s">
        <v>543</v>
      </c>
      <c r="K243" t="s">
        <v>38</v>
      </c>
      <c r="L243" s="63">
        <v>240</v>
      </c>
      <c r="M243" s="4">
        <v>200</v>
      </c>
      <c r="N243" s="7">
        <v>0.83333333333333337</v>
      </c>
    </row>
    <row r="244" spans="3:14" x14ac:dyDescent="0.2">
      <c r="C244" t="s">
        <v>476</v>
      </c>
      <c r="D244" t="s">
        <v>35</v>
      </c>
      <c r="E244" s="63">
        <v>235</v>
      </c>
      <c r="F244" s="4">
        <v>182</v>
      </c>
      <c r="G244" s="7">
        <v>0.77446808510638299</v>
      </c>
      <c r="J244" t="s">
        <v>476</v>
      </c>
      <c r="K244" t="s">
        <v>35</v>
      </c>
      <c r="L244" s="63">
        <v>235</v>
      </c>
      <c r="M244" s="4">
        <v>182</v>
      </c>
      <c r="N244" s="7">
        <v>0.77446808510638299</v>
      </c>
    </row>
    <row r="245" spans="3:14" x14ac:dyDescent="0.2">
      <c r="C245" t="s">
        <v>587</v>
      </c>
      <c r="D245" t="s">
        <v>30</v>
      </c>
      <c r="E245" s="63">
        <v>235</v>
      </c>
      <c r="F245" s="4">
        <v>196.66666666666666</v>
      </c>
      <c r="G245" s="7">
        <v>0.83687943262411346</v>
      </c>
      <c r="J245" t="s">
        <v>587</v>
      </c>
      <c r="K245" t="s">
        <v>30</v>
      </c>
      <c r="L245" s="63">
        <v>235</v>
      </c>
      <c r="M245" s="4">
        <v>196.66666666666666</v>
      </c>
      <c r="N245" s="7">
        <v>0.83687943262411346</v>
      </c>
    </row>
    <row r="246" spans="3:14" x14ac:dyDescent="0.2">
      <c r="C246" t="s">
        <v>461</v>
      </c>
      <c r="D246" t="s">
        <v>26</v>
      </c>
      <c r="E246" s="63">
        <v>235</v>
      </c>
      <c r="F246" s="4">
        <v>215</v>
      </c>
      <c r="G246" s="7">
        <v>0.91489361702127658</v>
      </c>
      <c r="J246" t="s">
        <v>461</v>
      </c>
      <c r="K246" t="s">
        <v>26</v>
      </c>
      <c r="L246" s="63">
        <v>235</v>
      </c>
      <c r="M246" s="4">
        <v>215</v>
      </c>
      <c r="N246" s="7">
        <v>0.91489361702127658</v>
      </c>
    </row>
    <row r="247" spans="3:14" x14ac:dyDescent="0.2">
      <c r="C247" t="s">
        <v>327</v>
      </c>
      <c r="D247" t="s">
        <v>29</v>
      </c>
      <c r="E247" s="63">
        <v>235</v>
      </c>
      <c r="F247" s="4">
        <v>128.75</v>
      </c>
      <c r="G247" s="7">
        <v>0.5478723404255319</v>
      </c>
      <c r="J247" t="s">
        <v>327</v>
      </c>
      <c r="K247" t="s">
        <v>29</v>
      </c>
      <c r="L247" s="63">
        <v>235</v>
      </c>
      <c r="M247" s="4">
        <v>128.75</v>
      </c>
      <c r="N247" s="7">
        <v>0.5478723404255319</v>
      </c>
    </row>
    <row r="248" spans="3:14" x14ac:dyDescent="0.2">
      <c r="C248" t="s">
        <v>166</v>
      </c>
      <c r="D248" t="s">
        <v>17</v>
      </c>
      <c r="E248" s="63">
        <v>235</v>
      </c>
      <c r="F248" s="4">
        <v>203.33333333333334</v>
      </c>
      <c r="G248" s="7">
        <v>0.86524822695035464</v>
      </c>
      <c r="J248" t="s">
        <v>166</v>
      </c>
      <c r="K248" t="s">
        <v>17</v>
      </c>
      <c r="L248" s="63">
        <v>235</v>
      </c>
      <c r="M248" s="4">
        <v>203.33333333333334</v>
      </c>
      <c r="N248" s="7">
        <v>0.86524822695035464</v>
      </c>
    </row>
    <row r="249" spans="3:14" x14ac:dyDescent="0.2">
      <c r="C249" t="s">
        <v>324</v>
      </c>
      <c r="D249" t="s">
        <v>29</v>
      </c>
      <c r="E249" s="63">
        <v>235</v>
      </c>
      <c r="F249" s="4">
        <v>198.75</v>
      </c>
      <c r="G249" s="7">
        <v>0.8457446808510638</v>
      </c>
      <c r="J249" t="s">
        <v>324</v>
      </c>
      <c r="K249" t="s">
        <v>29</v>
      </c>
      <c r="L249" s="63">
        <v>235</v>
      </c>
      <c r="M249" s="4">
        <v>198.75</v>
      </c>
      <c r="N249" s="7">
        <v>0.8457446808510638</v>
      </c>
    </row>
    <row r="250" spans="3:14" x14ac:dyDescent="0.2">
      <c r="C250" t="s">
        <v>750</v>
      </c>
      <c r="D250" t="s">
        <v>158</v>
      </c>
      <c r="E250" s="63">
        <v>230</v>
      </c>
      <c r="F250" s="4">
        <v>150</v>
      </c>
      <c r="G250" s="7">
        <v>0.65217391304347827</v>
      </c>
      <c r="J250" t="s">
        <v>750</v>
      </c>
      <c r="K250" t="s">
        <v>158</v>
      </c>
      <c r="L250" s="63">
        <v>230</v>
      </c>
      <c r="M250" s="4">
        <v>150</v>
      </c>
      <c r="N250" s="7">
        <v>0.65217391304347827</v>
      </c>
    </row>
    <row r="251" spans="3:14" x14ac:dyDescent="0.2">
      <c r="C251" t="s">
        <v>670</v>
      </c>
      <c r="D251" t="s">
        <v>146</v>
      </c>
      <c r="E251" s="63">
        <v>230</v>
      </c>
      <c r="F251" s="4">
        <v>136.66666666666666</v>
      </c>
      <c r="G251" s="7">
        <v>0.59420289855072461</v>
      </c>
      <c r="J251" t="s">
        <v>670</v>
      </c>
      <c r="K251" t="s">
        <v>146</v>
      </c>
      <c r="L251" s="63">
        <v>230</v>
      </c>
      <c r="M251" s="4">
        <v>136.66666666666666</v>
      </c>
      <c r="N251" s="7">
        <v>0.59420289855072461</v>
      </c>
    </row>
    <row r="252" spans="3:14" x14ac:dyDescent="0.2">
      <c r="C252" t="s">
        <v>766</v>
      </c>
      <c r="D252" t="s">
        <v>159</v>
      </c>
      <c r="E252" s="63">
        <v>230</v>
      </c>
      <c r="F252" s="4">
        <v>212.5</v>
      </c>
      <c r="G252" s="7">
        <v>0.92391304347826086</v>
      </c>
      <c r="J252" t="s">
        <v>766</v>
      </c>
      <c r="K252" t="s">
        <v>159</v>
      </c>
      <c r="L252" s="63">
        <v>230</v>
      </c>
      <c r="M252" s="4">
        <v>212.5</v>
      </c>
      <c r="N252" s="7">
        <v>0.92391304347826086</v>
      </c>
    </row>
    <row r="253" spans="3:14" x14ac:dyDescent="0.2">
      <c r="C253" t="s">
        <v>795</v>
      </c>
      <c r="D253" t="s">
        <v>223</v>
      </c>
      <c r="E253" s="63">
        <v>230</v>
      </c>
      <c r="F253" s="4">
        <v>166.25</v>
      </c>
      <c r="G253" s="7">
        <v>0.72282608695652173</v>
      </c>
      <c r="J253" t="s">
        <v>795</v>
      </c>
      <c r="K253" t="s">
        <v>223</v>
      </c>
      <c r="L253" s="63">
        <v>230</v>
      </c>
      <c r="M253" s="4">
        <v>166.25</v>
      </c>
      <c r="N253" s="7">
        <v>0.72282608695652173</v>
      </c>
    </row>
    <row r="254" spans="3:14" x14ac:dyDescent="0.2">
      <c r="C254" t="s">
        <v>862</v>
      </c>
      <c r="D254" t="s">
        <v>24</v>
      </c>
      <c r="E254" s="63">
        <v>230</v>
      </c>
      <c r="F254" s="4">
        <v>193.33333333333334</v>
      </c>
      <c r="G254" s="7">
        <v>0.84057971014492761</v>
      </c>
      <c r="J254" t="s">
        <v>862</v>
      </c>
      <c r="K254" t="s">
        <v>24</v>
      </c>
      <c r="L254" s="63">
        <v>230</v>
      </c>
      <c r="M254" s="4">
        <v>193.33333333333334</v>
      </c>
      <c r="N254" s="7">
        <v>0.84057971014492761</v>
      </c>
    </row>
    <row r="255" spans="3:14" x14ac:dyDescent="0.2">
      <c r="C255" t="s">
        <v>721</v>
      </c>
      <c r="D255" t="s">
        <v>155</v>
      </c>
      <c r="E255" s="63">
        <v>230</v>
      </c>
      <c r="F255" s="4">
        <v>176</v>
      </c>
      <c r="G255" s="7">
        <v>0.76521739130434785</v>
      </c>
      <c r="J255" t="s">
        <v>721</v>
      </c>
      <c r="K255" t="s">
        <v>155</v>
      </c>
      <c r="L255" s="63">
        <v>230</v>
      </c>
      <c r="M255" s="4">
        <v>176</v>
      </c>
      <c r="N255" s="7">
        <v>0.76521739130434785</v>
      </c>
    </row>
    <row r="256" spans="3:14" x14ac:dyDescent="0.2">
      <c r="C256" t="s">
        <v>752</v>
      </c>
      <c r="D256" t="s">
        <v>158</v>
      </c>
      <c r="E256" s="63">
        <v>230</v>
      </c>
      <c r="F256" s="4">
        <v>197.5</v>
      </c>
      <c r="G256" s="7">
        <v>0.85869565217391308</v>
      </c>
      <c r="J256" t="s">
        <v>752</v>
      </c>
      <c r="K256" t="s">
        <v>158</v>
      </c>
      <c r="L256" s="63">
        <v>230</v>
      </c>
      <c r="M256" s="4">
        <v>197.5</v>
      </c>
      <c r="N256" s="7">
        <v>0.85869565217391308</v>
      </c>
    </row>
    <row r="257" spans="3:14" x14ac:dyDescent="0.2">
      <c r="C257" t="s">
        <v>808</v>
      </c>
      <c r="D257" t="s">
        <v>37</v>
      </c>
      <c r="E257" s="63">
        <v>230</v>
      </c>
      <c r="F257" s="4">
        <v>186.25</v>
      </c>
      <c r="G257" s="7">
        <v>0.80978260869565222</v>
      </c>
      <c r="J257" t="s">
        <v>808</v>
      </c>
      <c r="K257" t="s">
        <v>37</v>
      </c>
      <c r="L257" s="63">
        <v>230</v>
      </c>
      <c r="M257" s="4">
        <v>186.25</v>
      </c>
      <c r="N257" s="7">
        <v>0.80978260869565222</v>
      </c>
    </row>
    <row r="258" spans="3:14" x14ac:dyDescent="0.2">
      <c r="C258" t="s">
        <v>813</v>
      </c>
      <c r="D258" t="s">
        <v>231</v>
      </c>
      <c r="E258" s="63">
        <v>230</v>
      </c>
      <c r="F258" s="4">
        <v>193.33333333333334</v>
      </c>
      <c r="G258" s="7">
        <v>0.84057971014492761</v>
      </c>
      <c r="J258" t="s">
        <v>813</v>
      </c>
      <c r="K258" t="s">
        <v>231</v>
      </c>
      <c r="L258" s="63">
        <v>230</v>
      </c>
      <c r="M258" s="4">
        <v>193.33333333333334</v>
      </c>
      <c r="N258" s="7">
        <v>0.84057971014492761</v>
      </c>
    </row>
    <row r="259" spans="3:14" x14ac:dyDescent="0.2">
      <c r="C259" t="s">
        <v>747</v>
      </c>
      <c r="D259" t="s">
        <v>158</v>
      </c>
      <c r="E259" s="63">
        <v>230</v>
      </c>
      <c r="F259" s="4">
        <v>207.14285714285714</v>
      </c>
      <c r="G259" s="7">
        <v>0.90062111801242239</v>
      </c>
      <c r="J259" t="s">
        <v>747</v>
      </c>
      <c r="K259" t="s">
        <v>158</v>
      </c>
      <c r="L259" s="63">
        <v>230</v>
      </c>
      <c r="M259" s="4">
        <v>207.14285714285714</v>
      </c>
      <c r="N259" s="7">
        <v>0.90062111801242239</v>
      </c>
    </row>
    <row r="260" spans="3:14" x14ac:dyDescent="0.2">
      <c r="C260" t="s">
        <v>447</v>
      </c>
      <c r="D260" t="s">
        <v>44</v>
      </c>
      <c r="E260" s="63">
        <v>230</v>
      </c>
      <c r="F260" s="4">
        <v>200</v>
      </c>
      <c r="G260" s="7">
        <v>0.86956521739130432</v>
      </c>
      <c r="J260" t="s">
        <v>447</v>
      </c>
      <c r="K260" t="s">
        <v>44</v>
      </c>
      <c r="L260" s="63">
        <v>230</v>
      </c>
      <c r="M260" s="4">
        <v>200</v>
      </c>
      <c r="N260" s="7">
        <v>0.86956521739130432</v>
      </c>
    </row>
    <row r="261" spans="3:14" x14ac:dyDescent="0.2">
      <c r="C261" t="s">
        <v>275</v>
      </c>
      <c r="D261" t="s">
        <v>17</v>
      </c>
      <c r="E261" s="63">
        <v>230</v>
      </c>
      <c r="F261" s="4">
        <v>191.66666666666666</v>
      </c>
      <c r="G261" s="7">
        <v>0.83333333333333326</v>
      </c>
      <c r="J261" t="s">
        <v>275</v>
      </c>
      <c r="K261" t="s">
        <v>17</v>
      </c>
      <c r="L261" s="63">
        <v>230</v>
      </c>
      <c r="M261" s="4">
        <v>191.66666666666666</v>
      </c>
      <c r="N261" s="7">
        <v>0.83333333333333326</v>
      </c>
    </row>
    <row r="262" spans="3:14" x14ac:dyDescent="0.2">
      <c r="C262" t="s">
        <v>280</v>
      </c>
      <c r="D262" t="s">
        <v>28</v>
      </c>
      <c r="E262" s="63">
        <v>230</v>
      </c>
      <c r="F262" s="4">
        <v>188.75</v>
      </c>
      <c r="G262" s="7">
        <v>0.82065217391304346</v>
      </c>
      <c r="J262" t="s">
        <v>280</v>
      </c>
      <c r="K262" t="s">
        <v>28</v>
      </c>
      <c r="L262" s="63">
        <v>230</v>
      </c>
      <c r="M262" s="4">
        <v>188.75</v>
      </c>
      <c r="N262" s="7">
        <v>0.82065217391304346</v>
      </c>
    </row>
    <row r="263" spans="3:14" x14ac:dyDescent="0.2">
      <c r="C263" t="s">
        <v>300</v>
      </c>
      <c r="D263" t="s">
        <v>23</v>
      </c>
      <c r="E263" s="63">
        <v>230</v>
      </c>
      <c r="F263" s="4">
        <v>220</v>
      </c>
      <c r="G263" s="7">
        <v>0.95652173913043481</v>
      </c>
      <c r="J263" t="s">
        <v>300</v>
      </c>
      <c r="K263" t="s">
        <v>23</v>
      </c>
      <c r="L263" s="63">
        <v>230</v>
      </c>
      <c r="M263" s="4">
        <v>220</v>
      </c>
      <c r="N263" s="7">
        <v>0.95652173913043481</v>
      </c>
    </row>
    <row r="264" spans="3:14" x14ac:dyDescent="0.2">
      <c r="C264" t="s">
        <v>503</v>
      </c>
      <c r="D264" t="s">
        <v>221</v>
      </c>
      <c r="E264" s="63">
        <v>230</v>
      </c>
      <c r="F264" s="4">
        <v>198.75</v>
      </c>
      <c r="G264" s="7">
        <v>0.86413043478260865</v>
      </c>
      <c r="J264" t="s">
        <v>503</v>
      </c>
      <c r="K264" t="s">
        <v>221</v>
      </c>
      <c r="L264" s="63">
        <v>230</v>
      </c>
      <c r="M264" s="4">
        <v>198.75</v>
      </c>
      <c r="N264" s="7">
        <v>0.86413043478260865</v>
      </c>
    </row>
    <row r="265" spans="3:14" x14ac:dyDescent="0.2">
      <c r="C265" t="s">
        <v>595</v>
      </c>
      <c r="D265" t="s">
        <v>157</v>
      </c>
      <c r="E265" s="63">
        <v>230</v>
      </c>
      <c r="F265" s="4">
        <v>171</v>
      </c>
      <c r="G265" s="7">
        <v>0.74347826086956526</v>
      </c>
      <c r="J265" t="s">
        <v>595</v>
      </c>
      <c r="K265" t="s">
        <v>157</v>
      </c>
      <c r="L265" s="63">
        <v>230</v>
      </c>
      <c r="M265" s="4">
        <v>171</v>
      </c>
      <c r="N265" s="7">
        <v>0.74347826086956526</v>
      </c>
    </row>
    <row r="266" spans="3:14" x14ac:dyDescent="0.2">
      <c r="C266" t="s">
        <v>366</v>
      </c>
      <c r="D266" t="s">
        <v>30</v>
      </c>
      <c r="E266" s="63">
        <v>230</v>
      </c>
      <c r="F266" s="4">
        <v>188.33333333333334</v>
      </c>
      <c r="G266" s="7">
        <v>0.81884057971014501</v>
      </c>
      <c r="J266" t="s">
        <v>366</v>
      </c>
      <c r="K266" t="s">
        <v>30</v>
      </c>
      <c r="L266" s="63">
        <v>230</v>
      </c>
      <c r="M266" s="4">
        <v>188.33333333333334</v>
      </c>
      <c r="N266" s="7">
        <v>0.81884057971014501</v>
      </c>
    </row>
    <row r="267" spans="3:14" x14ac:dyDescent="0.2">
      <c r="C267" t="s">
        <v>544</v>
      </c>
      <c r="D267" t="s">
        <v>38</v>
      </c>
      <c r="E267" s="63">
        <v>230</v>
      </c>
      <c r="F267" s="4">
        <v>230</v>
      </c>
      <c r="G267" s="7">
        <v>1</v>
      </c>
      <c r="J267" t="s">
        <v>544</v>
      </c>
      <c r="K267" t="s">
        <v>38</v>
      </c>
      <c r="L267" s="63">
        <v>230</v>
      </c>
      <c r="M267" s="4">
        <v>230</v>
      </c>
      <c r="N267" s="7">
        <v>1</v>
      </c>
    </row>
    <row r="268" spans="3:14" x14ac:dyDescent="0.2">
      <c r="C268" t="s">
        <v>907</v>
      </c>
      <c r="D268" t="s">
        <v>52</v>
      </c>
      <c r="E268" s="63">
        <v>225</v>
      </c>
      <c r="F268" s="4">
        <v>171.25</v>
      </c>
      <c r="G268" s="7">
        <v>0.76111111111111107</v>
      </c>
      <c r="J268" t="s">
        <v>907</v>
      </c>
      <c r="K268" t="s">
        <v>52</v>
      </c>
      <c r="L268" s="63">
        <v>225</v>
      </c>
      <c r="M268" s="4">
        <v>171.25</v>
      </c>
      <c r="N268" s="7">
        <v>0.76111111111111107</v>
      </c>
    </row>
    <row r="269" spans="3:14" x14ac:dyDescent="0.2">
      <c r="C269" t="s">
        <v>965</v>
      </c>
      <c r="D269" t="s">
        <v>47</v>
      </c>
      <c r="E269" s="63">
        <v>225</v>
      </c>
      <c r="F269" s="4">
        <v>175</v>
      </c>
      <c r="G269" s="7">
        <v>0.77777777777777779</v>
      </c>
      <c r="J269" t="s">
        <v>965</v>
      </c>
      <c r="K269" t="s">
        <v>47</v>
      </c>
      <c r="L269" s="63">
        <v>225</v>
      </c>
      <c r="M269" s="4">
        <v>175</v>
      </c>
      <c r="N269" s="7">
        <v>0.77777777777777779</v>
      </c>
    </row>
    <row r="270" spans="3:14" x14ac:dyDescent="0.2">
      <c r="C270" t="s">
        <v>909</v>
      </c>
      <c r="D270" t="s">
        <v>52</v>
      </c>
      <c r="E270" s="63">
        <v>225</v>
      </c>
      <c r="F270" s="4">
        <v>187.5</v>
      </c>
      <c r="G270" s="7">
        <v>0.83333333333333337</v>
      </c>
      <c r="J270" t="s">
        <v>909</v>
      </c>
      <c r="K270" t="s">
        <v>52</v>
      </c>
      <c r="L270" s="63">
        <v>225</v>
      </c>
      <c r="M270" s="4">
        <v>187.5</v>
      </c>
      <c r="N270" s="7">
        <v>0.83333333333333337</v>
      </c>
    </row>
    <row r="271" spans="3:14" x14ac:dyDescent="0.2">
      <c r="C271" t="s">
        <v>878</v>
      </c>
      <c r="D271" t="s">
        <v>46</v>
      </c>
      <c r="E271" s="63">
        <v>225</v>
      </c>
      <c r="F271" s="4">
        <v>147.5</v>
      </c>
      <c r="G271" s="7">
        <v>0.65555555555555556</v>
      </c>
      <c r="J271" t="s">
        <v>878</v>
      </c>
      <c r="K271" t="s">
        <v>46</v>
      </c>
      <c r="L271" s="63">
        <v>225</v>
      </c>
      <c r="M271" s="4">
        <v>147.5</v>
      </c>
      <c r="N271" s="7">
        <v>0.65555555555555556</v>
      </c>
    </row>
    <row r="272" spans="3:14" x14ac:dyDescent="0.2">
      <c r="C272" t="s">
        <v>784</v>
      </c>
      <c r="D272" t="s">
        <v>40</v>
      </c>
      <c r="E272" s="63">
        <v>225</v>
      </c>
      <c r="F272" s="4">
        <v>200</v>
      </c>
      <c r="G272" s="7">
        <v>0.88888888888888884</v>
      </c>
      <c r="J272" t="s">
        <v>784</v>
      </c>
      <c r="K272" t="s">
        <v>40</v>
      </c>
      <c r="L272" s="63">
        <v>225</v>
      </c>
      <c r="M272" s="4">
        <v>200</v>
      </c>
      <c r="N272" s="7">
        <v>0.88888888888888884</v>
      </c>
    </row>
    <row r="273" spans="3:14" x14ac:dyDescent="0.2">
      <c r="C273" t="s">
        <v>994</v>
      </c>
      <c r="D273" t="s">
        <v>51</v>
      </c>
      <c r="E273" s="63">
        <v>225</v>
      </c>
      <c r="F273" s="4">
        <v>155</v>
      </c>
      <c r="G273" s="7">
        <v>0.68888888888888888</v>
      </c>
      <c r="J273" t="s">
        <v>994</v>
      </c>
      <c r="K273" t="s">
        <v>51</v>
      </c>
      <c r="L273" s="63">
        <v>225</v>
      </c>
      <c r="M273" s="4">
        <v>155</v>
      </c>
      <c r="N273" s="7">
        <v>0.68888888888888888</v>
      </c>
    </row>
    <row r="274" spans="3:14" x14ac:dyDescent="0.2">
      <c r="C274" t="s">
        <v>539</v>
      </c>
      <c r="D274" t="s">
        <v>230</v>
      </c>
      <c r="E274" s="63">
        <v>225</v>
      </c>
      <c r="F274" s="4">
        <v>205</v>
      </c>
      <c r="G274" s="7">
        <v>0.91111111111111109</v>
      </c>
      <c r="J274" t="s">
        <v>539</v>
      </c>
      <c r="K274" t="s">
        <v>230</v>
      </c>
      <c r="L274" s="63">
        <v>225</v>
      </c>
      <c r="M274" s="4">
        <v>205</v>
      </c>
      <c r="N274" s="7">
        <v>0.91111111111111109</v>
      </c>
    </row>
    <row r="275" spans="3:14" x14ac:dyDescent="0.2">
      <c r="C275" t="s">
        <v>242</v>
      </c>
      <c r="D275" t="s">
        <v>22</v>
      </c>
      <c r="E275" s="63">
        <v>225</v>
      </c>
      <c r="F275" s="4">
        <v>201.25</v>
      </c>
      <c r="G275" s="7">
        <v>0.89444444444444449</v>
      </c>
      <c r="J275" t="s">
        <v>242</v>
      </c>
      <c r="K275" t="s">
        <v>22</v>
      </c>
      <c r="L275" s="63">
        <v>225</v>
      </c>
      <c r="M275" s="4">
        <v>201.25</v>
      </c>
      <c r="N275" s="7">
        <v>0.89444444444444449</v>
      </c>
    </row>
    <row r="276" spans="3:14" x14ac:dyDescent="0.2">
      <c r="C276" t="s">
        <v>809</v>
      </c>
      <c r="D276" t="s">
        <v>37</v>
      </c>
      <c r="E276" s="63">
        <v>220</v>
      </c>
      <c r="F276" s="4">
        <v>185</v>
      </c>
      <c r="G276" s="7">
        <v>0.84090909090909094</v>
      </c>
      <c r="J276" t="s">
        <v>809</v>
      </c>
      <c r="K276" t="s">
        <v>37</v>
      </c>
      <c r="L276" s="63">
        <v>220</v>
      </c>
      <c r="M276" s="4">
        <v>185</v>
      </c>
      <c r="N276" s="7">
        <v>0.84090909090909094</v>
      </c>
    </row>
    <row r="277" spans="3:14" x14ac:dyDescent="0.2">
      <c r="C277" t="s">
        <v>685</v>
      </c>
      <c r="D277" t="s">
        <v>34</v>
      </c>
      <c r="E277" s="63">
        <v>220</v>
      </c>
      <c r="F277" s="4">
        <v>191.66666666666666</v>
      </c>
      <c r="G277" s="7">
        <v>0.87121212121212122</v>
      </c>
      <c r="J277" t="s">
        <v>685</v>
      </c>
      <c r="K277" t="s">
        <v>34</v>
      </c>
      <c r="L277" s="63">
        <v>220</v>
      </c>
      <c r="M277" s="4">
        <v>191.66666666666666</v>
      </c>
      <c r="N277" s="7">
        <v>0.87121212121212122</v>
      </c>
    </row>
    <row r="278" spans="3:14" x14ac:dyDescent="0.2">
      <c r="C278" t="s">
        <v>725</v>
      </c>
      <c r="D278" t="s">
        <v>155</v>
      </c>
      <c r="E278" s="63">
        <v>220</v>
      </c>
      <c r="F278" s="4">
        <v>155</v>
      </c>
      <c r="G278" s="7">
        <v>0.70454545454545459</v>
      </c>
      <c r="J278" t="s">
        <v>725</v>
      </c>
      <c r="K278" t="s">
        <v>155</v>
      </c>
      <c r="L278" s="63">
        <v>220</v>
      </c>
      <c r="M278" s="4">
        <v>155</v>
      </c>
      <c r="N278" s="7">
        <v>0.70454545454545459</v>
      </c>
    </row>
    <row r="279" spans="3:14" x14ac:dyDescent="0.2">
      <c r="C279" t="s">
        <v>664</v>
      </c>
      <c r="D279" t="s">
        <v>43</v>
      </c>
      <c r="E279" s="63">
        <v>220</v>
      </c>
      <c r="F279" s="4">
        <v>150</v>
      </c>
      <c r="G279" s="7">
        <v>0.68181818181818177</v>
      </c>
      <c r="J279" t="s">
        <v>664</v>
      </c>
      <c r="K279" t="s">
        <v>43</v>
      </c>
      <c r="L279" s="63">
        <v>220</v>
      </c>
      <c r="M279" s="4">
        <v>150</v>
      </c>
      <c r="N279" s="7">
        <v>0.68181818181818177</v>
      </c>
    </row>
    <row r="280" spans="3:14" x14ac:dyDescent="0.2">
      <c r="C280" t="s">
        <v>709</v>
      </c>
      <c r="D280" t="s">
        <v>27</v>
      </c>
      <c r="E280" s="63">
        <v>220</v>
      </c>
      <c r="F280" s="4">
        <v>193.75</v>
      </c>
      <c r="G280" s="7">
        <v>0.88068181818181823</v>
      </c>
      <c r="J280" t="s">
        <v>709</v>
      </c>
      <c r="K280" t="s">
        <v>27</v>
      </c>
      <c r="L280" s="63">
        <v>220</v>
      </c>
      <c r="M280" s="4">
        <v>193.75</v>
      </c>
      <c r="N280" s="7">
        <v>0.88068181818181823</v>
      </c>
    </row>
    <row r="281" spans="3:14" x14ac:dyDescent="0.2">
      <c r="C281" t="s">
        <v>824</v>
      </c>
      <c r="D281" t="s">
        <v>48</v>
      </c>
      <c r="E281" s="63">
        <v>220</v>
      </c>
      <c r="F281" s="4">
        <v>182.14285714285714</v>
      </c>
      <c r="G281" s="7">
        <v>0.82792207792207795</v>
      </c>
      <c r="J281" t="s">
        <v>824</v>
      </c>
      <c r="K281" t="s">
        <v>48</v>
      </c>
      <c r="L281" s="63">
        <v>220</v>
      </c>
      <c r="M281" s="4">
        <v>182.14285714285714</v>
      </c>
      <c r="N281" s="7">
        <v>0.82792207792207795</v>
      </c>
    </row>
    <row r="282" spans="3:14" x14ac:dyDescent="0.2">
      <c r="C282" t="s">
        <v>828</v>
      </c>
      <c r="D282" t="s">
        <v>48</v>
      </c>
      <c r="E282" s="63">
        <v>220</v>
      </c>
      <c r="F282" s="4">
        <v>172.5</v>
      </c>
      <c r="G282" s="7">
        <v>0.78409090909090906</v>
      </c>
      <c r="J282" t="s">
        <v>828</v>
      </c>
      <c r="K282" t="s">
        <v>48</v>
      </c>
      <c r="L282" s="63">
        <v>220</v>
      </c>
      <c r="M282" s="4">
        <v>172.5</v>
      </c>
      <c r="N282" s="7">
        <v>0.78409090909090906</v>
      </c>
    </row>
    <row r="283" spans="3:14" x14ac:dyDescent="0.2">
      <c r="C283" t="s">
        <v>697</v>
      </c>
      <c r="D283" t="s">
        <v>45</v>
      </c>
      <c r="E283" s="63">
        <v>220</v>
      </c>
      <c r="F283" s="4">
        <v>146.25</v>
      </c>
      <c r="G283" s="7">
        <v>0.66477272727272729</v>
      </c>
      <c r="J283" t="s">
        <v>697</v>
      </c>
      <c r="K283" t="s">
        <v>45</v>
      </c>
      <c r="L283" s="63">
        <v>220</v>
      </c>
      <c r="M283" s="4">
        <v>146.25</v>
      </c>
      <c r="N283" s="7">
        <v>0.66477272727272729</v>
      </c>
    </row>
    <row r="284" spans="3:14" x14ac:dyDescent="0.2">
      <c r="C284" t="s">
        <v>684</v>
      </c>
      <c r="D284" t="s">
        <v>34</v>
      </c>
      <c r="E284" s="63">
        <v>220</v>
      </c>
      <c r="F284" s="4">
        <v>166.66666666666666</v>
      </c>
      <c r="G284" s="7">
        <v>0.75757575757575757</v>
      </c>
      <c r="J284" t="s">
        <v>684</v>
      </c>
      <c r="K284" t="s">
        <v>34</v>
      </c>
      <c r="L284" s="63">
        <v>220</v>
      </c>
      <c r="M284" s="4">
        <v>166.66666666666666</v>
      </c>
      <c r="N284" s="7">
        <v>0.75757575757575757</v>
      </c>
    </row>
    <row r="285" spans="3:14" x14ac:dyDescent="0.2">
      <c r="C285" t="s">
        <v>791</v>
      </c>
      <c r="D285" t="s">
        <v>40</v>
      </c>
      <c r="E285" s="63">
        <v>220</v>
      </c>
      <c r="F285" s="4">
        <v>181.66666666666666</v>
      </c>
      <c r="G285" s="7">
        <v>0.82575757575757569</v>
      </c>
      <c r="J285" t="s">
        <v>791</v>
      </c>
      <c r="K285" t="s">
        <v>40</v>
      </c>
      <c r="L285" s="63">
        <v>220</v>
      </c>
      <c r="M285" s="4">
        <v>181.66666666666666</v>
      </c>
      <c r="N285" s="7">
        <v>0.82575757575757569</v>
      </c>
    </row>
    <row r="286" spans="3:14" x14ac:dyDescent="0.2">
      <c r="C286" t="s">
        <v>603</v>
      </c>
      <c r="D286" t="s">
        <v>31</v>
      </c>
      <c r="E286" s="63">
        <v>220</v>
      </c>
      <c r="F286" s="4">
        <v>194.28571428571428</v>
      </c>
      <c r="G286" s="7">
        <v>0.88311688311688308</v>
      </c>
      <c r="J286" t="s">
        <v>603</v>
      </c>
      <c r="K286" t="s">
        <v>31</v>
      </c>
      <c r="L286" s="63">
        <v>220</v>
      </c>
      <c r="M286" s="4">
        <v>194.28571428571428</v>
      </c>
      <c r="N286" s="7">
        <v>0.88311688311688308</v>
      </c>
    </row>
    <row r="287" spans="3:14" x14ac:dyDescent="0.2">
      <c r="C287" t="s">
        <v>749</v>
      </c>
      <c r="D287" t="s">
        <v>158</v>
      </c>
      <c r="E287" s="63">
        <v>220</v>
      </c>
      <c r="F287" s="4">
        <v>187</v>
      </c>
      <c r="G287" s="7">
        <v>0.85</v>
      </c>
      <c r="J287" t="s">
        <v>749</v>
      </c>
      <c r="K287" t="s">
        <v>158</v>
      </c>
      <c r="L287" s="63">
        <v>220</v>
      </c>
      <c r="M287" s="4">
        <v>187</v>
      </c>
      <c r="N287" s="7">
        <v>0.85</v>
      </c>
    </row>
    <row r="288" spans="3:14" x14ac:dyDescent="0.2">
      <c r="C288" t="s">
        <v>671</v>
      </c>
      <c r="D288" t="s">
        <v>146</v>
      </c>
      <c r="E288" s="63">
        <v>220</v>
      </c>
      <c r="F288" s="4">
        <v>208.33333333333334</v>
      </c>
      <c r="G288" s="7">
        <v>0.94696969696969702</v>
      </c>
      <c r="J288" t="s">
        <v>671</v>
      </c>
      <c r="K288" t="s">
        <v>146</v>
      </c>
      <c r="L288" s="63">
        <v>220</v>
      </c>
      <c r="M288" s="4">
        <v>208.33333333333334</v>
      </c>
      <c r="N288" s="7">
        <v>0.94696969696969702</v>
      </c>
    </row>
    <row r="289" spans="3:14" x14ac:dyDescent="0.2">
      <c r="C289" t="s">
        <v>751</v>
      </c>
      <c r="D289" t="s">
        <v>158</v>
      </c>
      <c r="E289" s="63">
        <v>220</v>
      </c>
      <c r="F289" s="4">
        <v>197.5</v>
      </c>
      <c r="G289" s="7">
        <v>0.89772727272727271</v>
      </c>
      <c r="J289" t="s">
        <v>751</v>
      </c>
      <c r="K289" t="s">
        <v>158</v>
      </c>
      <c r="L289" s="63">
        <v>220</v>
      </c>
      <c r="M289" s="4">
        <v>197.5</v>
      </c>
      <c r="N289" s="7">
        <v>0.89772727272727271</v>
      </c>
    </row>
    <row r="290" spans="3:14" x14ac:dyDescent="0.2">
      <c r="C290" t="s">
        <v>663</v>
      </c>
      <c r="D290" t="s">
        <v>43</v>
      </c>
      <c r="E290" s="63">
        <v>220</v>
      </c>
      <c r="F290" s="4">
        <v>196.66666666666666</v>
      </c>
      <c r="G290" s="7">
        <v>0.89393939393939392</v>
      </c>
      <c r="J290" t="s">
        <v>663</v>
      </c>
      <c r="K290" t="s">
        <v>43</v>
      </c>
      <c r="L290" s="63">
        <v>220</v>
      </c>
      <c r="M290" s="4">
        <v>196.66666666666666</v>
      </c>
      <c r="N290" s="7">
        <v>0.89393939393939392</v>
      </c>
    </row>
    <row r="291" spans="3:14" x14ac:dyDescent="0.2">
      <c r="C291" t="s">
        <v>251</v>
      </c>
      <c r="D291" t="s">
        <v>219</v>
      </c>
      <c r="E291" s="63">
        <v>220</v>
      </c>
      <c r="F291" s="4">
        <v>189</v>
      </c>
      <c r="G291" s="7">
        <v>0.85909090909090913</v>
      </c>
      <c r="J291" t="s">
        <v>251</v>
      </c>
      <c r="K291" t="s">
        <v>219</v>
      </c>
      <c r="L291" s="63">
        <v>220</v>
      </c>
      <c r="M291" s="4">
        <v>189</v>
      </c>
      <c r="N291" s="7">
        <v>0.85909090909090913</v>
      </c>
    </row>
    <row r="292" spans="3:14" x14ac:dyDescent="0.2">
      <c r="C292" t="s">
        <v>187</v>
      </c>
      <c r="D292" t="s">
        <v>28</v>
      </c>
      <c r="E292" s="63">
        <v>220</v>
      </c>
      <c r="F292" s="4">
        <v>202.5</v>
      </c>
      <c r="G292" s="7">
        <v>0.92045454545454541</v>
      </c>
      <c r="J292" t="s">
        <v>187</v>
      </c>
      <c r="K292" t="s">
        <v>28</v>
      </c>
      <c r="L292" s="63">
        <v>220</v>
      </c>
      <c r="M292" s="4">
        <v>202.5</v>
      </c>
      <c r="N292" s="7">
        <v>0.92045454545454541</v>
      </c>
    </row>
    <row r="293" spans="3:14" x14ac:dyDescent="0.2">
      <c r="C293" t="s">
        <v>256</v>
      </c>
      <c r="D293" t="s">
        <v>224</v>
      </c>
      <c r="E293" s="63">
        <v>220</v>
      </c>
      <c r="F293" s="4">
        <v>183.33333333333334</v>
      </c>
      <c r="G293" s="7">
        <v>0.83333333333333337</v>
      </c>
      <c r="J293" t="s">
        <v>256</v>
      </c>
      <c r="K293" t="s">
        <v>224</v>
      </c>
      <c r="L293" s="63">
        <v>220</v>
      </c>
      <c r="M293" s="4">
        <v>183.33333333333334</v>
      </c>
      <c r="N293" s="7">
        <v>0.83333333333333337</v>
      </c>
    </row>
    <row r="294" spans="3:14" x14ac:dyDescent="0.2">
      <c r="C294" t="s">
        <v>192</v>
      </c>
      <c r="D294" t="s">
        <v>219</v>
      </c>
      <c r="E294" s="63">
        <v>220</v>
      </c>
      <c r="F294" s="4">
        <v>151.25</v>
      </c>
      <c r="G294" s="7">
        <v>0.6875</v>
      </c>
      <c r="J294" t="s">
        <v>192</v>
      </c>
      <c r="K294" t="s">
        <v>219</v>
      </c>
      <c r="L294" s="63">
        <v>220</v>
      </c>
      <c r="M294" s="4">
        <v>151.25</v>
      </c>
      <c r="N294" s="7">
        <v>0.6875</v>
      </c>
    </row>
    <row r="295" spans="3:14" x14ac:dyDescent="0.2">
      <c r="C295" t="s">
        <v>382</v>
      </c>
      <c r="D295" t="s">
        <v>25</v>
      </c>
      <c r="E295" s="63">
        <v>220</v>
      </c>
      <c r="F295" s="4">
        <v>196.66666666666666</v>
      </c>
      <c r="G295" s="7">
        <v>0.89393939393939392</v>
      </c>
      <c r="J295" t="s">
        <v>382</v>
      </c>
      <c r="K295" t="s">
        <v>25</v>
      </c>
      <c r="L295" s="63">
        <v>220</v>
      </c>
      <c r="M295" s="4">
        <v>196.66666666666666</v>
      </c>
      <c r="N295" s="7">
        <v>0.89393939393939392</v>
      </c>
    </row>
    <row r="296" spans="3:14" x14ac:dyDescent="0.2">
      <c r="C296" t="s">
        <v>167</v>
      </c>
      <c r="D296" t="s">
        <v>17</v>
      </c>
      <c r="E296" s="63">
        <v>220</v>
      </c>
      <c r="F296" s="4">
        <v>206.66666666666666</v>
      </c>
      <c r="G296" s="7">
        <v>0.93939393939393934</v>
      </c>
      <c r="J296" t="s">
        <v>167</v>
      </c>
      <c r="K296" t="s">
        <v>17</v>
      </c>
      <c r="L296" s="63">
        <v>220</v>
      </c>
      <c r="M296" s="4">
        <v>206.66666666666666</v>
      </c>
      <c r="N296" s="7">
        <v>0.93939393939393934</v>
      </c>
    </row>
    <row r="297" spans="3:14" x14ac:dyDescent="0.2">
      <c r="C297" t="s">
        <v>621</v>
      </c>
      <c r="D297" t="s">
        <v>33</v>
      </c>
      <c r="E297" s="63">
        <v>215</v>
      </c>
      <c r="F297" s="4">
        <v>132.5</v>
      </c>
      <c r="G297" s="7">
        <v>0.61627906976744184</v>
      </c>
      <c r="J297" t="s">
        <v>621</v>
      </c>
      <c r="K297" t="s">
        <v>33</v>
      </c>
      <c r="L297" s="63">
        <v>215</v>
      </c>
      <c r="M297" s="4">
        <v>132.5</v>
      </c>
      <c r="N297" s="7">
        <v>0.61627906976744184</v>
      </c>
    </row>
    <row r="298" spans="3:14" x14ac:dyDescent="0.2">
      <c r="C298" t="s">
        <v>924</v>
      </c>
      <c r="D298" t="s">
        <v>50</v>
      </c>
      <c r="E298" s="63">
        <v>215</v>
      </c>
      <c r="F298" s="4">
        <v>181</v>
      </c>
      <c r="G298" s="7">
        <v>0.8418604651162791</v>
      </c>
      <c r="J298" t="s">
        <v>924</v>
      </c>
      <c r="K298" t="s">
        <v>50</v>
      </c>
      <c r="L298" s="63">
        <v>215</v>
      </c>
      <c r="M298" s="4">
        <v>181</v>
      </c>
      <c r="N298" s="7">
        <v>0.8418604651162791</v>
      </c>
    </row>
    <row r="299" spans="3:14" x14ac:dyDescent="0.2">
      <c r="C299" t="s">
        <v>639</v>
      </c>
      <c r="D299" t="s">
        <v>20</v>
      </c>
      <c r="E299" s="63">
        <v>215</v>
      </c>
      <c r="F299" s="4">
        <v>196.66666666666666</v>
      </c>
      <c r="G299" s="7">
        <v>0.9147286821705426</v>
      </c>
      <c r="J299" t="s">
        <v>639</v>
      </c>
      <c r="K299" t="s">
        <v>20</v>
      </c>
      <c r="L299" s="63">
        <v>215</v>
      </c>
      <c r="M299" s="4">
        <v>196.66666666666666</v>
      </c>
      <c r="N299" s="7">
        <v>0.9147286821705426</v>
      </c>
    </row>
    <row r="300" spans="3:14" x14ac:dyDescent="0.2">
      <c r="C300" t="s">
        <v>995</v>
      </c>
      <c r="D300" t="s">
        <v>51</v>
      </c>
      <c r="E300" s="63">
        <v>215</v>
      </c>
      <c r="F300" s="4">
        <v>173.33333333333334</v>
      </c>
      <c r="G300" s="7">
        <v>0.80620155038759689</v>
      </c>
      <c r="J300" t="s">
        <v>995</v>
      </c>
      <c r="K300" t="s">
        <v>51</v>
      </c>
      <c r="L300" s="63">
        <v>215</v>
      </c>
      <c r="M300" s="4">
        <v>173.33333333333334</v>
      </c>
      <c r="N300" s="7">
        <v>0.80620155038759689</v>
      </c>
    </row>
    <row r="301" spans="3:14" x14ac:dyDescent="0.2">
      <c r="C301" t="s">
        <v>726</v>
      </c>
      <c r="D301" t="s">
        <v>232</v>
      </c>
      <c r="E301" s="63">
        <v>215</v>
      </c>
      <c r="F301" s="4">
        <v>211.66666666666666</v>
      </c>
      <c r="G301" s="7">
        <v>0.98449612403100772</v>
      </c>
      <c r="J301" t="s">
        <v>726</v>
      </c>
      <c r="K301" t="s">
        <v>232</v>
      </c>
      <c r="L301" s="63">
        <v>215</v>
      </c>
      <c r="M301" s="4">
        <v>211.66666666666666</v>
      </c>
      <c r="N301" s="7">
        <v>0.98449612403100772</v>
      </c>
    </row>
    <row r="302" spans="3:14" x14ac:dyDescent="0.2">
      <c r="C302" t="s">
        <v>175</v>
      </c>
      <c r="D302" t="s">
        <v>224</v>
      </c>
      <c r="E302" s="63">
        <v>215</v>
      </c>
      <c r="F302" s="4">
        <v>185</v>
      </c>
      <c r="G302" s="7">
        <v>0.86046511627906974</v>
      </c>
      <c r="J302" t="s">
        <v>175</v>
      </c>
      <c r="K302" t="s">
        <v>224</v>
      </c>
      <c r="L302" s="63">
        <v>215</v>
      </c>
      <c r="M302" s="4">
        <v>185</v>
      </c>
      <c r="N302" s="7">
        <v>0.86046511627906974</v>
      </c>
    </row>
    <row r="303" spans="3:14" x14ac:dyDescent="0.2">
      <c r="C303" t="s">
        <v>564</v>
      </c>
      <c r="D303" t="s">
        <v>32</v>
      </c>
      <c r="E303" s="63">
        <v>215</v>
      </c>
      <c r="F303" s="4">
        <v>181.66666666666666</v>
      </c>
      <c r="G303" s="7">
        <v>0.84496124031007747</v>
      </c>
      <c r="J303" t="s">
        <v>564</v>
      </c>
      <c r="K303" t="s">
        <v>32</v>
      </c>
      <c r="L303" s="63">
        <v>215</v>
      </c>
      <c r="M303" s="4">
        <v>181.66666666666666</v>
      </c>
      <c r="N303" s="7">
        <v>0.84496124031007747</v>
      </c>
    </row>
    <row r="304" spans="3:14" x14ac:dyDescent="0.2">
      <c r="C304" t="s">
        <v>448</v>
      </c>
      <c r="D304" t="s">
        <v>44</v>
      </c>
      <c r="E304" s="63">
        <v>215</v>
      </c>
      <c r="F304" s="4">
        <v>172.5</v>
      </c>
      <c r="G304" s="7">
        <v>0.80232558139534882</v>
      </c>
      <c r="J304" t="s">
        <v>448</v>
      </c>
      <c r="K304" t="s">
        <v>44</v>
      </c>
      <c r="L304" s="63">
        <v>215</v>
      </c>
      <c r="M304" s="4">
        <v>172.5</v>
      </c>
      <c r="N304" s="7">
        <v>0.80232558139534882</v>
      </c>
    </row>
    <row r="305" spans="3:14" x14ac:dyDescent="0.2">
      <c r="C305" t="s">
        <v>383</v>
      </c>
      <c r="D305" t="s">
        <v>25</v>
      </c>
      <c r="E305" s="63">
        <v>215</v>
      </c>
      <c r="F305" s="4">
        <v>176.66666666666666</v>
      </c>
      <c r="G305" s="7">
        <v>0.82170542635658905</v>
      </c>
      <c r="J305" t="s">
        <v>383</v>
      </c>
      <c r="K305" t="s">
        <v>25</v>
      </c>
      <c r="L305" s="63">
        <v>215</v>
      </c>
      <c r="M305" s="4">
        <v>176.66666666666666</v>
      </c>
      <c r="N305" s="7">
        <v>0.82170542635658905</v>
      </c>
    </row>
    <row r="306" spans="3:14" x14ac:dyDescent="0.2">
      <c r="C306" t="s">
        <v>923</v>
      </c>
      <c r="D306" t="s">
        <v>229</v>
      </c>
      <c r="E306" s="63">
        <v>210</v>
      </c>
      <c r="F306" s="4">
        <v>198.33333333333334</v>
      </c>
      <c r="G306" s="7">
        <v>0.94444444444444453</v>
      </c>
      <c r="J306" t="s">
        <v>923</v>
      </c>
      <c r="K306" t="s">
        <v>229</v>
      </c>
      <c r="L306" s="63">
        <v>210</v>
      </c>
      <c r="M306" s="4">
        <v>198.33333333333334</v>
      </c>
      <c r="N306" s="7">
        <v>0.94444444444444453</v>
      </c>
    </row>
    <row r="307" spans="3:14" x14ac:dyDescent="0.2">
      <c r="C307" t="s">
        <v>797</v>
      </c>
      <c r="D307" t="s">
        <v>223</v>
      </c>
      <c r="E307" s="63">
        <v>210</v>
      </c>
      <c r="F307" s="4">
        <v>200</v>
      </c>
      <c r="G307" s="7">
        <v>0.95238095238095233</v>
      </c>
      <c r="J307" t="s">
        <v>797</v>
      </c>
      <c r="K307" t="s">
        <v>223</v>
      </c>
      <c r="L307" s="63">
        <v>210</v>
      </c>
      <c r="M307" s="4">
        <v>200</v>
      </c>
      <c r="N307" s="7">
        <v>0.95238095238095233</v>
      </c>
    </row>
    <row r="308" spans="3:14" x14ac:dyDescent="0.2">
      <c r="C308" t="s">
        <v>810</v>
      </c>
      <c r="D308" t="s">
        <v>37</v>
      </c>
      <c r="E308" s="63">
        <v>210</v>
      </c>
      <c r="F308" s="4">
        <v>156.66666666666666</v>
      </c>
      <c r="G308" s="7">
        <v>0.74603174603174593</v>
      </c>
      <c r="J308" t="s">
        <v>810</v>
      </c>
      <c r="K308" t="s">
        <v>37</v>
      </c>
      <c r="L308" s="63">
        <v>210</v>
      </c>
      <c r="M308" s="4">
        <v>156.66666666666666</v>
      </c>
      <c r="N308" s="7">
        <v>0.74603174603174593</v>
      </c>
    </row>
    <row r="309" spans="3:14" x14ac:dyDescent="0.2">
      <c r="C309" t="s">
        <v>754</v>
      </c>
      <c r="D309" t="s">
        <v>158</v>
      </c>
      <c r="E309" s="63">
        <v>210</v>
      </c>
      <c r="F309" s="4">
        <v>160</v>
      </c>
      <c r="G309" s="7">
        <v>0.76190476190476186</v>
      </c>
      <c r="J309" t="s">
        <v>754</v>
      </c>
      <c r="K309" t="s">
        <v>158</v>
      </c>
      <c r="L309" s="63">
        <v>210</v>
      </c>
      <c r="M309" s="4">
        <v>160</v>
      </c>
      <c r="N309" s="7">
        <v>0.76190476190476186</v>
      </c>
    </row>
    <row r="310" spans="3:14" x14ac:dyDescent="0.2">
      <c r="C310" t="s">
        <v>962</v>
      </c>
      <c r="D310" t="s">
        <v>47</v>
      </c>
      <c r="E310" s="63">
        <v>210</v>
      </c>
      <c r="F310" s="4">
        <v>175</v>
      </c>
      <c r="G310" s="7">
        <v>0.83333333333333337</v>
      </c>
      <c r="J310" t="s">
        <v>962</v>
      </c>
      <c r="K310" t="s">
        <v>47</v>
      </c>
      <c r="L310" s="63">
        <v>210</v>
      </c>
      <c r="M310" s="4">
        <v>175</v>
      </c>
      <c r="N310" s="7">
        <v>0.83333333333333337</v>
      </c>
    </row>
    <row r="311" spans="3:14" x14ac:dyDescent="0.2">
      <c r="C311" t="s">
        <v>698</v>
      </c>
      <c r="D311" t="s">
        <v>45</v>
      </c>
      <c r="E311" s="63">
        <v>210</v>
      </c>
      <c r="F311" s="4">
        <v>138.75</v>
      </c>
      <c r="G311" s="7">
        <v>0.6607142857142857</v>
      </c>
      <c r="J311" t="s">
        <v>698</v>
      </c>
      <c r="K311" t="s">
        <v>45</v>
      </c>
      <c r="L311" s="63">
        <v>210</v>
      </c>
      <c r="M311" s="4">
        <v>138.75</v>
      </c>
      <c r="N311" s="7">
        <v>0.6607142857142857</v>
      </c>
    </row>
    <row r="312" spans="3:14" x14ac:dyDescent="0.2">
      <c r="C312" t="s">
        <v>722</v>
      </c>
      <c r="D312" t="s">
        <v>155</v>
      </c>
      <c r="E312" s="63">
        <v>210</v>
      </c>
      <c r="F312" s="4">
        <v>164</v>
      </c>
      <c r="G312" s="7">
        <v>0.78095238095238095</v>
      </c>
      <c r="J312" t="s">
        <v>722</v>
      </c>
      <c r="K312" t="s">
        <v>155</v>
      </c>
      <c r="L312" s="63">
        <v>210</v>
      </c>
      <c r="M312" s="4">
        <v>164</v>
      </c>
      <c r="N312" s="7">
        <v>0.78095238095238095</v>
      </c>
    </row>
    <row r="313" spans="3:14" x14ac:dyDescent="0.2">
      <c r="C313" t="s">
        <v>906</v>
      </c>
      <c r="D313" t="s">
        <v>52</v>
      </c>
      <c r="E313" s="63">
        <v>210</v>
      </c>
      <c r="F313" s="4">
        <v>198.75</v>
      </c>
      <c r="G313" s="7">
        <v>0.9464285714285714</v>
      </c>
      <c r="J313" t="s">
        <v>906</v>
      </c>
      <c r="K313" t="s">
        <v>52</v>
      </c>
      <c r="L313" s="63">
        <v>210</v>
      </c>
      <c r="M313" s="4">
        <v>198.75</v>
      </c>
      <c r="N313" s="7">
        <v>0.9464285714285714</v>
      </c>
    </row>
    <row r="314" spans="3:14" x14ac:dyDescent="0.2">
      <c r="C314" t="s">
        <v>863</v>
      </c>
      <c r="D314" t="s">
        <v>24</v>
      </c>
      <c r="E314" s="63">
        <v>210</v>
      </c>
      <c r="F314" s="4">
        <v>170</v>
      </c>
      <c r="G314" s="7">
        <v>0.80952380952380953</v>
      </c>
      <c r="J314" t="s">
        <v>863</v>
      </c>
      <c r="K314" t="s">
        <v>24</v>
      </c>
      <c r="L314" s="63">
        <v>210</v>
      </c>
      <c r="M314" s="4">
        <v>170</v>
      </c>
      <c r="N314" s="7">
        <v>0.80952380952380953</v>
      </c>
    </row>
    <row r="315" spans="3:14" x14ac:dyDescent="0.2">
      <c r="C315" t="s">
        <v>976</v>
      </c>
      <c r="D315" t="s">
        <v>53</v>
      </c>
      <c r="E315" s="63">
        <v>210</v>
      </c>
      <c r="F315" s="4">
        <v>170</v>
      </c>
      <c r="G315" s="7">
        <v>0.80952380952380953</v>
      </c>
      <c r="J315" t="s">
        <v>976</v>
      </c>
      <c r="K315" t="s">
        <v>53</v>
      </c>
      <c r="L315" s="63">
        <v>210</v>
      </c>
      <c r="M315" s="4">
        <v>170</v>
      </c>
      <c r="N315" s="7">
        <v>0.80952380952380953</v>
      </c>
    </row>
    <row r="316" spans="3:14" x14ac:dyDescent="0.2">
      <c r="C316" t="s">
        <v>665</v>
      </c>
      <c r="D316" t="s">
        <v>43</v>
      </c>
      <c r="E316" s="63">
        <v>210</v>
      </c>
      <c r="F316" s="4">
        <v>155</v>
      </c>
      <c r="G316" s="7">
        <v>0.73809523809523814</v>
      </c>
      <c r="J316" t="s">
        <v>665</v>
      </c>
      <c r="K316" t="s">
        <v>43</v>
      </c>
      <c r="L316" s="63">
        <v>210</v>
      </c>
      <c r="M316" s="4">
        <v>155</v>
      </c>
      <c r="N316" s="7">
        <v>0.73809523809523814</v>
      </c>
    </row>
    <row r="317" spans="3:14" x14ac:dyDescent="0.2">
      <c r="C317" t="s">
        <v>686</v>
      </c>
      <c r="D317" t="s">
        <v>34</v>
      </c>
      <c r="E317" s="63">
        <v>210</v>
      </c>
      <c r="F317" s="4">
        <v>178.33333333333334</v>
      </c>
      <c r="G317" s="7">
        <v>0.8492063492063493</v>
      </c>
      <c r="J317" t="s">
        <v>686</v>
      </c>
      <c r="K317" t="s">
        <v>34</v>
      </c>
      <c r="L317" s="63">
        <v>210</v>
      </c>
      <c r="M317" s="4">
        <v>178.33333333333334</v>
      </c>
      <c r="N317" s="7">
        <v>0.8492063492063493</v>
      </c>
    </row>
    <row r="318" spans="3:14" x14ac:dyDescent="0.2">
      <c r="C318" t="s">
        <v>897</v>
      </c>
      <c r="D318" t="s">
        <v>222</v>
      </c>
      <c r="E318" s="63">
        <v>210</v>
      </c>
      <c r="F318" s="4">
        <v>180</v>
      </c>
      <c r="G318" s="7">
        <v>0.8571428571428571</v>
      </c>
      <c r="J318" t="s">
        <v>897</v>
      </c>
      <c r="K318" t="s">
        <v>222</v>
      </c>
      <c r="L318" s="63">
        <v>210</v>
      </c>
      <c r="M318" s="4">
        <v>180</v>
      </c>
      <c r="N318" s="7">
        <v>0.8571428571428571</v>
      </c>
    </row>
    <row r="319" spans="3:14" x14ac:dyDescent="0.2">
      <c r="C319" t="s">
        <v>505</v>
      </c>
      <c r="D319" t="s">
        <v>221</v>
      </c>
      <c r="E319" s="63">
        <v>210</v>
      </c>
      <c r="F319" s="4">
        <v>195</v>
      </c>
      <c r="G319" s="7">
        <v>0.9285714285714286</v>
      </c>
      <c r="J319" t="s">
        <v>505</v>
      </c>
      <c r="K319" t="s">
        <v>221</v>
      </c>
      <c r="L319" s="63">
        <v>210</v>
      </c>
      <c r="M319" s="4">
        <v>195</v>
      </c>
      <c r="N319" s="7">
        <v>0.9285714285714286</v>
      </c>
    </row>
    <row r="320" spans="3:14" x14ac:dyDescent="0.2">
      <c r="C320" t="s">
        <v>565</v>
      </c>
      <c r="D320" t="s">
        <v>32</v>
      </c>
      <c r="E320" s="63">
        <v>210</v>
      </c>
      <c r="F320" s="4">
        <v>203.33333333333334</v>
      </c>
      <c r="G320" s="7">
        <v>0.96825396825396826</v>
      </c>
      <c r="J320" t="s">
        <v>565</v>
      </c>
      <c r="K320" t="s">
        <v>32</v>
      </c>
      <c r="L320" s="63">
        <v>210</v>
      </c>
      <c r="M320" s="4">
        <v>203.33333333333334</v>
      </c>
      <c r="N320" s="7">
        <v>0.96825396825396826</v>
      </c>
    </row>
    <row r="321" spans="3:14" x14ac:dyDescent="0.2">
      <c r="C321" t="s">
        <v>411</v>
      </c>
      <c r="D321" t="s">
        <v>156</v>
      </c>
      <c r="E321" s="63">
        <v>210</v>
      </c>
      <c r="F321" s="4">
        <v>182.5</v>
      </c>
      <c r="G321" s="7">
        <v>0.86904761904761907</v>
      </c>
      <c r="J321" t="s">
        <v>411</v>
      </c>
      <c r="K321" t="s">
        <v>156</v>
      </c>
      <c r="L321" s="63">
        <v>210</v>
      </c>
      <c r="M321" s="4">
        <v>182.5</v>
      </c>
      <c r="N321" s="7">
        <v>0.86904761904761907</v>
      </c>
    </row>
    <row r="322" spans="3:14" x14ac:dyDescent="0.2">
      <c r="C322" t="s">
        <v>314</v>
      </c>
      <c r="D322" t="s">
        <v>152</v>
      </c>
      <c r="E322" s="63">
        <v>210</v>
      </c>
      <c r="F322" s="4">
        <v>198.33333333333334</v>
      </c>
      <c r="G322" s="7">
        <v>0.94444444444444453</v>
      </c>
      <c r="J322" t="s">
        <v>314</v>
      </c>
      <c r="K322" t="s">
        <v>152</v>
      </c>
      <c r="L322" s="63">
        <v>210</v>
      </c>
      <c r="M322" s="4">
        <v>198.33333333333334</v>
      </c>
      <c r="N322" s="7">
        <v>0.94444444444444453</v>
      </c>
    </row>
    <row r="323" spans="3:14" x14ac:dyDescent="0.2">
      <c r="C323" t="s">
        <v>174</v>
      </c>
      <c r="D323" t="s">
        <v>23</v>
      </c>
      <c r="E323" s="63">
        <v>210</v>
      </c>
      <c r="F323" s="4">
        <v>196.66666666666666</v>
      </c>
      <c r="G323" s="7">
        <v>0.93650793650793651</v>
      </c>
      <c r="J323" t="s">
        <v>174</v>
      </c>
      <c r="K323" t="s">
        <v>23</v>
      </c>
      <c r="L323" s="63">
        <v>210</v>
      </c>
      <c r="M323" s="4">
        <v>196.66666666666666</v>
      </c>
      <c r="N323" s="7">
        <v>0.93650793650793651</v>
      </c>
    </row>
    <row r="324" spans="3:14" x14ac:dyDescent="0.2">
      <c r="C324" t="s">
        <v>478</v>
      </c>
      <c r="D324" t="s">
        <v>35</v>
      </c>
      <c r="E324" s="63">
        <v>210</v>
      </c>
      <c r="F324" s="4">
        <v>190</v>
      </c>
      <c r="G324" s="7">
        <v>0.90476190476190477</v>
      </c>
      <c r="J324" t="s">
        <v>478</v>
      </c>
      <c r="K324" t="s">
        <v>35</v>
      </c>
      <c r="L324" s="63">
        <v>210</v>
      </c>
      <c r="M324" s="4">
        <v>190</v>
      </c>
      <c r="N324" s="7">
        <v>0.90476190476190477</v>
      </c>
    </row>
    <row r="325" spans="3:14" x14ac:dyDescent="0.2">
      <c r="C325" t="s">
        <v>403</v>
      </c>
      <c r="D325" t="s">
        <v>150</v>
      </c>
      <c r="E325" s="63">
        <v>210</v>
      </c>
      <c r="F325" s="4">
        <v>171.25</v>
      </c>
      <c r="G325" s="7">
        <v>0.81547619047619047</v>
      </c>
      <c r="J325" t="s">
        <v>403</v>
      </c>
      <c r="K325" t="s">
        <v>150</v>
      </c>
      <c r="L325" s="63">
        <v>210</v>
      </c>
      <c r="M325" s="4">
        <v>171.25</v>
      </c>
      <c r="N325" s="7">
        <v>0.81547619047619047</v>
      </c>
    </row>
    <row r="326" spans="3:14" x14ac:dyDescent="0.2">
      <c r="C326" t="s">
        <v>367</v>
      </c>
      <c r="D326" t="s">
        <v>30</v>
      </c>
      <c r="E326" s="63">
        <v>210</v>
      </c>
      <c r="F326" s="4">
        <v>193.33333333333334</v>
      </c>
      <c r="G326" s="7">
        <v>0.92063492063492069</v>
      </c>
      <c r="J326" t="s">
        <v>367</v>
      </c>
      <c r="K326" t="s">
        <v>30</v>
      </c>
      <c r="L326" s="63">
        <v>210</v>
      </c>
      <c r="M326" s="4">
        <v>193.33333333333334</v>
      </c>
      <c r="N326" s="7">
        <v>0.92063492063492069</v>
      </c>
    </row>
    <row r="327" spans="3:14" x14ac:dyDescent="0.2">
      <c r="C327" t="s">
        <v>492</v>
      </c>
      <c r="D327" t="s">
        <v>220</v>
      </c>
      <c r="E327" s="63">
        <v>210</v>
      </c>
      <c r="F327" s="4">
        <v>196.66666666666666</v>
      </c>
      <c r="G327" s="7">
        <v>0.93650793650793651</v>
      </c>
      <c r="J327" t="s">
        <v>492</v>
      </c>
      <c r="K327" t="s">
        <v>220</v>
      </c>
      <c r="L327" s="63">
        <v>210</v>
      </c>
      <c r="M327" s="4">
        <v>196.66666666666666</v>
      </c>
      <c r="N327" s="7">
        <v>0.93650793650793651</v>
      </c>
    </row>
    <row r="328" spans="3:14" x14ac:dyDescent="0.2">
      <c r="C328" t="s">
        <v>493</v>
      </c>
      <c r="D328" t="s">
        <v>220</v>
      </c>
      <c r="E328" s="63">
        <v>210</v>
      </c>
      <c r="F328" s="4">
        <v>183.33333333333334</v>
      </c>
      <c r="G328" s="7">
        <v>0.87301587301587302</v>
      </c>
      <c r="J328" t="s">
        <v>493</v>
      </c>
      <c r="K328" t="s">
        <v>220</v>
      </c>
      <c r="L328" s="63">
        <v>210</v>
      </c>
      <c r="M328" s="4">
        <v>183.33333333333334</v>
      </c>
      <c r="N328" s="7">
        <v>0.87301587301587302</v>
      </c>
    </row>
    <row r="329" spans="3:14" x14ac:dyDescent="0.2">
      <c r="C329" t="s">
        <v>622</v>
      </c>
      <c r="D329" t="s">
        <v>33</v>
      </c>
      <c r="E329" s="63">
        <v>205</v>
      </c>
      <c r="F329" s="4">
        <v>171.66666666666666</v>
      </c>
      <c r="G329" s="7">
        <v>0.83739837398373984</v>
      </c>
      <c r="J329" t="s">
        <v>622</v>
      </c>
      <c r="K329" t="s">
        <v>33</v>
      </c>
      <c r="L329" s="63">
        <v>205</v>
      </c>
      <c r="M329" s="4">
        <v>171.66666666666666</v>
      </c>
      <c r="N329" s="7">
        <v>0.83739837398373984</v>
      </c>
    </row>
    <row r="330" spans="3:14" x14ac:dyDescent="0.2">
      <c r="C330" t="s">
        <v>699</v>
      </c>
      <c r="D330" t="s">
        <v>45</v>
      </c>
      <c r="E330" s="63">
        <v>205</v>
      </c>
      <c r="F330" s="4">
        <v>131.25</v>
      </c>
      <c r="G330" s="7">
        <v>0.6402439024390244</v>
      </c>
      <c r="J330" t="s">
        <v>699</v>
      </c>
      <c r="K330" t="s">
        <v>45</v>
      </c>
      <c r="L330" s="63">
        <v>205</v>
      </c>
      <c r="M330" s="4">
        <v>131.25</v>
      </c>
      <c r="N330" s="7">
        <v>0.6402439024390244</v>
      </c>
    </row>
    <row r="331" spans="3:14" x14ac:dyDescent="0.2">
      <c r="C331" t="s">
        <v>975</v>
      </c>
      <c r="D331" t="s">
        <v>53</v>
      </c>
      <c r="E331" s="63">
        <v>205</v>
      </c>
      <c r="F331" s="4">
        <v>178.75</v>
      </c>
      <c r="G331" s="7">
        <v>0.87195121951219512</v>
      </c>
      <c r="J331" t="s">
        <v>975</v>
      </c>
      <c r="K331" t="s">
        <v>53</v>
      </c>
      <c r="L331" s="63">
        <v>205</v>
      </c>
      <c r="M331" s="4">
        <v>178.75</v>
      </c>
      <c r="N331" s="7">
        <v>0.87195121951219512</v>
      </c>
    </row>
    <row r="332" spans="3:14" x14ac:dyDescent="0.2">
      <c r="C332" t="s">
        <v>926</v>
      </c>
      <c r="D332" t="s">
        <v>50</v>
      </c>
      <c r="E332" s="63">
        <v>205</v>
      </c>
      <c r="F332" s="4">
        <v>190</v>
      </c>
      <c r="G332" s="7">
        <v>0.92682926829268297</v>
      </c>
      <c r="J332" t="s">
        <v>926</v>
      </c>
      <c r="K332" t="s">
        <v>50</v>
      </c>
      <c r="L332" s="63">
        <v>205</v>
      </c>
      <c r="M332" s="4">
        <v>190</v>
      </c>
      <c r="N332" s="7">
        <v>0.92682926829268297</v>
      </c>
    </row>
    <row r="333" spans="3:14" x14ac:dyDescent="0.2">
      <c r="C333" t="s">
        <v>640</v>
      </c>
      <c r="D333" t="s">
        <v>20</v>
      </c>
      <c r="E333" s="63">
        <v>205</v>
      </c>
      <c r="F333" s="4">
        <v>135</v>
      </c>
      <c r="G333" s="7">
        <v>0.65853658536585369</v>
      </c>
      <c r="J333" t="s">
        <v>640</v>
      </c>
      <c r="K333" t="s">
        <v>20</v>
      </c>
      <c r="L333" s="63">
        <v>205</v>
      </c>
      <c r="M333" s="4">
        <v>135</v>
      </c>
      <c r="N333" s="7">
        <v>0.65853658536585369</v>
      </c>
    </row>
    <row r="334" spans="3:14" x14ac:dyDescent="0.2">
      <c r="C334" t="s">
        <v>964</v>
      </c>
      <c r="D334" t="s">
        <v>47</v>
      </c>
      <c r="E334" s="63">
        <v>205</v>
      </c>
      <c r="F334" s="4">
        <v>172.5</v>
      </c>
      <c r="G334" s="7">
        <v>0.84146341463414631</v>
      </c>
      <c r="J334" t="s">
        <v>964</v>
      </c>
      <c r="K334" t="s">
        <v>47</v>
      </c>
      <c r="L334" s="63">
        <v>205</v>
      </c>
      <c r="M334" s="4">
        <v>172.5</v>
      </c>
      <c r="N334" s="7">
        <v>0.84146341463414631</v>
      </c>
    </row>
    <row r="335" spans="3:14" x14ac:dyDescent="0.2">
      <c r="C335" t="s">
        <v>767</v>
      </c>
      <c r="D335" t="s">
        <v>159</v>
      </c>
      <c r="E335" s="63">
        <v>205</v>
      </c>
      <c r="F335" s="4">
        <v>177.5</v>
      </c>
      <c r="G335" s="7">
        <v>0.86585365853658536</v>
      </c>
      <c r="J335" t="s">
        <v>767</v>
      </c>
      <c r="K335" t="s">
        <v>159</v>
      </c>
      <c r="L335" s="63">
        <v>205</v>
      </c>
      <c r="M335" s="4">
        <v>177.5</v>
      </c>
      <c r="N335" s="7">
        <v>0.86585365853658536</v>
      </c>
    </row>
    <row r="336" spans="3:14" x14ac:dyDescent="0.2">
      <c r="C336" t="s">
        <v>384</v>
      </c>
      <c r="D336" t="s">
        <v>25</v>
      </c>
      <c r="E336" s="63">
        <v>205</v>
      </c>
      <c r="F336" s="4">
        <v>176.66666666666666</v>
      </c>
      <c r="G336" s="7">
        <v>0.86178861788617878</v>
      </c>
      <c r="J336" t="s">
        <v>384</v>
      </c>
      <c r="K336" t="s">
        <v>25</v>
      </c>
      <c r="L336" s="63">
        <v>205</v>
      </c>
      <c r="M336" s="4">
        <v>176.66666666666666</v>
      </c>
      <c r="N336" s="7">
        <v>0.86178861788617878</v>
      </c>
    </row>
    <row r="337" spans="3:14" x14ac:dyDescent="0.2">
      <c r="C337" t="s">
        <v>874</v>
      </c>
      <c r="D337" t="s">
        <v>46</v>
      </c>
      <c r="E337" s="63">
        <v>200</v>
      </c>
      <c r="F337" s="4">
        <v>189</v>
      </c>
      <c r="G337" s="7">
        <v>0.94499999999999995</v>
      </c>
      <c r="J337" t="s">
        <v>874</v>
      </c>
      <c r="K337" t="s">
        <v>46</v>
      </c>
      <c r="L337" s="63">
        <v>200</v>
      </c>
      <c r="M337" s="4">
        <v>189</v>
      </c>
      <c r="N337" s="7">
        <v>0.94499999999999995</v>
      </c>
    </row>
    <row r="338" spans="3:14" x14ac:dyDescent="0.2">
      <c r="C338" t="s">
        <v>842</v>
      </c>
      <c r="D338" t="s">
        <v>49</v>
      </c>
      <c r="E338" s="63">
        <v>200</v>
      </c>
      <c r="F338" s="4">
        <v>163.75</v>
      </c>
      <c r="G338" s="7">
        <v>0.81874999999999998</v>
      </c>
      <c r="J338" t="s">
        <v>842</v>
      </c>
      <c r="K338" t="s">
        <v>49</v>
      </c>
      <c r="L338" s="63">
        <v>200</v>
      </c>
      <c r="M338" s="4">
        <v>163.75</v>
      </c>
      <c r="N338" s="7">
        <v>0.81874999999999998</v>
      </c>
    </row>
    <row r="339" spans="3:14" x14ac:dyDescent="0.2">
      <c r="C339" t="s">
        <v>910</v>
      </c>
      <c r="D339" t="s">
        <v>52</v>
      </c>
      <c r="E339" s="63">
        <v>200</v>
      </c>
      <c r="F339" s="4">
        <v>168.33333333333334</v>
      </c>
      <c r="G339" s="7">
        <v>0.84166666666666667</v>
      </c>
      <c r="J339" t="s">
        <v>910</v>
      </c>
      <c r="K339" t="s">
        <v>52</v>
      </c>
      <c r="L339" s="63">
        <v>200</v>
      </c>
      <c r="M339" s="4">
        <v>168.33333333333334</v>
      </c>
      <c r="N339" s="7">
        <v>0.84166666666666667</v>
      </c>
    </row>
    <row r="340" spans="3:14" x14ac:dyDescent="0.2">
      <c r="C340" t="s">
        <v>876</v>
      </c>
      <c r="D340" t="s">
        <v>46</v>
      </c>
      <c r="E340" s="63">
        <v>200</v>
      </c>
      <c r="F340" s="4">
        <v>172.5</v>
      </c>
      <c r="G340" s="7">
        <v>0.86250000000000004</v>
      </c>
      <c r="J340" t="s">
        <v>876</v>
      </c>
      <c r="K340" t="s">
        <v>46</v>
      </c>
      <c r="L340" s="63">
        <v>200</v>
      </c>
      <c r="M340" s="4">
        <v>172.5</v>
      </c>
      <c r="N340" s="7">
        <v>0.86250000000000004</v>
      </c>
    </row>
    <row r="341" spans="3:14" x14ac:dyDescent="0.2">
      <c r="C341" t="s">
        <v>799</v>
      </c>
      <c r="D341" t="s">
        <v>223</v>
      </c>
      <c r="E341" s="63">
        <v>200</v>
      </c>
      <c r="F341" s="4">
        <v>163.33333333333334</v>
      </c>
      <c r="G341" s="7">
        <v>0.81666666666666676</v>
      </c>
      <c r="J341" t="s">
        <v>799</v>
      </c>
      <c r="K341" t="s">
        <v>223</v>
      </c>
      <c r="L341" s="63">
        <v>200</v>
      </c>
      <c r="M341" s="4">
        <v>163.33333333333334</v>
      </c>
      <c r="N341" s="7">
        <v>0.81666666666666676</v>
      </c>
    </row>
    <row r="342" spans="3:14" x14ac:dyDescent="0.2">
      <c r="C342" t="s">
        <v>877</v>
      </c>
      <c r="D342" t="s">
        <v>46</v>
      </c>
      <c r="E342" s="63">
        <v>200</v>
      </c>
      <c r="F342" s="4">
        <v>163.75</v>
      </c>
      <c r="G342" s="7">
        <v>0.81874999999999998</v>
      </c>
      <c r="J342" t="s">
        <v>877</v>
      </c>
      <c r="K342" t="s">
        <v>46</v>
      </c>
      <c r="L342" s="63">
        <v>200</v>
      </c>
      <c r="M342" s="4">
        <v>163.75</v>
      </c>
      <c r="N342" s="7">
        <v>0.81874999999999998</v>
      </c>
    </row>
    <row r="343" spans="3:14" x14ac:dyDescent="0.2">
      <c r="C343" t="s">
        <v>798</v>
      </c>
      <c r="D343" t="s">
        <v>223</v>
      </c>
      <c r="E343" s="63">
        <v>200</v>
      </c>
      <c r="F343" s="4">
        <v>125</v>
      </c>
      <c r="G343" s="7">
        <v>0.625</v>
      </c>
      <c r="J343" t="s">
        <v>798</v>
      </c>
      <c r="K343" t="s">
        <v>223</v>
      </c>
      <c r="L343" s="63">
        <v>200</v>
      </c>
      <c r="M343" s="4">
        <v>125</v>
      </c>
      <c r="N343" s="7">
        <v>0.625</v>
      </c>
    </row>
    <row r="344" spans="3:14" x14ac:dyDescent="0.2">
      <c r="C344" t="s">
        <v>687</v>
      </c>
      <c r="D344" t="s">
        <v>34</v>
      </c>
      <c r="E344" s="63">
        <v>200</v>
      </c>
      <c r="F344" s="4">
        <v>193.33333333333334</v>
      </c>
      <c r="G344" s="7">
        <v>0.96666666666666667</v>
      </c>
      <c r="J344" t="s">
        <v>687</v>
      </c>
      <c r="K344" t="s">
        <v>34</v>
      </c>
      <c r="L344" s="63">
        <v>200</v>
      </c>
      <c r="M344" s="4">
        <v>193.33333333333334</v>
      </c>
      <c r="N344" s="7">
        <v>0.96666666666666667</v>
      </c>
    </row>
    <row r="345" spans="3:14" x14ac:dyDescent="0.2">
      <c r="C345" t="s">
        <v>841</v>
      </c>
      <c r="D345" t="s">
        <v>49</v>
      </c>
      <c r="E345" s="63">
        <v>200</v>
      </c>
      <c r="F345" s="4">
        <v>167.5</v>
      </c>
      <c r="G345" s="7">
        <v>0.83750000000000002</v>
      </c>
      <c r="J345" t="s">
        <v>841</v>
      </c>
      <c r="K345" t="s">
        <v>49</v>
      </c>
      <c r="L345" s="63">
        <v>200</v>
      </c>
      <c r="M345" s="4">
        <v>167.5</v>
      </c>
      <c r="N345" s="7">
        <v>0.83750000000000002</v>
      </c>
    </row>
    <row r="346" spans="3:14" x14ac:dyDescent="0.2">
      <c r="C346" t="s">
        <v>785</v>
      </c>
      <c r="D346" t="s">
        <v>40</v>
      </c>
      <c r="E346" s="63">
        <v>200</v>
      </c>
      <c r="F346" s="4">
        <v>160</v>
      </c>
      <c r="G346" s="7">
        <v>0.8</v>
      </c>
      <c r="J346" t="s">
        <v>785</v>
      </c>
      <c r="K346" t="s">
        <v>40</v>
      </c>
      <c r="L346" s="63">
        <v>200</v>
      </c>
      <c r="M346" s="4">
        <v>160</v>
      </c>
      <c r="N346" s="7">
        <v>0.8</v>
      </c>
    </row>
    <row r="347" spans="3:14" x14ac:dyDescent="0.2">
      <c r="C347" t="s">
        <v>911</v>
      </c>
      <c r="D347" t="s">
        <v>52</v>
      </c>
      <c r="E347" s="63">
        <v>200</v>
      </c>
      <c r="F347" s="4">
        <v>175</v>
      </c>
      <c r="G347" s="7">
        <v>0.875</v>
      </c>
      <c r="J347" t="s">
        <v>911</v>
      </c>
      <c r="K347" t="s">
        <v>52</v>
      </c>
      <c r="L347" s="63">
        <v>200</v>
      </c>
      <c r="M347" s="4">
        <v>175</v>
      </c>
      <c r="N347" s="7">
        <v>0.875</v>
      </c>
    </row>
    <row r="348" spans="3:14" x14ac:dyDescent="0.2">
      <c r="C348" t="s">
        <v>606</v>
      </c>
      <c r="D348" t="s">
        <v>31</v>
      </c>
      <c r="E348" s="63">
        <v>200</v>
      </c>
      <c r="F348" s="4">
        <v>182.5</v>
      </c>
      <c r="G348" s="7">
        <v>0.91249999999999998</v>
      </c>
      <c r="J348" t="s">
        <v>606</v>
      </c>
      <c r="K348" t="s">
        <v>31</v>
      </c>
      <c r="L348" s="63">
        <v>200</v>
      </c>
      <c r="M348" s="4">
        <v>182.5</v>
      </c>
      <c r="N348" s="7">
        <v>0.91249999999999998</v>
      </c>
    </row>
    <row r="349" spans="3:14" x14ac:dyDescent="0.2">
      <c r="C349" t="s">
        <v>672</v>
      </c>
      <c r="D349" t="s">
        <v>146</v>
      </c>
      <c r="E349" s="63">
        <v>200</v>
      </c>
      <c r="F349" s="4">
        <v>190</v>
      </c>
      <c r="G349" s="7">
        <v>0.95</v>
      </c>
      <c r="J349" t="s">
        <v>672</v>
      </c>
      <c r="K349" t="s">
        <v>146</v>
      </c>
      <c r="L349" s="63">
        <v>200</v>
      </c>
      <c r="M349" s="4">
        <v>190</v>
      </c>
      <c r="N349" s="7">
        <v>0.95</v>
      </c>
    </row>
    <row r="350" spans="3:14" x14ac:dyDescent="0.2">
      <c r="C350" t="s">
        <v>811</v>
      </c>
      <c r="D350" t="s">
        <v>37</v>
      </c>
      <c r="E350" s="63">
        <v>200</v>
      </c>
      <c r="F350" s="4">
        <v>195</v>
      </c>
      <c r="G350" s="7">
        <v>0.97499999999999998</v>
      </c>
      <c r="J350" t="s">
        <v>811</v>
      </c>
      <c r="K350" t="s">
        <v>37</v>
      </c>
      <c r="L350" s="63">
        <v>200</v>
      </c>
      <c r="M350" s="4">
        <v>195</v>
      </c>
      <c r="N350" s="7">
        <v>0.97499999999999998</v>
      </c>
    </row>
    <row r="351" spans="3:14" x14ac:dyDescent="0.2">
      <c r="C351" t="s">
        <v>724</v>
      </c>
      <c r="D351" t="s">
        <v>155</v>
      </c>
      <c r="E351" s="63">
        <v>200</v>
      </c>
      <c r="F351" s="4">
        <v>181.25</v>
      </c>
      <c r="G351" s="7">
        <v>0.90625</v>
      </c>
      <c r="J351" t="s">
        <v>724</v>
      </c>
      <c r="K351" t="s">
        <v>155</v>
      </c>
      <c r="L351" s="63">
        <v>200</v>
      </c>
      <c r="M351" s="4">
        <v>181.25</v>
      </c>
      <c r="N351" s="7">
        <v>0.90625</v>
      </c>
    </row>
    <row r="352" spans="3:14" x14ac:dyDescent="0.2">
      <c r="C352" t="s">
        <v>710</v>
      </c>
      <c r="D352" t="s">
        <v>226</v>
      </c>
      <c r="E352" s="63">
        <v>200</v>
      </c>
      <c r="F352" s="4">
        <v>193.33333333333334</v>
      </c>
      <c r="G352" s="7">
        <v>0.96666666666666667</v>
      </c>
      <c r="J352" t="s">
        <v>710</v>
      </c>
      <c r="K352" t="s">
        <v>226</v>
      </c>
      <c r="L352" s="63">
        <v>200</v>
      </c>
      <c r="M352" s="4">
        <v>193.33333333333334</v>
      </c>
      <c r="N352" s="7">
        <v>0.96666666666666667</v>
      </c>
    </row>
    <row r="353" spans="3:14" x14ac:dyDescent="0.2">
      <c r="C353" t="s">
        <v>829</v>
      </c>
      <c r="D353" t="s">
        <v>48</v>
      </c>
      <c r="E353" s="63">
        <v>200</v>
      </c>
      <c r="F353" s="4">
        <v>142.5</v>
      </c>
      <c r="G353" s="7">
        <v>0.71250000000000002</v>
      </c>
      <c r="J353" t="s">
        <v>829</v>
      </c>
      <c r="K353" t="s">
        <v>48</v>
      </c>
      <c r="L353" s="63">
        <v>200</v>
      </c>
      <c r="M353" s="4">
        <v>142.5</v>
      </c>
      <c r="N353" s="7">
        <v>0.71250000000000002</v>
      </c>
    </row>
    <row r="354" spans="3:14" x14ac:dyDescent="0.2">
      <c r="C354" t="s">
        <v>241</v>
      </c>
      <c r="D354" t="s">
        <v>22</v>
      </c>
      <c r="E354" s="63">
        <v>200</v>
      </c>
      <c r="F354" s="4">
        <v>165</v>
      </c>
      <c r="G354" s="7">
        <v>0.82499999999999996</v>
      </c>
      <c r="J354" t="s">
        <v>241</v>
      </c>
      <c r="K354" t="s">
        <v>22</v>
      </c>
      <c r="L354" s="63">
        <v>200</v>
      </c>
      <c r="M354" s="4">
        <v>165</v>
      </c>
      <c r="N354" s="7">
        <v>0.82499999999999996</v>
      </c>
    </row>
    <row r="355" spans="3:14" x14ac:dyDescent="0.2">
      <c r="C355" t="s">
        <v>522</v>
      </c>
      <c r="D355" t="s">
        <v>41</v>
      </c>
      <c r="E355" s="63">
        <v>200</v>
      </c>
      <c r="F355" s="4">
        <v>166.66666666666666</v>
      </c>
      <c r="G355" s="7">
        <v>0.83333333333333326</v>
      </c>
      <c r="J355" t="s">
        <v>522</v>
      </c>
      <c r="K355" t="s">
        <v>41</v>
      </c>
      <c r="L355" s="63">
        <v>200</v>
      </c>
      <c r="M355" s="4">
        <v>166.66666666666666</v>
      </c>
      <c r="N355" s="7">
        <v>0.83333333333333326</v>
      </c>
    </row>
    <row r="356" spans="3:14" x14ac:dyDescent="0.2">
      <c r="C356" t="s">
        <v>354</v>
      </c>
      <c r="D356" t="s">
        <v>153</v>
      </c>
      <c r="E356" s="63">
        <v>200</v>
      </c>
      <c r="F356" s="4">
        <v>145</v>
      </c>
      <c r="G356" s="7">
        <v>0.72499999999999998</v>
      </c>
      <c r="J356" t="s">
        <v>354</v>
      </c>
      <c r="K356" t="s">
        <v>153</v>
      </c>
      <c r="L356" s="63">
        <v>200</v>
      </c>
      <c r="M356" s="4">
        <v>145</v>
      </c>
      <c r="N356" s="7">
        <v>0.72499999999999998</v>
      </c>
    </row>
    <row r="357" spans="3:14" x14ac:dyDescent="0.2">
      <c r="C357" t="s">
        <v>434</v>
      </c>
      <c r="D357" t="s">
        <v>151</v>
      </c>
      <c r="E357" s="63">
        <v>200</v>
      </c>
      <c r="F357" s="4">
        <v>181.25</v>
      </c>
      <c r="G357" s="7">
        <v>0.90625</v>
      </c>
      <c r="J357" t="s">
        <v>434</v>
      </c>
      <c r="K357" t="s">
        <v>151</v>
      </c>
      <c r="L357" s="63">
        <v>200</v>
      </c>
      <c r="M357" s="4">
        <v>181.25</v>
      </c>
      <c r="N357" s="7">
        <v>0.90625</v>
      </c>
    </row>
    <row r="358" spans="3:14" x14ac:dyDescent="0.2">
      <c r="C358" t="s">
        <v>355</v>
      </c>
      <c r="D358" t="s">
        <v>153</v>
      </c>
      <c r="E358" s="63">
        <v>200</v>
      </c>
      <c r="F358" s="4">
        <v>171.66666666666666</v>
      </c>
      <c r="G358" s="7">
        <v>0.85833333333333328</v>
      </c>
      <c r="J358" t="s">
        <v>355</v>
      </c>
      <c r="K358" t="s">
        <v>153</v>
      </c>
      <c r="L358" s="63">
        <v>200</v>
      </c>
      <c r="M358" s="4">
        <v>171.66666666666666</v>
      </c>
      <c r="N358" s="7">
        <v>0.85833333333333328</v>
      </c>
    </row>
    <row r="359" spans="3:14" x14ac:dyDescent="0.2">
      <c r="C359" t="s">
        <v>399</v>
      </c>
      <c r="D359" t="s">
        <v>150</v>
      </c>
      <c r="E359" s="63">
        <v>200</v>
      </c>
      <c r="F359" s="4">
        <v>165</v>
      </c>
      <c r="G359" s="7">
        <v>0.82499999999999996</v>
      </c>
      <c r="J359" t="s">
        <v>399</v>
      </c>
      <c r="K359" t="s">
        <v>150</v>
      </c>
      <c r="L359" s="63">
        <v>200</v>
      </c>
      <c r="M359" s="4">
        <v>165</v>
      </c>
      <c r="N359" s="7">
        <v>0.82499999999999996</v>
      </c>
    </row>
    <row r="360" spans="3:14" x14ac:dyDescent="0.2">
      <c r="C360" t="s">
        <v>294</v>
      </c>
      <c r="D360" t="s">
        <v>42</v>
      </c>
      <c r="E360" s="63">
        <v>200</v>
      </c>
      <c r="F360" s="4">
        <v>168.33333333333334</v>
      </c>
      <c r="G360" s="7">
        <v>0.84166666666666667</v>
      </c>
      <c r="J360" t="s">
        <v>294</v>
      </c>
      <c r="K360" t="s">
        <v>42</v>
      </c>
      <c r="L360" s="63">
        <v>200</v>
      </c>
      <c r="M360" s="4">
        <v>168.33333333333334</v>
      </c>
      <c r="N360" s="7">
        <v>0.84166666666666667</v>
      </c>
    </row>
    <row r="361" spans="3:14" x14ac:dyDescent="0.2">
      <c r="C361" t="s">
        <v>255</v>
      </c>
      <c r="D361" t="s">
        <v>219</v>
      </c>
      <c r="E361" s="63">
        <v>200</v>
      </c>
      <c r="F361" s="4">
        <v>173.33333333333334</v>
      </c>
      <c r="G361" s="7">
        <v>0.8666666666666667</v>
      </c>
      <c r="J361" t="s">
        <v>255</v>
      </c>
      <c r="K361" t="s">
        <v>219</v>
      </c>
      <c r="L361" s="63">
        <v>200</v>
      </c>
      <c r="M361" s="4">
        <v>173.33333333333334</v>
      </c>
      <c r="N361" s="7">
        <v>0.8666666666666667</v>
      </c>
    </row>
    <row r="362" spans="3:14" x14ac:dyDescent="0.2">
      <c r="C362" t="s">
        <v>254</v>
      </c>
      <c r="D362" t="s">
        <v>219</v>
      </c>
      <c r="E362" s="63">
        <v>200</v>
      </c>
      <c r="F362" s="4">
        <v>178.33333333333334</v>
      </c>
      <c r="G362" s="7">
        <v>0.89166666666666672</v>
      </c>
      <c r="J362" t="s">
        <v>254</v>
      </c>
      <c r="K362" t="s">
        <v>219</v>
      </c>
      <c r="L362" s="63">
        <v>200</v>
      </c>
      <c r="M362" s="4">
        <v>178.33333333333334</v>
      </c>
      <c r="N362" s="7">
        <v>0.89166666666666672</v>
      </c>
    </row>
    <row r="363" spans="3:14" x14ac:dyDescent="0.2">
      <c r="C363" t="s">
        <v>435</v>
      </c>
      <c r="D363" t="s">
        <v>151</v>
      </c>
      <c r="E363" s="63">
        <v>200</v>
      </c>
      <c r="F363" s="4">
        <v>173.33333333333334</v>
      </c>
      <c r="G363" s="7">
        <v>0.8666666666666667</v>
      </c>
      <c r="J363" t="s">
        <v>435</v>
      </c>
      <c r="K363" t="s">
        <v>151</v>
      </c>
      <c r="L363" s="63">
        <v>200</v>
      </c>
      <c r="M363" s="4">
        <v>173.33333333333334</v>
      </c>
      <c r="N363" s="7">
        <v>0.8666666666666667</v>
      </c>
    </row>
    <row r="364" spans="3:14" x14ac:dyDescent="0.2">
      <c r="C364" t="s">
        <v>506</v>
      </c>
      <c r="D364" t="s">
        <v>221</v>
      </c>
      <c r="E364" s="63">
        <v>200</v>
      </c>
      <c r="F364" s="4">
        <v>153.33333333333334</v>
      </c>
      <c r="G364" s="7">
        <v>0.76666666666666672</v>
      </c>
      <c r="J364" t="s">
        <v>506</v>
      </c>
      <c r="K364" t="s">
        <v>221</v>
      </c>
      <c r="L364" s="63">
        <v>200</v>
      </c>
      <c r="M364" s="4">
        <v>153.33333333333334</v>
      </c>
      <c r="N364" s="7">
        <v>0.76666666666666672</v>
      </c>
    </row>
    <row r="365" spans="3:14" x14ac:dyDescent="0.2">
      <c r="C365" t="s">
        <v>182</v>
      </c>
      <c r="D365" t="s">
        <v>28</v>
      </c>
      <c r="E365" s="63">
        <v>200</v>
      </c>
      <c r="F365" s="4">
        <v>168.33333333333334</v>
      </c>
      <c r="G365" s="7">
        <v>0.84166666666666667</v>
      </c>
      <c r="J365" t="s">
        <v>182</v>
      </c>
      <c r="K365" t="s">
        <v>28</v>
      </c>
      <c r="L365" s="63">
        <v>200</v>
      </c>
      <c r="M365" s="4">
        <v>168.33333333333334</v>
      </c>
      <c r="N365" s="7">
        <v>0.84166666666666667</v>
      </c>
    </row>
    <row r="366" spans="3:14" x14ac:dyDescent="0.2">
      <c r="C366" t="s">
        <v>494</v>
      </c>
      <c r="D366" t="s">
        <v>220</v>
      </c>
      <c r="E366" s="63">
        <v>200</v>
      </c>
      <c r="F366" s="4">
        <v>175</v>
      </c>
      <c r="G366" s="7">
        <v>0.875</v>
      </c>
      <c r="J366" t="s">
        <v>494</v>
      </c>
      <c r="K366" t="s">
        <v>220</v>
      </c>
      <c r="L366" s="63">
        <v>200</v>
      </c>
      <c r="M366" s="4">
        <v>175</v>
      </c>
      <c r="N366" s="7">
        <v>0.875</v>
      </c>
    </row>
    <row r="367" spans="3:14" x14ac:dyDescent="0.2">
      <c r="C367" t="s">
        <v>597</v>
      </c>
      <c r="D367" t="s">
        <v>157</v>
      </c>
      <c r="E367" s="63">
        <v>200</v>
      </c>
      <c r="F367" s="4">
        <v>160</v>
      </c>
      <c r="G367" s="7">
        <v>0.8</v>
      </c>
      <c r="J367" t="s">
        <v>597</v>
      </c>
      <c r="K367" t="s">
        <v>157</v>
      </c>
      <c r="L367" s="63">
        <v>200</v>
      </c>
      <c r="M367" s="4">
        <v>160</v>
      </c>
      <c r="N367" s="7">
        <v>0.8</v>
      </c>
    </row>
    <row r="368" spans="3:14" x14ac:dyDescent="0.2">
      <c r="C368" t="s">
        <v>293</v>
      </c>
      <c r="D368" t="s">
        <v>42</v>
      </c>
      <c r="E368" s="63">
        <v>200</v>
      </c>
      <c r="F368" s="4">
        <v>173.33333333333334</v>
      </c>
      <c r="G368" s="7">
        <v>0.8666666666666667</v>
      </c>
      <c r="J368" t="s">
        <v>293</v>
      </c>
      <c r="K368" t="s">
        <v>42</v>
      </c>
      <c r="L368" s="63">
        <v>200</v>
      </c>
      <c r="M368" s="4">
        <v>173.33333333333334</v>
      </c>
      <c r="N368" s="7">
        <v>0.8666666666666667</v>
      </c>
    </row>
    <row r="369" spans="3:14" x14ac:dyDescent="0.2">
      <c r="C369" t="s">
        <v>521</v>
      </c>
      <c r="D369" t="s">
        <v>41</v>
      </c>
      <c r="E369" s="63">
        <v>200</v>
      </c>
      <c r="F369" s="4">
        <v>171.66666666666666</v>
      </c>
      <c r="G369" s="7">
        <v>0.85833333333333328</v>
      </c>
      <c r="J369" t="s">
        <v>521</v>
      </c>
      <c r="K369" t="s">
        <v>41</v>
      </c>
      <c r="L369" s="63">
        <v>200</v>
      </c>
      <c r="M369" s="4">
        <v>171.66666666666666</v>
      </c>
      <c r="N369" s="7">
        <v>0.85833333333333328</v>
      </c>
    </row>
    <row r="370" spans="3:14" x14ac:dyDescent="0.2">
      <c r="C370" t="s">
        <v>927</v>
      </c>
      <c r="D370" t="s">
        <v>50</v>
      </c>
      <c r="E370" s="63">
        <v>195</v>
      </c>
      <c r="F370" s="4">
        <v>183.75</v>
      </c>
      <c r="G370" s="7">
        <v>0.94230769230769229</v>
      </c>
      <c r="J370" t="s">
        <v>927</v>
      </c>
      <c r="K370" t="s">
        <v>50</v>
      </c>
      <c r="L370" s="63">
        <v>195</v>
      </c>
      <c r="M370" s="4">
        <v>183.75</v>
      </c>
      <c r="N370" s="7">
        <v>0.94230769230769229</v>
      </c>
    </row>
    <row r="371" spans="3:14" x14ac:dyDescent="0.2">
      <c r="C371" t="s">
        <v>977</v>
      </c>
      <c r="D371" t="s">
        <v>53</v>
      </c>
      <c r="E371" s="63">
        <v>195</v>
      </c>
      <c r="F371" s="4">
        <v>170</v>
      </c>
      <c r="G371" s="7">
        <v>0.87179487179487181</v>
      </c>
      <c r="J371" t="s">
        <v>977</v>
      </c>
      <c r="K371" t="s">
        <v>53</v>
      </c>
      <c r="L371" s="63">
        <v>195</v>
      </c>
      <c r="M371" s="4">
        <v>170</v>
      </c>
      <c r="N371" s="7">
        <v>0.87179487179487181</v>
      </c>
    </row>
    <row r="372" spans="3:14" x14ac:dyDescent="0.2">
      <c r="C372" t="s">
        <v>928</v>
      </c>
      <c r="D372" t="s">
        <v>229</v>
      </c>
      <c r="E372" s="63">
        <v>195</v>
      </c>
      <c r="F372" s="4">
        <v>170</v>
      </c>
      <c r="G372" s="7">
        <v>0.87179487179487181</v>
      </c>
      <c r="J372" t="s">
        <v>928</v>
      </c>
      <c r="K372" t="s">
        <v>229</v>
      </c>
      <c r="L372" s="63">
        <v>195</v>
      </c>
      <c r="M372" s="4">
        <v>170</v>
      </c>
      <c r="N372" s="7">
        <v>0.87179487179487181</v>
      </c>
    </row>
    <row r="373" spans="3:14" x14ac:dyDescent="0.2">
      <c r="C373" t="s">
        <v>941</v>
      </c>
      <c r="D373" t="s">
        <v>225</v>
      </c>
      <c r="E373" s="63">
        <v>195</v>
      </c>
      <c r="F373" s="4">
        <v>165</v>
      </c>
      <c r="G373" s="7">
        <v>0.84615384615384615</v>
      </c>
      <c r="J373" t="s">
        <v>941</v>
      </c>
      <c r="K373" t="s">
        <v>225</v>
      </c>
      <c r="L373" s="63">
        <v>195</v>
      </c>
      <c r="M373" s="4">
        <v>165</v>
      </c>
      <c r="N373" s="7">
        <v>0.84615384615384615</v>
      </c>
    </row>
    <row r="374" spans="3:14" x14ac:dyDescent="0.2">
      <c r="C374" t="s">
        <v>925</v>
      </c>
      <c r="D374" t="s">
        <v>50</v>
      </c>
      <c r="E374" s="63">
        <v>195</v>
      </c>
      <c r="F374" s="4">
        <v>153</v>
      </c>
      <c r="G374" s="7">
        <v>0.7846153846153846</v>
      </c>
      <c r="J374" t="s">
        <v>925</v>
      </c>
      <c r="K374" t="s">
        <v>50</v>
      </c>
      <c r="L374" s="63">
        <v>195</v>
      </c>
      <c r="M374" s="4">
        <v>153</v>
      </c>
      <c r="N374" s="7">
        <v>0.7846153846153846</v>
      </c>
    </row>
    <row r="375" spans="3:14" x14ac:dyDescent="0.2">
      <c r="C375" t="s">
        <v>436</v>
      </c>
      <c r="D375" t="s">
        <v>151</v>
      </c>
      <c r="E375" s="63">
        <v>195</v>
      </c>
      <c r="F375" s="4">
        <v>156.66666666666666</v>
      </c>
      <c r="G375" s="7">
        <v>0.80341880341880334</v>
      </c>
      <c r="J375" t="s">
        <v>436</v>
      </c>
      <c r="K375" t="s">
        <v>151</v>
      </c>
      <c r="L375" s="63">
        <v>195</v>
      </c>
      <c r="M375" s="4">
        <v>156.66666666666666</v>
      </c>
      <c r="N375" s="7">
        <v>0.80341880341880334</v>
      </c>
    </row>
    <row r="376" spans="3:14" x14ac:dyDescent="0.2">
      <c r="C376" t="s">
        <v>523</v>
      </c>
      <c r="D376" t="s">
        <v>41</v>
      </c>
      <c r="E376" s="63">
        <v>195</v>
      </c>
      <c r="F376" s="4">
        <v>171.66666666666666</v>
      </c>
      <c r="G376" s="7">
        <v>0.88034188034188032</v>
      </c>
      <c r="J376" t="s">
        <v>523</v>
      </c>
      <c r="K376" t="s">
        <v>41</v>
      </c>
      <c r="L376" s="63">
        <v>195</v>
      </c>
      <c r="M376" s="4">
        <v>171.66666666666666</v>
      </c>
      <c r="N376" s="7">
        <v>0.88034188034188032</v>
      </c>
    </row>
    <row r="377" spans="3:14" x14ac:dyDescent="0.2">
      <c r="C377" t="s">
        <v>495</v>
      </c>
      <c r="D377" t="s">
        <v>220</v>
      </c>
      <c r="E377" s="63">
        <v>195</v>
      </c>
      <c r="F377" s="4">
        <v>145</v>
      </c>
      <c r="G377" s="7">
        <v>0.74358974358974361</v>
      </c>
      <c r="J377" t="s">
        <v>495</v>
      </c>
      <c r="K377" t="s">
        <v>220</v>
      </c>
      <c r="L377" s="63">
        <v>195</v>
      </c>
      <c r="M377" s="4">
        <v>145</v>
      </c>
      <c r="N377" s="7">
        <v>0.74358974358974361</v>
      </c>
    </row>
    <row r="378" spans="3:14" x14ac:dyDescent="0.2">
      <c r="C378" t="s">
        <v>164</v>
      </c>
      <c r="D378" t="s">
        <v>17</v>
      </c>
      <c r="E378" s="63">
        <v>195</v>
      </c>
      <c r="F378" s="4">
        <v>178.33333333333334</v>
      </c>
      <c r="G378" s="7">
        <v>0.91452991452991461</v>
      </c>
      <c r="J378" t="s">
        <v>164</v>
      </c>
      <c r="K378" t="s">
        <v>17</v>
      </c>
      <c r="L378" s="63">
        <v>195</v>
      </c>
      <c r="M378" s="4">
        <v>178.33333333333334</v>
      </c>
      <c r="N378" s="7">
        <v>0.91452991452991461</v>
      </c>
    </row>
    <row r="379" spans="3:14" x14ac:dyDescent="0.2">
      <c r="C379" t="s">
        <v>642</v>
      </c>
      <c r="D379" t="s">
        <v>20</v>
      </c>
      <c r="E379" s="63">
        <v>190</v>
      </c>
      <c r="F379" s="4">
        <v>173.33333333333334</v>
      </c>
      <c r="G379" s="7">
        <v>0.91228070175438603</v>
      </c>
      <c r="J379" t="s">
        <v>642</v>
      </c>
      <c r="K379" t="s">
        <v>20</v>
      </c>
      <c r="L379" s="63">
        <v>190</v>
      </c>
      <c r="M379" s="4">
        <v>173.33333333333334</v>
      </c>
      <c r="N379" s="7">
        <v>0.91228070175438603</v>
      </c>
    </row>
    <row r="380" spans="3:14" x14ac:dyDescent="0.2">
      <c r="C380" t="s">
        <v>607</v>
      </c>
      <c r="D380" t="s">
        <v>31</v>
      </c>
      <c r="E380" s="63">
        <v>190</v>
      </c>
      <c r="F380" s="4">
        <v>147.5</v>
      </c>
      <c r="G380" s="7">
        <v>0.77631578947368418</v>
      </c>
      <c r="J380" t="s">
        <v>607</v>
      </c>
      <c r="K380" t="s">
        <v>31</v>
      </c>
      <c r="L380" s="63">
        <v>190</v>
      </c>
      <c r="M380" s="4">
        <v>147.5</v>
      </c>
      <c r="N380" s="7">
        <v>0.77631578947368418</v>
      </c>
    </row>
    <row r="381" spans="3:14" x14ac:dyDescent="0.2">
      <c r="C381" t="s">
        <v>912</v>
      </c>
      <c r="D381" t="s">
        <v>52</v>
      </c>
      <c r="E381" s="63">
        <v>190</v>
      </c>
      <c r="F381" s="4">
        <v>161.66666666666666</v>
      </c>
      <c r="G381" s="7">
        <v>0.85087719298245612</v>
      </c>
      <c r="J381" t="s">
        <v>912</v>
      </c>
      <c r="K381" t="s">
        <v>52</v>
      </c>
      <c r="L381" s="63">
        <v>190</v>
      </c>
      <c r="M381" s="4">
        <v>161.66666666666666</v>
      </c>
      <c r="N381" s="7">
        <v>0.85087719298245612</v>
      </c>
    </row>
    <row r="382" spans="3:14" x14ac:dyDescent="0.2">
      <c r="C382" t="s">
        <v>641</v>
      </c>
      <c r="D382" t="s">
        <v>20</v>
      </c>
      <c r="E382" s="63">
        <v>190</v>
      </c>
      <c r="F382" s="4">
        <v>173.33333333333334</v>
      </c>
      <c r="G382" s="7">
        <v>0.91228070175438603</v>
      </c>
      <c r="J382" t="s">
        <v>641</v>
      </c>
      <c r="K382" t="s">
        <v>20</v>
      </c>
      <c r="L382" s="63">
        <v>190</v>
      </c>
      <c r="M382" s="4">
        <v>173.33333333333334</v>
      </c>
      <c r="N382" s="7">
        <v>0.91228070175438603</v>
      </c>
    </row>
    <row r="383" spans="3:14" x14ac:dyDescent="0.2">
      <c r="C383" t="s">
        <v>978</v>
      </c>
      <c r="D383" t="s">
        <v>53</v>
      </c>
      <c r="E383" s="63">
        <v>190</v>
      </c>
      <c r="F383" s="4">
        <v>180</v>
      </c>
      <c r="G383" s="7">
        <v>0.94736842105263153</v>
      </c>
      <c r="J383" t="s">
        <v>978</v>
      </c>
      <c r="K383" t="s">
        <v>53</v>
      </c>
      <c r="L383" s="63">
        <v>190</v>
      </c>
      <c r="M383" s="4">
        <v>180</v>
      </c>
      <c r="N383" s="7">
        <v>0.94736842105263153</v>
      </c>
    </row>
    <row r="384" spans="3:14" x14ac:dyDescent="0.2">
      <c r="C384" t="s">
        <v>963</v>
      </c>
      <c r="D384" t="s">
        <v>47</v>
      </c>
      <c r="E384" s="63">
        <v>190</v>
      </c>
      <c r="F384" s="4">
        <v>167.5</v>
      </c>
      <c r="G384" s="7">
        <v>0.88157894736842102</v>
      </c>
      <c r="J384" t="s">
        <v>963</v>
      </c>
      <c r="K384" t="s">
        <v>47</v>
      </c>
      <c r="L384" s="63">
        <v>190</v>
      </c>
      <c r="M384" s="4">
        <v>167.5</v>
      </c>
      <c r="N384" s="7">
        <v>0.88157894736842102</v>
      </c>
    </row>
    <row r="385" spans="3:14" x14ac:dyDescent="0.2">
      <c r="C385" t="s">
        <v>872</v>
      </c>
      <c r="D385" t="s">
        <v>227</v>
      </c>
      <c r="E385" s="63">
        <v>190</v>
      </c>
      <c r="F385" s="4">
        <v>135</v>
      </c>
      <c r="G385" s="7">
        <v>0.71052631578947367</v>
      </c>
      <c r="J385" t="s">
        <v>872</v>
      </c>
      <c r="K385" t="s">
        <v>227</v>
      </c>
      <c r="L385" s="63">
        <v>190</v>
      </c>
      <c r="M385" s="4">
        <v>135</v>
      </c>
      <c r="N385" s="7">
        <v>0.71052631578947367</v>
      </c>
    </row>
    <row r="386" spans="3:14" x14ac:dyDescent="0.2">
      <c r="C386" t="s">
        <v>805</v>
      </c>
      <c r="D386" t="s">
        <v>231</v>
      </c>
      <c r="E386" s="63">
        <v>190</v>
      </c>
      <c r="F386" s="4">
        <v>173.33333333333334</v>
      </c>
      <c r="G386" s="7">
        <v>0.91228070175438603</v>
      </c>
      <c r="J386" t="s">
        <v>805</v>
      </c>
      <c r="K386" t="s">
        <v>231</v>
      </c>
      <c r="L386" s="63">
        <v>190</v>
      </c>
      <c r="M386" s="4">
        <v>173.33333333333334</v>
      </c>
      <c r="N386" s="7">
        <v>0.91228070175438603</v>
      </c>
    </row>
    <row r="387" spans="3:14" x14ac:dyDescent="0.2">
      <c r="C387" t="s">
        <v>700</v>
      </c>
      <c r="D387" t="s">
        <v>45</v>
      </c>
      <c r="E387" s="63">
        <v>190</v>
      </c>
      <c r="F387" s="4">
        <v>135</v>
      </c>
      <c r="G387" s="7">
        <v>0.71052631578947367</v>
      </c>
      <c r="J387" t="s">
        <v>700</v>
      </c>
      <c r="K387" t="s">
        <v>45</v>
      </c>
      <c r="L387" s="63">
        <v>190</v>
      </c>
      <c r="M387" s="4">
        <v>135</v>
      </c>
      <c r="N387" s="7">
        <v>0.71052631578947367</v>
      </c>
    </row>
    <row r="388" spans="3:14" x14ac:dyDescent="0.2">
      <c r="C388" t="s">
        <v>827</v>
      </c>
      <c r="D388" t="s">
        <v>48</v>
      </c>
      <c r="E388" s="63">
        <v>190</v>
      </c>
      <c r="F388" s="4">
        <v>147</v>
      </c>
      <c r="G388" s="7">
        <v>0.77368421052631575</v>
      </c>
      <c r="J388" t="s">
        <v>827</v>
      </c>
      <c r="K388" t="s">
        <v>48</v>
      </c>
      <c r="L388" s="63">
        <v>190</v>
      </c>
      <c r="M388" s="4">
        <v>147</v>
      </c>
      <c r="N388" s="7">
        <v>0.77368421052631575</v>
      </c>
    </row>
    <row r="389" spans="3:14" x14ac:dyDescent="0.2">
      <c r="C389" t="s">
        <v>812</v>
      </c>
      <c r="D389" t="s">
        <v>37</v>
      </c>
      <c r="E389" s="63">
        <v>190</v>
      </c>
      <c r="F389" s="4">
        <v>168.33333333333334</v>
      </c>
      <c r="G389" s="7">
        <v>0.88596491228070184</v>
      </c>
      <c r="J389" t="s">
        <v>812</v>
      </c>
      <c r="K389" t="s">
        <v>37</v>
      </c>
      <c r="L389" s="63">
        <v>190</v>
      </c>
      <c r="M389" s="4">
        <v>168.33333333333334</v>
      </c>
      <c r="N389" s="7">
        <v>0.88596491228070184</v>
      </c>
    </row>
    <row r="390" spans="3:14" x14ac:dyDescent="0.2">
      <c r="C390" t="s">
        <v>643</v>
      </c>
      <c r="D390" t="s">
        <v>20</v>
      </c>
      <c r="E390" s="63">
        <v>190</v>
      </c>
      <c r="F390" s="4">
        <v>176.66666666666666</v>
      </c>
      <c r="G390" s="7">
        <v>0.92982456140350878</v>
      </c>
      <c r="J390" t="s">
        <v>643</v>
      </c>
      <c r="K390" t="s">
        <v>20</v>
      </c>
      <c r="L390" s="63">
        <v>190</v>
      </c>
      <c r="M390" s="4">
        <v>176.66666666666666</v>
      </c>
      <c r="N390" s="7">
        <v>0.92982456140350878</v>
      </c>
    </row>
    <row r="391" spans="3:14" x14ac:dyDescent="0.2">
      <c r="C391" t="s">
        <v>386</v>
      </c>
      <c r="D391" t="s">
        <v>25</v>
      </c>
      <c r="E391" s="63">
        <v>190</v>
      </c>
      <c r="F391" s="4">
        <v>185</v>
      </c>
      <c r="G391" s="7">
        <v>0.97368421052631582</v>
      </c>
      <c r="J391" t="s">
        <v>386</v>
      </c>
      <c r="K391" t="s">
        <v>25</v>
      </c>
      <c r="L391" s="63">
        <v>190</v>
      </c>
      <c r="M391" s="4">
        <v>185</v>
      </c>
      <c r="N391" s="7">
        <v>0.97368421052631582</v>
      </c>
    </row>
    <row r="392" spans="3:14" x14ac:dyDescent="0.2">
      <c r="C392" t="s">
        <v>338</v>
      </c>
      <c r="D392" t="s">
        <v>36</v>
      </c>
      <c r="E392" s="63">
        <v>190</v>
      </c>
      <c r="F392" s="4">
        <v>173.75</v>
      </c>
      <c r="G392" s="7">
        <v>0.91447368421052633</v>
      </c>
      <c r="J392" t="s">
        <v>338</v>
      </c>
      <c r="K392" t="s">
        <v>36</v>
      </c>
      <c r="L392" s="63">
        <v>190</v>
      </c>
      <c r="M392" s="4">
        <v>173.75</v>
      </c>
      <c r="N392" s="7">
        <v>0.91447368421052633</v>
      </c>
    </row>
    <row r="393" spans="3:14" x14ac:dyDescent="0.2">
      <c r="C393" t="s">
        <v>387</v>
      </c>
      <c r="D393" t="s">
        <v>25</v>
      </c>
      <c r="E393" s="63">
        <v>190</v>
      </c>
      <c r="F393" s="4">
        <v>160</v>
      </c>
      <c r="G393" s="7">
        <v>0.84210526315789469</v>
      </c>
      <c r="J393" t="s">
        <v>387</v>
      </c>
      <c r="K393" t="s">
        <v>25</v>
      </c>
      <c r="L393" s="63">
        <v>190</v>
      </c>
      <c r="M393" s="4">
        <v>160</v>
      </c>
      <c r="N393" s="7">
        <v>0.84210526315789469</v>
      </c>
    </row>
    <row r="394" spans="3:14" x14ac:dyDescent="0.2">
      <c r="C394" t="s">
        <v>385</v>
      </c>
      <c r="D394" t="s">
        <v>25</v>
      </c>
      <c r="E394" s="63">
        <v>190</v>
      </c>
      <c r="F394" s="4">
        <v>140</v>
      </c>
      <c r="G394" s="7">
        <v>0.73684210526315785</v>
      </c>
      <c r="J394" t="s">
        <v>385</v>
      </c>
      <c r="K394" t="s">
        <v>25</v>
      </c>
      <c r="L394" s="63">
        <v>190</v>
      </c>
      <c r="M394" s="4">
        <v>140</v>
      </c>
      <c r="N394" s="7">
        <v>0.73684210526315785</v>
      </c>
    </row>
    <row r="395" spans="3:14" x14ac:dyDescent="0.2">
      <c r="C395" t="s">
        <v>412</v>
      </c>
      <c r="D395" t="s">
        <v>156</v>
      </c>
      <c r="E395" s="63">
        <v>190</v>
      </c>
      <c r="F395" s="4">
        <v>172.5</v>
      </c>
      <c r="G395" s="7">
        <v>0.90789473684210531</v>
      </c>
      <c r="J395" t="s">
        <v>412</v>
      </c>
      <c r="K395" t="s">
        <v>156</v>
      </c>
      <c r="L395" s="63">
        <v>190</v>
      </c>
      <c r="M395" s="4">
        <v>172.5</v>
      </c>
      <c r="N395" s="7">
        <v>0.90789473684210531</v>
      </c>
    </row>
    <row r="396" spans="3:14" x14ac:dyDescent="0.2">
      <c r="C396" t="s">
        <v>596</v>
      </c>
      <c r="D396" t="s">
        <v>157</v>
      </c>
      <c r="E396" s="63">
        <v>190</v>
      </c>
      <c r="F396" s="4">
        <v>158</v>
      </c>
      <c r="G396" s="7">
        <v>0.83157894736842108</v>
      </c>
      <c r="J396" t="s">
        <v>596</v>
      </c>
      <c r="K396" t="s">
        <v>157</v>
      </c>
      <c r="L396" s="63">
        <v>190</v>
      </c>
      <c r="M396" s="4">
        <v>158</v>
      </c>
      <c r="N396" s="7">
        <v>0.83157894736842108</v>
      </c>
    </row>
    <row r="397" spans="3:14" x14ac:dyDescent="0.2">
      <c r="C397" t="s">
        <v>580</v>
      </c>
      <c r="D397" t="s">
        <v>230</v>
      </c>
      <c r="E397" s="63">
        <v>190</v>
      </c>
      <c r="F397" s="4">
        <v>166.66666666666666</v>
      </c>
      <c r="G397" s="7">
        <v>0.8771929824561403</v>
      </c>
      <c r="J397" t="s">
        <v>580</v>
      </c>
      <c r="K397" t="s">
        <v>230</v>
      </c>
      <c r="L397" s="63">
        <v>190</v>
      </c>
      <c r="M397" s="4">
        <v>166.66666666666666</v>
      </c>
      <c r="N397" s="7">
        <v>0.8771929824561403</v>
      </c>
    </row>
    <row r="398" spans="3:14" x14ac:dyDescent="0.2">
      <c r="C398" t="s">
        <v>281</v>
      </c>
      <c r="D398" t="s">
        <v>28</v>
      </c>
      <c r="E398" s="63">
        <v>190</v>
      </c>
      <c r="F398" s="4">
        <v>155</v>
      </c>
      <c r="G398" s="7">
        <v>0.81578947368421051</v>
      </c>
      <c r="J398" t="s">
        <v>281</v>
      </c>
      <c r="K398" t="s">
        <v>28</v>
      </c>
      <c r="L398" s="63">
        <v>190</v>
      </c>
      <c r="M398" s="4">
        <v>155</v>
      </c>
      <c r="N398" s="7">
        <v>0.81578947368421051</v>
      </c>
    </row>
    <row r="399" spans="3:14" x14ac:dyDescent="0.2">
      <c r="C399" t="s">
        <v>546</v>
      </c>
      <c r="D399" t="s">
        <v>38</v>
      </c>
      <c r="E399" s="63">
        <v>190</v>
      </c>
      <c r="F399" s="4">
        <v>170</v>
      </c>
      <c r="G399" s="7">
        <v>0.89473684210526316</v>
      </c>
      <c r="J399" t="s">
        <v>546</v>
      </c>
      <c r="K399" t="s">
        <v>38</v>
      </c>
      <c r="L399" s="63">
        <v>190</v>
      </c>
      <c r="M399" s="4">
        <v>170</v>
      </c>
      <c r="N399" s="7">
        <v>0.89473684210526316</v>
      </c>
    </row>
    <row r="400" spans="3:14" x14ac:dyDescent="0.2">
      <c r="C400" t="s">
        <v>545</v>
      </c>
      <c r="D400" t="s">
        <v>38</v>
      </c>
      <c r="E400" s="63">
        <v>190</v>
      </c>
      <c r="F400" s="4">
        <v>175</v>
      </c>
      <c r="G400" s="7">
        <v>0.92105263157894735</v>
      </c>
      <c r="J400" t="s">
        <v>545</v>
      </c>
      <c r="K400" t="s">
        <v>38</v>
      </c>
      <c r="L400" s="63">
        <v>190</v>
      </c>
      <c r="M400" s="4">
        <v>175</v>
      </c>
      <c r="N400" s="7">
        <v>0.92105263157894735</v>
      </c>
    </row>
    <row r="401" spans="3:14" x14ac:dyDescent="0.2">
      <c r="C401" t="s">
        <v>879</v>
      </c>
      <c r="D401" t="s">
        <v>46</v>
      </c>
      <c r="E401" s="63">
        <v>185</v>
      </c>
      <c r="F401" s="4">
        <v>178.33333333333334</v>
      </c>
      <c r="G401" s="7">
        <v>0.963963963963964</v>
      </c>
      <c r="J401" t="s">
        <v>879</v>
      </c>
      <c r="K401" t="s">
        <v>46</v>
      </c>
      <c r="L401" s="63">
        <v>185</v>
      </c>
      <c r="M401" s="4">
        <v>178.33333333333334</v>
      </c>
      <c r="N401" s="7">
        <v>0.963963963963964</v>
      </c>
    </row>
    <row r="402" spans="3:14" x14ac:dyDescent="0.2">
      <c r="C402" t="s">
        <v>742</v>
      </c>
      <c r="D402" t="s">
        <v>39</v>
      </c>
      <c r="E402" s="63">
        <v>185</v>
      </c>
      <c r="F402" s="4">
        <v>163.33333333333334</v>
      </c>
      <c r="G402" s="7">
        <v>0.88288288288288297</v>
      </c>
      <c r="J402" t="s">
        <v>742</v>
      </c>
      <c r="K402" t="s">
        <v>39</v>
      </c>
      <c r="L402" s="63">
        <v>185</v>
      </c>
      <c r="M402" s="4">
        <v>163.33333333333334</v>
      </c>
      <c r="N402" s="7">
        <v>0.88288288288288297</v>
      </c>
    </row>
    <row r="403" spans="3:14" x14ac:dyDescent="0.2">
      <c r="C403" t="s">
        <v>608</v>
      </c>
      <c r="D403" t="s">
        <v>31</v>
      </c>
      <c r="E403" s="63">
        <v>185</v>
      </c>
      <c r="F403" s="4">
        <v>122.5</v>
      </c>
      <c r="G403" s="7">
        <v>0.66216216216216217</v>
      </c>
      <c r="J403" t="s">
        <v>608</v>
      </c>
      <c r="K403" t="s">
        <v>31</v>
      </c>
      <c r="L403" s="63">
        <v>185</v>
      </c>
      <c r="M403" s="4">
        <v>122.5</v>
      </c>
      <c r="N403" s="7">
        <v>0.66216216216216217</v>
      </c>
    </row>
    <row r="404" spans="3:14" x14ac:dyDescent="0.2">
      <c r="C404" t="s">
        <v>913</v>
      </c>
      <c r="D404" t="s">
        <v>52</v>
      </c>
      <c r="E404" s="63">
        <v>185</v>
      </c>
      <c r="F404" s="4">
        <v>175</v>
      </c>
      <c r="G404" s="7">
        <v>0.94594594594594594</v>
      </c>
      <c r="J404" t="s">
        <v>913</v>
      </c>
      <c r="K404" t="s">
        <v>52</v>
      </c>
      <c r="L404" s="63">
        <v>185</v>
      </c>
      <c r="M404" s="4">
        <v>175</v>
      </c>
      <c r="N404" s="7">
        <v>0.94594594594594594</v>
      </c>
    </row>
    <row r="405" spans="3:14" x14ac:dyDescent="0.2">
      <c r="C405" t="s">
        <v>898</v>
      </c>
      <c r="D405" t="s">
        <v>222</v>
      </c>
      <c r="E405" s="63">
        <v>185</v>
      </c>
      <c r="F405" s="4">
        <v>145</v>
      </c>
      <c r="G405" s="7">
        <v>0.78378378378378377</v>
      </c>
      <c r="J405" t="s">
        <v>898</v>
      </c>
      <c r="K405" t="s">
        <v>222</v>
      </c>
      <c r="L405" s="63">
        <v>185</v>
      </c>
      <c r="M405" s="4">
        <v>145</v>
      </c>
      <c r="N405" s="7">
        <v>0.78378378378378377</v>
      </c>
    </row>
    <row r="406" spans="3:14" x14ac:dyDescent="0.2">
      <c r="C406" t="s">
        <v>586</v>
      </c>
      <c r="D406" t="s">
        <v>36</v>
      </c>
      <c r="E406" s="63">
        <v>185</v>
      </c>
      <c r="F406" s="4">
        <v>150</v>
      </c>
      <c r="G406" s="7">
        <v>0.81081081081081086</v>
      </c>
      <c r="J406" t="s">
        <v>586</v>
      </c>
      <c r="K406" t="s">
        <v>36</v>
      </c>
      <c r="L406" s="63">
        <v>185</v>
      </c>
      <c r="M406" s="4">
        <v>150</v>
      </c>
      <c r="N406" s="7">
        <v>0.81081081081081086</v>
      </c>
    </row>
    <row r="407" spans="3:14" x14ac:dyDescent="0.2">
      <c r="C407" t="s">
        <v>340</v>
      </c>
      <c r="D407" t="s">
        <v>36</v>
      </c>
      <c r="E407" s="63">
        <v>185</v>
      </c>
      <c r="F407" s="4">
        <v>173.33333333333334</v>
      </c>
      <c r="G407" s="7">
        <v>0.93693693693693703</v>
      </c>
      <c r="J407" t="s">
        <v>340</v>
      </c>
      <c r="K407" t="s">
        <v>36</v>
      </c>
      <c r="L407" s="63">
        <v>185</v>
      </c>
      <c r="M407" s="4">
        <v>173.33333333333334</v>
      </c>
      <c r="N407" s="7">
        <v>0.93693693693693703</v>
      </c>
    </row>
    <row r="408" spans="3:14" x14ac:dyDescent="0.2">
      <c r="C408" t="s">
        <v>276</v>
      </c>
      <c r="D408" t="s">
        <v>224</v>
      </c>
      <c r="E408" s="63">
        <v>185</v>
      </c>
      <c r="F408" s="4">
        <v>158.33333333333334</v>
      </c>
      <c r="G408" s="7">
        <v>0.85585585585585588</v>
      </c>
      <c r="J408" t="s">
        <v>276</v>
      </c>
      <c r="K408" t="s">
        <v>224</v>
      </c>
      <c r="L408" s="63">
        <v>185</v>
      </c>
      <c r="M408" s="4">
        <v>158.33333333333334</v>
      </c>
      <c r="N408" s="7">
        <v>0.85585585585585588</v>
      </c>
    </row>
    <row r="409" spans="3:14" x14ac:dyDescent="0.2">
      <c r="C409" t="s">
        <v>598</v>
      </c>
      <c r="D409" t="s">
        <v>157</v>
      </c>
      <c r="E409" s="63">
        <v>185</v>
      </c>
      <c r="F409" s="4">
        <v>146.25</v>
      </c>
      <c r="G409" s="7">
        <v>0.79054054054054057</v>
      </c>
      <c r="J409" t="s">
        <v>598</v>
      </c>
      <c r="K409" t="s">
        <v>157</v>
      </c>
      <c r="L409" s="63">
        <v>185</v>
      </c>
      <c r="M409" s="4">
        <v>146.25</v>
      </c>
      <c r="N409" s="7">
        <v>0.79054054054054057</v>
      </c>
    </row>
    <row r="410" spans="3:14" x14ac:dyDescent="0.2">
      <c r="C410" t="s">
        <v>915</v>
      </c>
      <c r="D410" t="s">
        <v>52</v>
      </c>
      <c r="E410" s="63">
        <v>180</v>
      </c>
      <c r="F410" s="4">
        <v>161.66666666666666</v>
      </c>
      <c r="G410" s="7">
        <v>0.89814814814814814</v>
      </c>
      <c r="J410" t="s">
        <v>915</v>
      </c>
      <c r="K410" t="s">
        <v>52</v>
      </c>
      <c r="L410" s="63">
        <v>180</v>
      </c>
      <c r="M410" s="4">
        <v>161.66666666666666</v>
      </c>
      <c r="N410" s="7">
        <v>0.89814814814814814</v>
      </c>
    </row>
    <row r="411" spans="3:14" x14ac:dyDescent="0.2">
      <c r="C411" t="s">
        <v>770</v>
      </c>
      <c r="D411" t="s">
        <v>159</v>
      </c>
      <c r="E411" s="63">
        <v>180</v>
      </c>
      <c r="F411" s="4">
        <v>156.66666666666666</v>
      </c>
      <c r="G411" s="7">
        <v>0.87037037037037035</v>
      </c>
      <c r="J411" t="s">
        <v>770</v>
      </c>
      <c r="K411" t="s">
        <v>159</v>
      </c>
      <c r="L411" s="63">
        <v>180</v>
      </c>
      <c r="M411" s="4">
        <v>156.66666666666666</v>
      </c>
      <c r="N411" s="7">
        <v>0.87037037037037035</v>
      </c>
    </row>
    <row r="412" spans="3:14" x14ac:dyDescent="0.2">
      <c r="C412" t="s">
        <v>914</v>
      </c>
      <c r="D412" t="s">
        <v>52</v>
      </c>
      <c r="E412" s="63">
        <v>180</v>
      </c>
      <c r="F412" s="4">
        <v>141.66666666666666</v>
      </c>
      <c r="G412" s="7">
        <v>0.78703703703703698</v>
      </c>
      <c r="J412" t="s">
        <v>914</v>
      </c>
      <c r="K412" t="s">
        <v>52</v>
      </c>
      <c r="L412" s="63">
        <v>180</v>
      </c>
      <c r="M412" s="4">
        <v>141.66666666666666</v>
      </c>
      <c r="N412" s="7">
        <v>0.78703703703703698</v>
      </c>
    </row>
    <row r="413" spans="3:14" x14ac:dyDescent="0.2">
      <c r="C413" t="s">
        <v>881</v>
      </c>
      <c r="D413" t="s">
        <v>46</v>
      </c>
      <c r="E413" s="63">
        <v>180</v>
      </c>
      <c r="F413" s="4">
        <v>145</v>
      </c>
      <c r="G413" s="7">
        <v>0.80555555555555558</v>
      </c>
      <c r="J413" t="s">
        <v>881</v>
      </c>
      <c r="K413" t="s">
        <v>46</v>
      </c>
      <c r="L413" s="63">
        <v>180</v>
      </c>
      <c r="M413" s="4">
        <v>145</v>
      </c>
      <c r="N413" s="7">
        <v>0.80555555555555558</v>
      </c>
    </row>
    <row r="414" spans="3:14" x14ac:dyDescent="0.2">
      <c r="C414" t="s">
        <v>997</v>
      </c>
      <c r="D414" t="s">
        <v>51</v>
      </c>
      <c r="E414" s="63">
        <v>180</v>
      </c>
      <c r="F414" s="4">
        <v>165</v>
      </c>
      <c r="G414" s="7">
        <v>0.91666666666666663</v>
      </c>
      <c r="J414" t="s">
        <v>997</v>
      </c>
      <c r="K414" t="s">
        <v>51</v>
      </c>
      <c r="L414" s="63">
        <v>180</v>
      </c>
      <c r="M414" s="4">
        <v>165</v>
      </c>
      <c r="N414" s="7">
        <v>0.91666666666666663</v>
      </c>
    </row>
    <row r="415" spans="3:14" x14ac:dyDescent="0.2">
      <c r="C415" t="s">
        <v>673</v>
      </c>
      <c r="D415" t="s">
        <v>146</v>
      </c>
      <c r="E415" s="63">
        <v>180</v>
      </c>
      <c r="F415" s="4">
        <v>156.66666666666666</v>
      </c>
      <c r="G415" s="7">
        <v>0.87037037037037035</v>
      </c>
      <c r="J415" t="s">
        <v>673</v>
      </c>
      <c r="K415" t="s">
        <v>146</v>
      </c>
      <c r="L415" s="63">
        <v>180</v>
      </c>
      <c r="M415" s="4">
        <v>156.66666666666666</v>
      </c>
      <c r="N415" s="7">
        <v>0.87037037037037035</v>
      </c>
    </row>
    <row r="416" spans="3:14" x14ac:dyDescent="0.2">
      <c r="C416" t="s">
        <v>916</v>
      </c>
      <c r="D416" t="s">
        <v>52</v>
      </c>
      <c r="E416" s="63">
        <v>180</v>
      </c>
      <c r="F416" s="4">
        <v>173.33333333333334</v>
      </c>
      <c r="G416" s="7">
        <v>0.96296296296296302</v>
      </c>
      <c r="J416" t="s">
        <v>916</v>
      </c>
      <c r="K416" t="s">
        <v>52</v>
      </c>
      <c r="L416" s="63">
        <v>180</v>
      </c>
      <c r="M416" s="4">
        <v>173.33333333333334</v>
      </c>
      <c r="N416" s="7">
        <v>0.96296296296296302</v>
      </c>
    </row>
    <row r="417" spans="3:14" x14ac:dyDescent="0.2">
      <c r="C417" t="s">
        <v>880</v>
      </c>
      <c r="D417" t="s">
        <v>46</v>
      </c>
      <c r="E417" s="63">
        <v>180</v>
      </c>
      <c r="F417" s="4">
        <v>146.66666666666666</v>
      </c>
      <c r="G417" s="7">
        <v>0.81481481481481477</v>
      </c>
      <c r="J417" t="s">
        <v>880</v>
      </c>
      <c r="K417" t="s">
        <v>46</v>
      </c>
      <c r="L417" s="63">
        <v>180</v>
      </c>
      <c r="M417" s="4">
        <v>146.66666666666666</v>
      </c>
      <c r="N417" s="7">
        <v>0.81481481481481477</v>
      </c>
    </row>
    <row r="418" spans="3:14" x14ac:dyDescent="0.2">
      <c r="C418" t="s">
        <v>800</v>
      </c>
      <c r="D418" t="s">
        <v>223</v>
      </c>
      <c r="E418" s="63">
        <v>180</v>
      </c>
      <c r="F418" s="4">
        <v>160</v>
      </c>
      <c r="G418" s="7">
        <v>0.88888888888888884</v>
      </c>
      <c r="J418" t="s">
        <v>800</v>
      </c>
      <c r="K418" t="s">
        <v>223</v>
      </c>
      <c r="L418" s="63">
        <v>180</v>
      </c>
      <c r="M418" s="4">
        <v>160</v>
      </c>
      <c r="N418" s="7">
        <v>0.88888888888888884</v>
      </c>
    </row>
    <row r="419" spans="3:14" x14ac:dyDescent="0.2">
      <c r="C419" t="s">
        <v>524</v>
      </c>
      <c r="D419" t="s">
        <v>41</v>
      </c>
      <c r="E419" s="63">
        <v>180</v>
      </c>
      <c r="F419" s="4">
        <v>153.33333333333334</v>
      </c>
      <c r="G419" s="7">
        <v>0.85185185185185186</v>
      </c>
      <c r="J419" t="s">
        <v>524</v>
      </c>
      <c r="K419" t="s">
        <v>41</v>
      </c>
      <c r="L419" s="63">
        <v>180</v>
      </c>
      <c r="M419" s="4">
        <v>153.33333333333334</v>
      </c>
      <c r="N419" s="7">
        <v>0.85185185185185186</v>
      </c>
    </row>
    <row r="420" spans="3:14" x14ac:dyDescent="0.2">
      <c r="C420" t="s">
        <v>315</v>
      </c>
      <c r="D420" t="s">
        <v>152</v>
      </c>
      <c r="E420" s="63">
        <v>180</v>
      </c>
      <c r="F420" s="4">
        <v>161.66666666666666</v>
      </c>
      <c r="G420" s="7">
        <v>0.89814814814814814</v>
      </c>
      <c r="J420" t="s">
        <v>315</v>
      </c>
      <c r="K420" t="s">
        <v>152</v>
      </c>
      <c r="L420" s="63">
        <v>180</v>
      </c>
      <c r="M420" s="4">
        <v>161.66666666666666</v>
      </c>
      <c r="N420" s="7">
        <v>0.89814814814814814</v>
      </c>
    </row>
    <row r="421" spans="3:14" x14ac:dyDescent="0.2">
      <c r="C421" t="s">
        <v>525</v>
      </c>
      <c r="D421" t="s">
        <v>41</v>
      </c>
      <c r="E421" s="63">
        <v>180</v>
      </c>
      <c r="F421" s="4">
        <v>136.66666666666666</v>
      </c>
      <c r="G421" s="7">
        <v>0.75925925925925919</v>
      </c>
      <c r="J421" t="s">
        <v>525</v>
      </c>
      <c r="K421" t="s">
        <v>41</v>
      </c>
      <c r="L421" s="63">
        <v>180</v>
      </c>
      <c r="M421" s="4">
        <v>136.66666666666666</v>
      </c>
      <c r="N421" s="7">
        <v>0.75925925925925919</v>
      </c>
    </row>
    <row r="422" spans="3:14" x14ac:dyDescent="0.2">
      <c r="C422" t="s">
        <v>400</v>
      </c>
      <c r="D422" t="s">
        <v>150</v>
      </c>
      <c r="E422" s="63">
        <v>180</v>
      </c>
      <c r="F422" s="4">
        <v>157.5</v>
      </c>
      <c r="G422" s="7">
        <v>0.875</v>
      </c>
      <c r="J422" t="s">
        <v>400</v>
      </c>
      <c r="K422" t="s">
        <v>150</v>
      </c>
      <c r="L422" s="63">
        <v>180</v>
      </c>
      <c r="M422" s="4">
        <v>157.5</v>
      </c>
      <c r="N422" s="7">
        <v>0.875</v>
      </c>
    </row>
    <row r="423" spans="3:14" x14ac:dyDescent="0.2">
      <c r="C423" t="s">
        <v>479</v>
      </c>
      <c r="D423" t="s">
        <v>35</v>
      </c>
      <c r="E423" s="63">
        <v>180</v>
      </c>
      <c r="F423" s="4">
        <v>157.5</v>
      </c>
      <c r="G423" s="7">
        <v>0.875</v>
      </c>
      <c r="J423" t="s">
        <v>479</v>
      </c>
      <c r="K423" t="s">
        <v>35</v>
      </c>
      <c r="L423" s="63">
        <v>180</v>
      </c>
      <c r="M423" s="4">
        <v>157.5</v>
      </c>
      <c r="N423" s="7">
        <v>0.875</v>
      </c>
    </row>
    <row r="424" spans="3:14" x14ac:dyDescent="0.2">
      <c r="C424" t="s">
        <v>401</v>
      </c>
      <c r="D424" t="s">
        <v>150</v>
      </c>
      <c r="E424" s="63">
        <v>180</v>
      </c>
      <c r="F424" s="4">
        <v>157.5</v>
      </c>
      <c r="G424" s="7">
        <v>0.875</v>
      </c>
      <c r="J424" t="s">
        <v>401</v>
      </c>
      <c r="K424" t="s">
        <v>150</v>
      </c>
      <c r="L424" s="63">
        <v>180</v>
      </c>
      <c r="M424" s="4">
        <v>157.5</v>
      </c>
      <c r="N424" s="7">
        <v>0.875</v>
      </c>
    </row>
    <row r="425" spans="3:14" x14ac:dyDescent="0.2">
      <c r="C425" t="s">
        <v>581</v>
      </c>
      <c r="D425" t="s">
        <v>149</v>
      </c>
      <c r="E425" s="63">
        <v>180</v>
      </c>
      <c r="F425" s="4">
        <v>133.75</v>
      </c>
      <c r="G425" s="7">
        <v>0.74305555555555558</v>
      </c>
      <c r="J425" t="s">
        <v>581</v>
      </c>
      <c r="K425" t="s">
        <v>149</v>
      </c>
      <c r="L425" s="63">
        <v>180</v>
      </c>
      <c r="M425" s="4">
        <v>133.75</v>
      </c>
      <c r="N425" s="7">
        <v>0.74305555555555558</v>
      </c>
    </row>
    <row r="426" spans="3:14" x14ac:dyDescent="0.2">
      <c r="C426" t="s">
        <v>463</v>
      </c>
      <c r="D426" t="s">
        <v>26</v>
      </c>
      <c r="E426" s="63">
        <v>180</v>
      </c>
      <c r="F426" s="4">
        <v>146.25</v>
      </c>
      <c r="G426" s="7">
        <v>0.8125</v>
      </c>
      <c r="J426" t="s">
        <v>463</v>
      </c>
      <c r="K426" t="s">
        <v>26</v>
      </c>
      <c r="L426" s="63">
        <v>180</v>
      </c>
      <c r="M426" s="4">
        <v>146.25</v>
      </c>
      <c r="N426" s="7">
        <v>0.8125</v>
      </c>
    </row>
    <row r="427" spans="3:14" x14ac:dyDescent="0.2">
      <c r="C427" t="s">
        <v>437</v>
      </c>
      <c r="D427" t="s">
        <v>151</v>
      </c>
      <c r="E427" s="63">
        <v>180</v>
      </c>
      <c r="F427" s="4">
        <v>150</v>
      </c>
      <c r="G427" s="7">
        <v>0.83333333333333337</v>
      </c>
      <c r="J427" t="s">
        <v>437</v>
      </c>
      <c r="K427" t="s">
        <v>151</v>
      </c>
      <c r="L427" s="63">
        <v>180</v>
      </c>
      <c r="M427" s="4">
        <v>150</v>
      </c>
      <c r="N427" s="7">
        <v>0.83333333333333337</v>
      </c>
    </row>
    <row r="428" spans="3:14" x14ac:dyDescent="0.2">
      <c r="C428" t="s">
        <v>450</v>
      </c>
      <c r="D428" t="s">
        <v>44</v>
      </c>
      <c r="E428" s="63">
        <v>180</v>
      </c>
      <c r="F428" s="4">
        <v>142.5</v>
      </c>
      <c r="G428" s="7">
        <v>0.79166666666666663</v>
      </c>
      <c r="J428" t="s">
        <v>450</v>
      </c>
      <c r="K428" t="s">
        <v>44</v>
      </c>
      <c r="L428" s="63">
        <v>180</v>
      </c>
      <c r="M428" s="4">
        <v>142.5</v>
      </c>
      <c r="N428" s="7">
        <v>0.79166666666666663</v>
      </c>
    </row>
    <row r="429" spans="3:14" x14ac:dyDescent="0.2">
      <c r="C429" t="s">
        <v>547</v>
      </c>
      <c r="D429" t="s">
        <v>38</v>
      </c>
      <c r="E429" s="63">
        <v>180</v>
      </c>
      <c r="F429" s="4">
        <v>161.66666666666666</v>
      </c>
      <c r="G429" s="7">
        <v>0.89814814814814814</v>
      </c>
      <c r="J429" t="s">
        <v>547</v>
      </c>
      <c r="K429" t="s">
        <v>38</v>
      </c>
      <c r="L429" s="63">
        <v>180</v>
      </c>
      <c r="M429" s="4">
        <v>161.66666666666666</v>
      </c>
      <c r="N429" s="7">
        <v>0.89814814814814814</v>
      </c>
    </row>
    <row r="430" spans="3:14" x14ac:dyDescent="0.2">
      <c r="C430" t="s">
        <v>277</v>
      </c>
      <c r="D430" t="s">
        <v>17</v>
      </c>
      <c r="E430" s="63">
        <v>180</v>
      </c>
      <c r="F430" s="4">
        <v>140</v>
      </c>
      <c r="G430" s="7">
        <v>0.77777777777777779</v>
      </c>
      <c r="J430" t="s">
        <v>277</v>
      </c>
      <c r="K430" t="s">
        <v>17</v>
      </c>
      <c r="L430" s="63">
        <v>180</v>
      </c>
      <c r="M430" s="4">
        <v>140</v>
      </c>
      <c r="N430" s="7">
        <v>0.77777777777777779</v>
      </c>
    </row>
    <row r="431" spans="3:14" x14ac:dyDescent="0.2">
      <c r="C431" t="s">
        <v>507</v>
      </c>
      <c r="D431" t="s">
        <v>221</v>
      </c>
      <c r="E431" s="63">
        <v>180</v>
      </c>
      <c r="F431" s="4">
        <v>130</v>
      </c>
      <c r="G431" s="7">
        <v>0.72222222222222221</v>
      </c>
      <c r="J431" t="s">
        <v>507</v>
      </c>
      <c r="K431" t="s">
        <v>221</v>
      </c>
      <c r="L431" s="63">
        <v>180</v>
      </c>
      <c r="M431" s="4">
        <v>130</v>
      </c>
      <c r="N431" s="7">
        <v>0.72222222222222221</v>
      </c>
    </row>
    <row r="432" spans="3:14" x14ac:dyDescent="0.2">
      <c r="C432" t="s">
        <v>464</v>
      </c>
      <c r="D432" t="s">
        <v>26</v>
      </c>
      <c r="E432" s="63">
        <v>180</v>
      </c>
      <c r="F432" s="4">
        <v>128.75</v>
      </c>
      <c r="G432" s="7">
        <v>0.71527777777777779</v>
      </c>
      <c r="J432" t="s">
        <v>464</v>
      </c>
      <c r="K432" t="s">
        <v>26</v>
      </c>
      <c r="L432" s="63">
        <v>180</v>
      </c>
      <c r="M432" s="4">
        <v>128.75</v>
      </c>
      <c r="N432" s="7">
        <v>0.71527777777777779</v>
      </c>
    </row>
    <row r="433" spans="3:14" x14ac:dyDescent="0.2">
      <c r="C433" t="s">
        <v>843</v>
      </c>
      <c r="D433" t="s">
        <v>49</v>
      </c>
      <c r="E433" s="63">
        <v>175</v>
      </c>
      <c r="F433" s="4">
        <v>153.75</v>
      </c>
      <c r="G433" s="7">
        <v>0.87857142857142856</v>
      </c>
      <c r="J433" t="s">
        <v>843</v>
      </c>
      <c r="K433" t="s">
        <v>49</v>
      </c>
      <c r="L433" s="63">
        <v>175</v>
      </c>
      <c r="M433" s="4">
        <v>153.75</v>
      </c>
      <c r="N433" s="7">
        <v>0.87857142857142856</v>
      </c>
    </row>
    <row r="434" spans="3:14" x14ac:dyDescent="0.2">
      <c r="C434" t="s">
        <v>756</v>
      </c>
      <c r="D434" t="s">
        <v>158</v>
      </c>
      <c r="E434" s="63">
        <v>175</v>
      </c>
      <c r="F434" s="4">
        <v>158.33333333333334</v>
      </c>
      <c r="G434" s="7">
        <v>0.90476190476190477</v>
      </c>
      <c r="J434" t="s">
        <v>756</v>
      </c>
      <c r="K434" t="s">
        <v>158</v>
      </c>
      <c r="L434" s="63">
        <v>175</v>
      </c>
      <c r="M434" s="4">
        <v>158.33333333333334</v>
      </c>
      <c r="N434" s="7">
        <v>0.90476190476190477</v>
      </c>
    </row>
    <row r="435" spans="3:14" x14ac:dyDescent="0.2">
      <c r="C435" t="s">
        <v>644</v>
      </c>
      <c r="D435" t="s">
        <v>20</v>
      </c>
      <c r="E435" s="63">
        <v>175</v>
      </c>
      <c r="F435" s="4">
        <v>143.33333333333334</v>
      </c>
      <c r="G435" s="7">
        <v>0.81904761904761914</v>
      </c>
      <c r="J435" t="s">
        <v>644</v>
      </c>
      <c r="K435" t="s">
        <v>20</v>
      </c>
      <c r="L435" s="63">
        <v>175</v>
      </c>
      <c r="M435" s="4">
        <v>143.33333333333334</v>
      </c>
      <c r="N435" s="7">
        <v>0.81904761904761914</v>
      </c>
    </row>
    <row r="436" spans="3:14" x14ac:dyDescent="0.2">
      <c r="C436" t="s">
        <v>815</v>
      </c>
      <c r="D436" t="s">
        <v>37</v>
      </c>
      <c r="E436" s="63">
        <v>175</v>
      </c>
      <c r="F436" s="4">
        <v>165</v>
      </c>
      <c r="G436" s="7">
        <v>0.94285714285714284</v>
      </c>
      <c r="J436" t="s">
        <v>815</v>
      </c>
      <c r="K436" t="s">
        <v>37</v>
      </c>
      <c r="L436" s="63">
        <v>175</v>
      </c>
      <c r="M436" s="4">
        <v>165</v>
      </c>
      <c r="N436" s="7">
        <v>0.94285714285714284</v>
      </c>
    </row>
    <row r="437" spans="3:14" x14ac:dyDescent="0.2">
      <c r="C437" t="s">
        <v>917</v>
      </c>
      <c r="D437" t="s">
        <v>52</v>
      </c>
      <c r="E437" s="63">
        <v>175</v>
      </c>
      <c r="F437" s="4">
        <v>158.33333333333334</v>
      </c>
      <c r="G437" s="7">
        <v>0.90476190476190477</v>
      </c>
      <c r="J437" t="s">
        <v>917</v>
      </c>
      <c r="K437" t="s">
        <v>52</v>
      </c>
      <c r="L437" s="63">
        <v>175</v>
      </c>
      <c r="M437" s="4">
        <v>158.33333333333334</v>
      </c>
      <c r="N437" s="7">
        <v>0.90476190476190477</v>
      </c>
    </row>
    <row r="438" spans="3:14" x14ac:dyDescent="0.2">
      <c r="C438" t="s">
        <v>786</v>
      </c>
      <c r="D438" t="s">
        <v>40</v>
      </c>
      <c r="E438" s="63">
        <v>175</v>
      </c>
      <c r="F438" s="4">
        <v>155</v>
      </c>
      <c r="G438" s="7">
        <v>0.88571428571428568</v>
      </c>
      <c r="J438" t="s">
        <v>786</v>
      </c>
      <c r="K438" t="s">
        <v>40</v>
      </c>
      <c r="L438" s="63">
        <v>175</v>
      </c>
      <c r="M438" s="4">
        <v>155</v>
      </c>
      <c r="N438" s="7">
        <v>0.88571428571428568</v>
      </c>
    </row>
    <row r="439" spans="3:14" x14ac:dyDescent="0.2">
      <c r="C439" t="s">
        <v>301</v>
      </c>
      <c r="D439" t="s">
        <v>23</v>
      </c>
      <c r="E439" s="63">
        <v>175</v>
      </c>
      <c r="F439" s="4">
        <v>148.33333333333334</v>
      </c>
      <c r="G439" s="7">
        <v>0.84761904761904772</v>
      </c>
      <c r="J439" t="s">
        <v>301</v>
      </c>
      <c r="K439" t="s">
        <v>23</v>
      </c>
      <c r="L439" s="63">
        <v>175</v>
      </c>
      <c r="M439" s="4">
        <v>148.33333333333334</v>
      </c>
      <c r="N439" s="7">
        <v>0.84761904761904772</v>
      </c>
    </row>
    <row r="440" spans="3:14" x14ac:dyDescent="0.2">
      <c r="C440" t="s">
        <v>455</v>
      </c>
      <c r="D440" t="s">
        <v>25</v>
      </c>
      <c r="E440" s="63">
        <v>175</v>
      </c>
      <c r="F440" s="4">
        <v>125</v>
      </c>
      <c r="G440" s="7">
        <v>0.7142857142857143</v>
      </c>
      <c r="J440" t="s">
        <v>455</v>
      </c>
      <c r="K440" t="s">
        <v>25</v>
      </c>
      <c r="L440" s="63">
        <v>175</v>
      </c>
      <c r="M440" s="4">
        <v>125</v>
      </c>
      <c r="N440" s="7">
        <v>0.7142857142857143</v>
      </c>
    </row>
    <row r="441" spans="3:14" x14ac:dyDescent="0.2">
      <c r="C441" t="s">
        <v>579</v>
      </c>
      <c r="D441" t="s">
        <v>149</v>
      </c>
      <c r="E441" s="63">
        <v>175</v>
      </c>
      <c r="F441" s="4">
        <v>138.33333333333334</v>
      </c>
      <c r="G441" s="7">
        <v>0.79047619047619055</v>
      </c>
      <c r="J441" t="s">
        <v>579</v>
      </c>
      <c r="K441" t="s">
        <v>149</v>
      </c>
      <c r="L441" s="63">
        <v>175</v>
      </c>
      <c r="M441" s="4">
        <v>138.33333333333334</v>
      </c>
      <c r="N441" s="7">
        <v>0.79047619047619055</v>
      </c>
    </row>
    <row r="442" spans="3:14" x14ac:dyDescent="0.2">
      <c r="C442" t="s">
        <v>548</v>
      </c>
      <c r="D442" t="s">
        <v>38</v>
      </c>
      <c r="E442" s="63">
        <v>175</v>
      </c>
      <c r="F442" s="4">
        <v>136.66666666666666</v>
      </c>
      <c r="G442" s="7">
        <v>0.78095238095238095</v>
      </c>
      <c r="J442" t="s">
        <v>548</v>
      </c>
      <c r="K442" t="s">
        <v>38</v>
      </c>
      <c r="L442" s="63">
        <v>175</v>
      </c>
      <c r="M442" s="4">
        <v>136.66666666666666</v>
      </c>
      <c r="N442" s="7">
        <v>0.78095238095238095</v>
      </c>
    </row>
    <row r="443" spans="3:14" x14ac:dyDescent="0.2">
      <c r="C443" t="s">
        <v>480</v>
      </c>
      <c r="D443" t="s">
        <v>35</v>
      </c>
      <c r="E443" s="63">
        <v>175</v>
      </c>
      <c r="F443" s="4">
        <v>138.75</v>
      </c>
      <c r="G443" s="7">
        <v>0.79285714285714282</v>
      </c>
      <c r="J443" t="s">
        <v>480</v>
      </c>
      <c r="K443" t="s">
        <v>35</v>
      </c>
      <c r="L443" s="63">
        <v>175</v>
      </c>
      <c r="M443" s="4">
        <v>138.75</v>
      </c>
      <c r="N443" s="7">
        <v>0.79285714285714282</v>
      </c>
    </row>
    <row r="444" spans="3:14" x14ac:dyDescent="0.2">
      <c r="C444" t="s">
        <v>253</v>
      </c>
      <c r="D444" t="s">
        <v>224</v>
      </c>
      <c r="E444" s="63">
        <v>175</v>
      </c>
      <c r="F444" s="4">
        <v>166.66666666666666</v>
      </c>
      <c r="G444" s="7">
        <v>0.95238095238095233</v>
      </c>
      <c r="J444" t="s">
        <v>253</v>
      </c>
      <c r="K444" t="s">
        <v>224</v>
      </c>
      <c r="L444" s="63">
        <v>175</v>
      </c>
      <c r="M444" s="4">
        <v>166.66666666666666</v>
      </c>
      <c r="N444" s="7">
        <v>0.95238095238095233</v>
      </c>
    </row>
    <row r="445" spans="3:14" x14ac:dyDescent="0.2">
      <c r="C445" t="s">
        <v>243</v>
      </c>
      <c r="D445" t="s">
        <v>22</v>
      </c>
      <c r="E445" s="63">
        <v>175</v>
      </c>
      <c r="F445" s="4">
        <v>150</v>
      </c>
      <c r="G445" s="7">
        <v>0.8571428571428571</v>
      </c>
      <c r="J445" t="s">
        <v>243</v>
      </c>
      <c r="K445" t="s">
        <v>22</v>
      </c>
      <c r="L445" s="63">
        <v>175</v>
      </c>
      <c r="M445" s="4">
        <v>150</v>
      </c>
      <c r="N445" s="7">
        <v>0.8571428571428571</v>
      </c>
    </row>
    <row r="446" spans="3:14" x14ac:dyDescent="0.2">
      <c r="C446" t="s">
        <v>801</v>
      </c>
      <c r="D446" t="s">
        <v>223</v>
      </c>
      <c r="E446" s="63">
        <v>170</v>
      </c>
      <c r="F446" s="4">
        <v>155</v>
      </c>
      <c r="G446" s="7">
        <v>0.91176470588235292</v>
      </c>
      <c r="J446" t="s">
        <v>801</v>
      </c>
      <c r="K446" t="s">
        <v>223</v>
      </c>
      <c r="L446" s="63">
        <v>170</v>
      </c>
      <c r="M446" s="4">
        <v>155</v>
      </c>
      <c r="N446" s="7">
        <v>0.91176470588235292</v>
      </c>
    </row>
    <row r="447" spans="3:14" x14ac:dyDescent="0.2">
      <c r="C447" t="s">
        <v>816</v>
      </c>
      <c r="D447" t="s">
        <v>37</v>
      </c>
      <c r="E447" s="63">
        <v>170</v>
      </c>
      <c r="F447" s="4">
        <v>143.33333333333334</v>
      </c>
      <c r="G447" s="7">
        <v>0.84313725490196079</v>
      </c>
      <c r="J447" t="s">
        <v>816</v>
      </c>
      <c r="K447" t="s">
        <v>37</v>
      </c>
      <c r="L447" s="63">
        <v>170</v>
      </c>
      <c r="M447" s="4">
        <v>143.33333333333334</v>
      </c>
      <c r="N447" s="7">
        <v>0.84313725490196079</v>
      </c>
    </row>
    <row r="448" spans="3:14" x14ac:dyDescent="0.2">
      <c r="C448" t="s">
        <v>711</v>
      </c>
      <c r="D448" t="s">
        <v>27</v>
      </c>
      <c r="E448" s="63">
        <v>170</v>
      </c>
      <c r="F448" s="4">
        <v>135</v>
      </c>
      <c r="G448" s="7">
        <v>0.79411764705882348</v>
      </c>
      <c r="J448" t="s">
        <v>711</v>
      </c>
      <c r="K448" t="s">
        <v>27</v>
      </c>
      <c r="L448" s="63">
        <v>170</v>
      </c>
      <c r="M448" s="4">
        <v>135</v>
      </c>
      <c r="N448" s="7">
        <v>0.79411764705882348</v>
      </c>
    </row>
    <row r="449" spans="3:14" x14ac:dyDescent="0.2">
      <c r="C449" t="s">
        <v>645</v>
      </c>
      <c r="D449" t="s">
        <v>20</v>
      </c>
      <c r="E449" s="63">
        <v>170</v>
      </c>
      <c r="F449" s="4">
        <v>156.66666666666666</v>
      </c>
      <c r="G449" s="7">
        <v>0.92156862745098034</v>
      </c>
      <c r="J449" t="s">
        <v>645</v>
      </c>
      <c r="K449" t="s">
        <v>20</v>
      </c>
      <c r="L449" s="63">
        <v>170</v>
      </c>
      <c r="M449" s="4">
        <v>156.66666666666666</v>
      </c>
      <c r="N449" s="7">
        <v>0.92156862745098034</v>
      </c>
    </row>
    <row r="450" spans="3:14" x14ac:dyDescent="0.2">
      <c r="C450" t="s">
        <v>702</v>
      </c>
      <c r="D450" t="s">
        <v>45</v>
      </c>
      <c r="E450" s="63">
        <v>170</v>
      </c>
      <c r="F450" s="4">
        <v>130</v>
      </c>
      <c r="G450" s="7">
        <v>0.76470588235294112</v>
      </c>
      <c r="J450" t="s">
        <v>702</v>
      </c>
      <c r="K450" t="s">
        <v>45</v>
      </c>
      <c r="L450" s="63">
        <v>170</v>
      </c>
      <c r="M450" s="4">
        <v>130</v>
      </c>
      <c r="N450" s="7">
        <v>0.76470588235294112</v>
      </c>
    </row>
    <row r="451" spans="3:14" x14ac:dyDescent="0.2">
      <c r="C451" t="s">
        <v>757</v>
      </c>
      <c r="D451" t="s">
        <v>158</v>
      </c>
      <c r="E451" s="63">
        <v>170</v>
      </c>
      <c r="F451" s="4">
        <v>148.33333333333334</v>
      </c>
      <c r="G451" s="7">
        <v>0.87254901960784315</v>
      </c>
      <c r="J451" t="s">
        <v>757</v>
      </c>
      <c r="K451" t="s">
        <v>158</v>
      </c>
      <c r="L451" s="63">
        <v>170</v>
      </c>
      <c r="M451" s="4">
        <v>148.33333333333334</v>
      </c>
      <c r="N451" s="7">
        <v>0.87254901960784315</v>
      </c>
    </row>
    <row r="452" spans="3:14" x14ac:dyDescent="0.2">
      <c r="C452" t="s">
        <v>176</v>
      </c>
      <c r="D452" t="s">
        <v>21</v>
      </c>
      <c r="E452" s="63">
        <v>170</v>
      </c>
      <c r="F452" s="4">
        <v>140</v>
      </c>
      <c r="G452" s="7">
        <v>0.82352941176470584</v>
      </c>
      <c r="J452" t="s">
        <v>176</v>
      </c>
      <c r="K452" t="s">
        <v>21</v>
      </c>
      <c r="L452" s="63">
        <v>170</v>
      </c>
      <c r="M452" s="4">
        <v>140</v>
      </c>
      <c r="N452" s="7">
        <v>0.82352941176470584</v>
      </c>
    </row>
    <row r="453" spans="3:14" x14ac:dyDescent="0.2">
      <c r="C453" t="s">
        <v>526</v>
      </c>
      <c r="D453" t="s">
        <v>41</v>
      </c>
      <c r="E453" s="63">
        <v>170</v>
      </c>
      <c r="F453" s="4">
        <v>166.66666666666666</v>
      </c>
      <c r="G453" s="7">
        <v>0.98039215686274506</v>
      </c>
      <c r="J453" t="s">
        <v>526</v>
      </c>
      <c r="K453" t="s">
        <v>41</v>
      </c>
      <c r="L453" s="63">
        <v>170</v>
      </c>
      <c r="M453" s="4">
        <v>166.66666666666666</v>
      </c>
      <c r="N453" s="7">
        <v>0.98039215686274506</v>
      </c>
    </row>
    <row r="454" spans="3:14" x14ac:dyDescent="0.2">
      <c r="C454" t="s">
        <v>328</v>
      </c>
      <c r="D454" t="s">
        <v>29</v>
      </c>
      <c r="E454" s="63">
        <v>170</v>
      </c>
      <c r="F454" s="4">
        <v>105</v>
      </c>
      <c r="G454" s="7">
        <v>0.61764705882352944</v>
      </c>
      <c r="J454" t="s">
        <v>328</v>
      </c>
      <c r="K454" t="s">
        <v>29</v>
      </c>
      <c r="L454" s="63">
        <v>170</v>
      </c>
      <c r="M454" s="4">
        <v>105</v>
      </c>
      <c r="N454" s="7">
        <v>0.61764705882352944</v>
      </c>
    </row>
    <row r="455" spans="3:14" x14ac:dyDescent="0.2">
      <c r="C455" t="s">
        <v>566</v>
      </c>
      <c r="D455" t="s">
        <v>32</v>
      </c>
      <c r="E455" s="63">
        <v>170</v>
      </c>
      <c r="F455" s="4">
        <v>136.66666666666666</v>
      </c>
      <c r="G455" s="7">
        <v>0.8039215686274509</v>
      </c>
      <c r="J455" t="s">
        <v>566</v>
      </c>
      <c r="K455" t="s">
        <v>32</v>
      </c>
      <c r="L455" s="63">
        <v>170</v>
      </c>
      <c r="M455" s="4">
        <v>136.66666666666666</v>
      </c>
      <c r="N455" s="7">
        <v>0.8039215686274509</v>
      </c>
    </row>
    <row r="456" spans="3:14" x14ac:dyDescent="0.2">
      <c r="C456" t="s">
        <v>549</v>
      </c>
      <c r="D456" t="s">
        <v>38</v>
      </c>
      <c r="E456" s="63">
        <v>170</v>
      </c>
      <c r="F456" s="4">
        <v>156.66666666666666</v>
      </c>
      <c r="G456" s="7">
        <v>0.92156862745098034</v>
      </c>
      <c r="J456" t="s">
        <v>549</v>
      </c>
      <c r="K456" t="s">
        <v>38</v>
      </c>
      <c r="L456" s="63">
        <v>170</v>
      </c>
      <c r="M456" s="4">
        <v>156.66666666666666</v>
      </c>
      <c r="N456" s="7">
        <v>0.92156862745098034</v>
      </c>
    </row>
    <row r="457" spans="3:14" x14ac:dyDescent="0.2">
      <c r="C457" t="s">
        <v>413</v>
      </c>
      <c r="D457" t="s">
        <v>156</v>
      </c>
      <c r="E457" s="63">
        <v>170</v>
      </c>
      <c r="F457" s="4">
        <v>143.33333333333334</v>
      </c>
      <c r="G457" s="7">
        <v>0.84313725490196079</v>
      </c>
      <c r="J457" t="s">
        <v>413</v>
      </c>
      <c r="K457" t="s">
        <v>156</v>
      </c>
      <c r="L457" s="63">
        <v>170</v>
      </c>
      <c r="M457" s="4">
        <v>143.33333333333334</v>
      </c>
      <c r="N457" s="7">
        <v>0.84313725490196079</v>
      </c>
    </row>
    <row r="458" spans="3:14" x14ac:dyDescent="0.2">
      <c r="C458" t="s">
        <v>172</v>
      </c>
      <c r="D458" t="s">
        <v>42</v>
      </c>
      <c r="E458" s="63">
        <v>170</v>
      </c>
      <c r="F458" s="4">
        <v>146.66666666666666</v>
      </c>
      <c r="G458" s="7">
        <v>0.86274509803921562</v>
      </c>
      <c r="J458" t="s">
        <v>172</v>
      </c>
      <c r="K458" t="s">
        <v>42</v>
      </c>
      <c r="L458" s="63">
        <v>170</v>
      </c>
      <c r="M458" s="4">
        <v>146.66666666666666</v>
      </c>
      <c r="N458" s="7">
        <v>0.86274509803921562</v>
      </c>
    </row>
    <row r="459" spans="3:14" x14ac:dyDescent="0.2">
      <c r="C459" t="s">
        <v>508</v>
      </c>
      <c r="D459" t="s">
        <v>221</v>
      </c>
      <c r="E459" s="63">
        <v>170</v>
      </c>
      <c r="F459" s="4">
        <v>158.33333333333334</v>
      </c>
      <c r="G459" s="7">
        <v>0.93137254901960786</v>
      </c>
      <c r="J459" t="s">
        <v>508</v>
      </c>
      <c r="K459" t="s">
        <v>221</v>
      </c>
      <c r="L459" s="63">
        <v>170</v>
      </c>
      <c r="M459" s="4">
        <v>158.33333333333334</v>
      </c>
      <c r="N459" s="7">
        <v>0.93137254901960786</v>
      </c>
    </row>
    <row r="460" spans="3:14" x14ac:dyDescent="0.2">
      <c r="C460" t="s">
        <v>600</v>
      </c>
      <c r="D460" t="s">
        <v>157</v>
      </c>
      <c r="E460" s="63">
        <v>170</v>
      </c>
      <c r="F460" s="4">
        <v>140</v>
      </c>
      <c r="G460" s="7">
        <v>0.82352941176470584</v>
      </c>
      <c r="J460" t="s">
        <v>600</v>
      </c>
      <c r="K460" t="s">
        <v>157</v>
      </c>
      <c r="L460" s="63">
        <v>170</v>
      </c>
      <c r="M460" s="4">
        <v>140</v>
      </c>
      <c r="N460" s="7">
        <v>0.82352941176470584</v>
      </c>
    </row>
    <row r="461" spans="3:14" x14ac:dyDescent="0.2">
      <c r="C461" t="s">
        <v>845</v>
      </c>
      <c r="D461" t="s">
        <v>49</v>
      </c>
      <c r="E461" s="63">
        <v>165</v>
      </c>
      <c r="F461" s="4">
        <v>120</v>
      </c>
      <c r="G461" s="7">
        <v>0.72727272727272729</v>
      </c>
      <c r="J461" t="s">
        <v>845</v>
      </c>
      <c r="K461" t="s">
        <v>49</v>
      </c>
      <c r="L461" s="63">
        <v>165</v>
      </c>
      <c r="M461" s="4">
        <v>120</v>
      </c>
      <c r="N461" s="7">
        <v>0.72727272727272729</v>
      </c>
    </row>
    <row r="462" spans="3:14" x14ac:dyDescent="0.2">
      <c r="C462" t="s">
        <v>966</v>
      </c>
      <c r="D462" t="s">
        <v>47</v>
      </c>
      <c r="E462" s="63">
        <v>165</v>
      </c>
      <c r="F462" s="4">
        <v>116.66666666666667</v>
      </c>
      <c r="G462" s="7">
        <v>0.70707070707070707</v>
      </c>
      <c r="J462" t="s">
        <v>966</v>
      </c>
      <c r="K462" t="s">
        <v>47</v>
      </c>
      <c r="L462" s="63">
        <v>165</v>
      </c>
      <c r="M462" s="4">
        <v>116.66666666666667</v>
      </c>
      <c r="N462" s="7">
        <v>0.70707070707070707</v>
      </c>
    </row>
    <row r="463" spans="3:14" x14ac:dyDescent="0.2">
      <c r="C463" t="s">
        <v>998</v>
      </c>
      <c r="D463" t="s">
        <v>51</v>
      </c>
      <c r="E463" s="63">
        <v>165</v>
      </c>
      <c r="F463" s="4">
        <v>101.66666666666667</v>
      </c>
      <c r="G463" s="7">
        <v>0.61616161616161624</v>
      </c>
      <c r="J463" t="s">
        <v>998</v>
      </c>
      <c r="K463" t="s">
        <v>51</v>
      </c>
      <c r="L463" s="63">
        <v>165</v>
      </c>
      <c r="M463" s="4">
        <v>101.66666666666667</v>
      </c>
      <c r="N463" s="7">
        <v>0.61616161616161624</v>
      </c>
    </row>
    <row r="464" spans="3:14" x14ac:dyDescent="0.2">
      <c r="C464" t="s">
        <v>703</v>
      </c>
      <c r="D464" t="s">
        <v>45</v>
      </c>
      <c r="E464" s="63">
        <v>165</v>
      </c>
      <c r="F464" s="4">
        <v>140</v>
      </c>
      <c r="G464" s="7">
        <v>0.84848484848484851</v>
      </c>
      <c r="J464" t="s">
        <v>703</v>
      </c>
      <c r="K464" t="s">
        <v>45</v>
      </c>
      <c r="L464" s="63">
        <v>165</v>
      </c>
      <c r="M464" s="4">
        <v>140</v>
      </c>
      <c r="N464" s="7">
        <v>0.84848484848484851</v>
      </c>
    </row>
    <row r="465" spans="3:14" x14ac:dyDescent="0.2">
      <c r="C465" t="s">
        <v>771</v>
      </c>
      <c r="D465" t="s">
        <v>159</v>
      </c>
      <c r="E465" s="63">
        <v>165</v>
      </c>
      <c r="F465" s="4">
        <v>115</v>
      </c>
      <c r="G465" s="7">
        <v>0.69696969696969702</v>
      </c>
      <c r="J465" t="s">
        <v>771</v>
      </c>
      <c r="K465" t="s">
        <v>159</v>
      </c>
      <c r="L465" s="63">
        <v>165</v>
      </c>
      <c r="M465" s="4">
        <v>115</v>
      </c>
      <c r="N465" s="7">
        <v>0.69696969696969702</v>
      </c>
    </row>
    <row r="466" spans="3:14" x14ac:dyDescent="0.2">
      <c r="C466" t="s">
        <v>712</v>
      </c>
      <c r="D466" t="s">
        <v>27</v>
      </c>
      <c r="E466" s="63">
        <v>165</v>
      </c>
      <c r="F466" s="4">
        <v>136.66666666666666</v>
      </c>
      <c r="G466" s="7">
        <v>0.82828282828282818</v>
      </c>
      <c r="J466" t="s">
        <v>712</v>
      </c>
      <c r="K466" t="s">
        <v>27</v>
      </c>
      <c r="L466" s="63">
        <v>165</v>
      </c>
      <c r="M466" s="4">
        <v>136.66666666666666</v>
      </c>
      <c r="N466" s="7">
        <v>0.82828282828282818</v>
      </c>
    </row>
    <row r="467" spans="3:14" x14ac:dyDescent="0.2">
      <c r="C467" t="s">
        <v>869</v>
      </c>
      <c r="D467" t="s">
        <v>159</v>
      </c>
      <c r="E467" s="63">
        <v>165</v>
      </c>
      <c r="F467" s="4">
        <v>128.33333333333334</v>
      </c>
      <c r="G467" s="7">
        <v>0.77777777777777779</v>
      </c>
      <c r="J467" t="s">
        <v>869</v>
      </c>
      <c r="K467" t="s">
        <v>159</v>
      </c>
      <c r="L467" s="63">
        <v>165</v>
      </c>
      <c r="M467" s="4">
        <v>128.33333333333334</v>
      </c>
      <c r="N467" s="7">
        <v>0.77777777777777779</v>
      </c>
    </row>
    <row r="468" spans="3:14" x14ac:dyDescent="0.2">
      <c r="C468" t="s">
        <v>814</v>
      </c>
      <c r="D468" t="s">
        <v>231</v>
      </c>
      <c r="E468" s="63">
        <v>165</v>
      </c>
      <c r="F468" s="4">
        <v>111.66666666666667</v>
      </c>
      <c r="G468" s="7">
        <v>0.6767676767676768</v>
      </c>
      <c r="J468" t="s">
        <v>814</v>
      </c>
      <c r="K468" t="s">
        <v>231</v>
      </c>
      <c r="L468" s="63">
        <v>165</v>
      </c>
      <c r="M468" s="4">
        <v>111.66666666666667</v>
      </c>
      <c r="N468" s="7">
        <v>0.6767676767676768</v>
      </c>
    </row>
    <row r="469" spans="3:14" x14ac:dyDescent="0.2">
      <c r="C469" t="s">
        <v>930</v>
      </c>
      <c r="D469" t="s">
        <v>50</v>
      </c>
      <c r="E469" s="63">
        <v>165</v>
      </c>
      <c r="F469" s="4">
        <v>138.33333333333334</v>
      </c>
      <c r="G469" s="7">
        <v>0.83838383838383845</v>
      </c>
      <c r="J469" t="s">
        <v>930</v>
      </c>
      <c r="K469" t="s">
        <v>50</v>
      </c>
      <c r="L469" s="63">
        <v>165</v>
      </c>
      <c r="M469" s="4">
        <v>138.33333333333334</v>
      </c>
      <c r="N469" s="7">
        <v>0.83838383838383845</v>
      </c>
    </row>
    <row r="470" spans="3:14" x14ac:dyDescent="0.2">
      <c r="C470" t="s">
        <v>402</v>
      </c>
      <c r="D470" t="s">
        <v>150</v>
      </c>
      <c r="E470" s="63">
        <v>165</v>
      </c>
      <c r="F470" s="4">
        <v>145</v>
      </c>
      <c r="G470" s="7">
        <v>0.87878787878787878</v>
      </c>
      <c r="J470" t="s">
        <v>402</v>
      </c>
      <c r="K470" t="s">
        <v>150</v>
      </c>
      <c r="L470" s="63">
        <v>165</v>
      </c>
      <c r="M470" s="4">
        <v>145</v>
      </c>
      <c r="N470" s="7">
        <v>0.87878787878787878</v>
      </c>
    </row>
    <row r="471" spans="3:14" x14ac:dyDescent="0.2">
      <c r="C471" t="s">
        <v>527</v>
      </c>
      <c r="D471" t="s">
        <v>41</v>
      </c>
      <c r="E471" s="63">
        <v>165</v>
      </c>
      <c r="F471" s="4">
        <v>155</v>
      </c>
      <c r="G471" s="7">
        <v>0.93939393939393945</v>
      </c>
      <c r="J471" t="s">
        <v>527</v>
      </c>
      <c r="K471" t="s">
        <v>41</v>
      </c>
      <c r="L471" s="63">
        <v>165</v>
      </c>
      <c r="M471" s="4">
        <v>155</v>
      </c>
      <c r="N471" s="7">
        <v>0.93939393939393945</v>
      </c>
    </row>
    <row r="472" spans="3:14" x14ac:dyDescent="0.2">
      <c r="C472" t="s">
        <v>171</v>
      </c>
      <c r="D472" t="s">
        <v>42</v>
      </c>
      <c r="E472" s="63">
        <v>165</v>
      </c>
      <c r="F472" s="4">
        <v>121.66666666666667</v>
      </c>
      <c r="G472" s="7">
        <v>0.73737373737373735</v>
      </c>
      <c r="J472" t="s">
        <v>171</v>
      </c>
      <c r="K472" t="s">
        <v>42</v>
      </c>
      <c r="L472" s="63">
        <v>165</v>
      </c>
      <c r="M472" s="4">
        <v>121.66666666666667</v>
      </c>
      <c r="N472" s="7">
        <v>0.73737373737373735</v>
      </c>
    </row>
    <row r="473" spans="3:14" x14ac:dyDescent="0.2">
      <c r="C473" t="s">
        <v>329</v>
      </c>
      <c r="D473" t="s">
        <v>29</v>
      </c>
      <c r="E473" s="63">
        <v>165</v>
      </c>
      <c r="F473" s="4">
        <v>115</v>
      </c>
      <c r="G473" s="7">
        <v>0.69696969696969702</v>
      </c>
      <c r="J473" t="s">
        <v>329</v>
      </c>
      <c r="K473" t="s">
        <v>29</v>
      </c>
      <c r="L473" s="63">
        <v>165</v>
      </c>
      <c r="M473" s="4">
        <v>115</v>
      </c>
      <c r="N473" s="7">
        <v>0.69696969696969702</v>
      </c>
    </row>
    <row r="474" spans="3:14" x14ac:dyDescent="0.2">
      <c r="C474" t="s">
        <v>177</v>
      </c>
      <c r="D474" t="s">
        <v>21</v>
      </c>
      <c r="E474" s="63">
        <v>165</v>
      </c>
      <c r="F474" s="4">
        <v>118.33333333333333</v>
      </c>
      <c r="G474" s="7">
        <v>0.71717171717171713</v>
      </c>
      <c r="J474" t="s">
        <v>177</v>
      </c>
      <c r="K474" t="s">
        <v>21</v>
      </c>
      <c r="L474" s="63">
        <v>165</v>
      </c>
      <c r="M474" s="4">
        <v>118.33333333333333</v>
      </c>
      <c r="N474" s="7">
        <v>0.71717171717171713</v>
      </c>
    </row>
    <row r="475" spans="3:14" x14ac:dyDescent="0.2">
      <c r="C475" t="s">
        <v>676</v>
      </c>
      <c r="D475" t="s">
        <v>146</v>
      </c>
      <c r="E475" s="63">
        <v>160</v>
      </c>
      <c r="F475" s="4">
        <v>145</v>
      </c>
      <c r="G475" s="7">
        <v>0.90625</v>
      </c>
      <c r="J475" t="s">
        <v>676</v>
      </c>
      <c r="K475" t="s">
        <v>146</v>
      </c>
      <c r="L475" s="63">
        <v>160</v>
      </c>
      <c r="M475" s="4">
        <v>145</v>
      </c>
      <c r="N475" s="7">
        <v>0.90625</v>
      </c>
    </row>
    <row r="476" spans="3:14" x14ac:dyDescent="0.2">
      <c r="C476" t="s">
        <v>675</v>
      </c>
      <c r="D476" t="s">
        <v>146</v>
      </c>
      <c r="E476" s="63">
        <v>160</v>
      </c>
      <c r="F476" s="4">
        <v>156.66666666666666</v>
      </c>
      <c r="G476" s="7">
        <v>0.97916666666666663</v>
      </c>
      <c r="J476" t="s">
        <v>675</v>
      </c>
      <c r="K476" t="s">
        <v>146</v>
      </c>
      <c r="L476" s="63">
        <v>160</v>
      </c>
      <c r="M476" s="4">
        <v>156.66666666666666</v>
      </c>
      <c r="N476" s="7">
        <v>0.97916666666666663</v>
      </c>
    </row>
    <row r="477" spans="3:14" x14ac:dyDescent="0.2">
      <c r="C477" t="s">
        <v>830</v>
      </c>
      <c r="D477" t="s">
        <v>48</v>
      </c>
      <c r="E477" s="63">
        <v>160</v>
      </c>
      <c r="F477" s="4">
        <v>132.5</v>
      </c>
      <c r="G477" s="7">
        <v>0.828125</v>
      </c>
      <c r="J477" t="s">
        <v>830</v>
      </c>
      <c r="K477" t="s">
        <v>48</v>
      </c>
      <c r="L477" s="63">
        <v>160</v>
      </c>
      <c r="M477" s="4">
        <v>132.5</v>
      </c>
      <c r="N477" s="7">
        <v>0.828125</v>
      </c>
    </row>
    <row r="478" spans="3:14" x14ac:dyDescent="0.2">
      <c r="C478" t="s">
        <v>610</v>
      </c>
      <c r="D478" t="s">
        <v>31</v>
      </c>
      <c r="E478" s="63">
        <v>160</v>
      </c>
      <c r="F478" s="4">
        <v>145</v>
      </c>
      <c r="G478" s="7">
        <v>0.90625</v>
      </c>
      <c r="J478" t="s">
        <v>610</v>
      </c>
      <c r="K478" t="s">
        <v>31</v>
      </c>
      <c r="L478" s="63">
        <v>160</v>
      </c>
      <c r="M478" s="4">
        <v>145</v>
      </c>
      <c r="N478" s="7">
        <v>0.90625</v>
      </c>
    </row>
    <row r="479" spans="3:14" x14ac:dyDescent="0.2">
      <c r="C479" t="s">
        <v>846</v>
      </c>
      <c r="D479" t="s">
        <v>49</v>
      </c>
      <c r="E479" s="63">
        <v>160</v>
      </c>
      <c r="F479" s="4">
        <v>136.66666666666666</v>
      </c>
      <c r="G479" s="7">
        <v>0.85416666666666663</v>
      </c>
      <c r="J479" t="s">
        <v>846</v>
      </c>
      <c r="K479" t="s">
        <v>49</v>
      </c>
      <c r="L479" s="63">
        <v>160</v>
      </c>
      <c r="M479" s="4">
        <v>136.66666666666666</v>
      </c>
      <c r="N479" s="7">
        <v>0.85416666666666663</v>
      </c>
    </row>
    <row r="480" spans="3:14" x14ac:dyDescent="0.2">
      <c r="C480" t="s">
        <v>646</v>
      </c>
      <c r="D480" t="s">
        <v>20</v>
      </c>
      <c r="E480" s="63">
        <v>160</v>
      </c>
      <c r="F480" s="4">
        <v>128.33333333333334</v>
      </c>
      <c r="G480" s="7">
        <v>0.80208333333333337</v>
      </c>
      <c r="J480" t="s">
        <v>646</v>
      </c>
      <c r="K480" t="s">
        <v>20</v>
      </c>
      <c r="L480" s="63">
        <v>160</v>
      </c>
      <c r="M480" s="4">
        <v>128.33333333333334</v>
      </c>
      <c r="N480" s="7">
        <v>0.80208333333333337</v>
      </c>
    </row>
    <row r="481" spans="3:14" x14ac:dyDescent="0.2">
      <c r="C481" t="s">
        <v>674</v>
      </c>
      <c r="D481" t="s">
        <v>146</v>
      </c>
      <c r="E481" s="63">
        <v>160</v>
      </c>
      <c r="F481" s="4">
        <v>135</v>
      </c>
      <c r="G481" s="7">
        <v>0.84375</v>
      </c>
      <c r="J481" t="s">
        <v>674</v>
      </c>
      <c r="K481" t="s">
        <v>146</v>
      </c>
      <c r="L481" s="63">
        <v>160</v>
      </c>
      <c r="M481" s="4">
        <v>135</v>
      </c>
      <c r="N481" s="7">
        <v>0.84375</v>
      </c>
    </row>
    <row r="482" spans="3:14" x14ac:dyDescent="0.2">
      <c r="C482" t="s">
        <v>899</v>
      </c>
      <c r="D482" t="s">
        <v>222</v>
      </c>
      <c r="E482" s="63">
        <v>160</v>
      </c>
      <c r="F482" s="4">
        <v>126.66666666666667</v>
      </c>
      <c r="G482" s="7">
        <v>0.79166666666666674</v>
      </c>
      <c r="J482" t="s">
        <v>899</v>
      </c>
      <c r="K482" t="s">
        <v>222</v>
      </c>
      <c r="L482" s="63">
        <v>160</v>
      </c>
      <c r="M482" s="4">
        <v>126.66666666666667</v>
      </c>
      <c r="N482" s="7">
        <v>0.79166666666666674</v>
      </c>
    </row>
    <row r="483" spans="3:14" x14ac:dyDescent="0.2">
      <c r="C483" t="s">
        <v>772</v>
      </c>
      <c r="D483" t="s">
        <v>159</v>
      </c>
      <c r="E483" s="63">
        <v>160</v>
      </c>
      <c r="F483" s="4">
        <v>148.33333333333334</v>
      </c>
      <c r="G483" s="7">
        <v>0.92708333333333337</v>
      </c>
      <c r="J483" t="s">
        <v>772</v>
      </c>
      <c r="K483" t="s">
        <v>159</v>
      </c>
      <c r="L483" s="63">
        <v>160</v>
      </c>
      <c r="M483" s="4">
        <v>148.33333333333334</v>
      </c>
      <c r="N483" s="7">
        <v>0.92708333333333337</v>
      </c>
    </row>
    <row r="484" spans="3:14" x14ac:dyDescent="0.2">
      <c r="C484" t="s">
        <v>817</v>
      </c>
      <c r="D484" t="s">
        <v>37</v>
      </c>
      <c r="E484" s="63">
        <v>160</v>
      </c>
      <c r="F484" s="4">
        <v>131.66666666666666</v>
      </c>
      <c r="G484" s="7">
        <v>0.82291666666666663</v>
      </c>
      <c r="J484" t="s">
        <v>817</v>
      </c>
      <c r="K484" t="s">
        <v>37</v>
      </c>
      <c r="L484" s="63">
        <v>160</v>
      </c>
      <c r="M484" s="4">
        <v>131.66666666666666</v>
      </c>
      <c r="N484" s="7">
        <v>0.82291666666666663</v>
      </c>
    </row>
    <row r="485" spans="3:14" x14ac:dyDescent="0.2">
      <c r="C485" t="s">
        <v>482</v>
      </c>
      <c r="D485" t="s">
        <v>35</v>
      </c>
      <c r="E485" s="63">
        <v>160</v>
      </c>
      <c r="F485" s="4">
        <v>138.33333333333334</v>
      </c>
      <c r="G485" s="7">
        <v>0.86458333333333337</v>
      </c>
      <c r="J485" t="s">
        <v>482</v>
      </c>
      <c r="K485" t="s">
        <v>35</v>
      </c>
      <c r="L485" s="63">
        <v>160</v>
      </c>
      <c r="M485" s="4">
        <v>138.33333333333334</v>
      </c>
      <c r="N485" s="7">
        <v>0.86458333333333337</v>
      </c>
    </row>
    <row r="486" spans="3:14" x14ac:dyDescent="0.2">
      <c r="C486" t="s">
        <v>257</v>
      </c>
      <c r="D486" t="s">
        <v>219</v>
      </c>
      <c r="E486" s="63">
        <v>160</v>
      </c>
      <c r="F486" s="4">
        <v>140</v>
      </c>
      <c r="G486" s="7">
        <v>0.875</v>
      </c>
      <c r="J486" t="s">
        <v>257</v>
      </c>
      <c r="K486" t="s">
        <v>219</v>
      </c>
      <c r="L486" s="63">
        <v>160</v>
      </c>
      <c r="M486" s="4">
        <v>140</v>
      </c>
      <c r="N486" s="7">
        <v>0.875</v>
      </c>
    </row>
    <row r="487" spans="3:14" x14ac:dyDescent="0.2">
      <c r="C487" t="s">
        <v>330</v>
      </c>
      <c r="D487" t="s">
        <v>29</v>
      </c>
      <c r="E487" s="63">
        <v>160</v>
      </c>
      <c r="F487" s="4">
        <v>123.33333333333333</v>
      </c>
      <c r="G487" s="7">
        <v>0.77083333333333326</v>
      </c>
      <c r="J487" t="s">
        <v>330</v>
      </c>
      <c r="K487" t="s">
        <v>29</v>
      </c>
      <c r="L487" s="63">
        <v>160</v>
      </c>
      <c r="M487" s="4">
        <v>123.33333333333333</v>
      </c>
      <c r="N487" s="7">
        <v>0.77083333333333326</v>
      </c>
    </row>
    <row r="488" spans="3:14" x14ac:dyDescent="0.2">
      <c r="C488" t="s">
        <v>341</v>
      </c>
      <c r="D488" t="s">
        <v>36</v>
      </c>
      <c r="E488" s="63">
        <v>160</v>
      </c>
      <c r="F488" s="4">
        <v>125</v>
      </c>
      <c r="G488" s="7">
        <v>0.78125</v>
      </c>
      <c r="J488" t="s">
        <v>341</v>
      </c>
      <c r="K488" t="s">
        <v>36</v>
      </c>
      <c r="L488" s="63">
        <v>160</v>
      </c>
      <c r="M488" s="4">
        <v>125</v>
      </c>
      <c r="N488" s="7">
        <v>0.78125</v>
      </c>
    </row>
    <row r="489" spans="3:14" x14ac:dyDescent="0.2">
      <c r="C489" t="s">
        <v>368</v>
      </c>
      <c r="D489" t="s">
        <v>30</v>
      </c>
      <c r="E489" s="63">
        <v>160</v>
      </c>
      <c r="F489" s="4">
        <v>143.33333333333334</v>
      </c>
      <c r="G489" s="7">
        <v>0.89583333333333337</v>
      </c>
      <c r="J489" t="s">
        <v>368</v>
      </c>
      <c r="K489" t="s">
        <v>30</v>
      </c>
      <c r="L489" s="63">
        <v>160</v>
      </c>
      <c r="M489" s="4">
        <v>143.33333333333334</v>
      </c>
      <c r="N489" s="7">
        <v>0.89583333333333337</v>
      </c>
    </row>
    <row r="490" spans="3:14" x14ac:dyDescent="0.2">
      <c r="C490" t="s">
        <v>259</v>
      </c>
      <c r="D490" t="s">
        <v>219</v>
      </c>
      <c r="E490" s="63">
        <v>160</v>
      </c>
      <c r="F490" s="4">
        <v>136.66666666666666</v>
      </c>
      <c r="G490" s="7">
        <v>0.85416666666666663</v>
      </c>
      <c r="J490" t="s">
        <v>259</v>
      </c>
      <c r="K490" t="s">
        <v>219</v>
      </c>
      <c r="L490" s="63">
        <v>160</v>
      </c>
      <c r="M490" s="4">
        <v>136.66666666666666</v>
      </c>
      <c r="N490" s="7">
        <v>0.85416666666666663</v>
      </c>
    </row>
    <row r="491" spans="3:14" x14ac:dyDescent="0.2">
      <c r="C491" t="s">
        <v>302</v>
      </c>
      <c r="D491" t="s">
        <v>23</v>
      </c>
      <c r="E491" s="63">
        <v>160</v>
      </c>
      <c r="F491" s="4">
        <v>136.66666666666666</v>
      </c>
      <c r="G491" s="7">
        <v>0.85416666666666663</v>
      </c>
      <c r="J491" t="s">
        <v>302</v>
      </c>
      <c r="K491" t="s">
        <v>23</v>
      </c>
      <c r="L491" s="63">
        <v>160</v>
      </c>
      <c r="M491" s="4">
        <v>136.66666666666666</v>
      </c>
      <c r="N491" s="7">
        <v>0.85416666666666663</v>
      </c>
    </row>
    <row r="492" spans="3:14" x14ac:dyDescent="0.2">
      <c r="C492" t="s">
        <v>258</v>
      </c>
      <c r="D492" t="s">
        <v>219</v>
      </c>
      <c r="E492" s="63">
        <v>160</v>
      </c>
      <c r="F492" s="4">
        <v>121.66666666666667</v>
      </c>
      <c r="G492" s="7">
        <v>0.76041666666666674</v>
      </c>
      <c r="J492" t="s">
        <v>258</v>
      </c>
      <c r="K492" t="s">
        <v>219</v>
      </c>
      <c r="L492" s="63">
        <v>160</v>
      </c>
      <c r="M492" s="4">
        <v>121.66666666666667</v>
      </c>
      <c r="N492" s="7">
        <v>0.76041666666666674</v>
      </c>
    </row>
    <row r="493" spans="3:14" x14ac:dyDescent="0.2">
      <c r="C493" t="s">
        <v>509</v>
      </c>
      <c r="D493" t="s">
        <v>221</v>
      </c>
      <c r="E493" s="63">
        <v>160</v>
      </c>
      <c r="F493" s="4">
        <v>145</v>
      </c>
      <c r="G493" s="7">
        <v>0.90625</v>
      </c>
      <c r="J493" t="s">
        <v>509</v>
      </c>
      <c r="K493" t="s">
        <v>221</v>
      </c>
      <c r="L493" s="63">
        <v>160</v>
      </c>
      <c r="M493" s="4">
        <v>145</v>
      </c>
      <c r="N493" s="7">
        <v>0.90625</v>
      </c>
    </row>
    <row r="494" spans="3:14" x14ac:dyDescent="0.2">
      <c r="C494" t="s">
        <v>567</v>
      </c>
      <c r="D494" t="s">
        <v>32</v>
      </c>
      <c r="E494" s="63">
        <v>160</v>
      </c>
      <c r="F494" s="4">
        <v>158.33333333333334</v>
      </c>
      <c r="G494" s="7">
        <v>0.98958333333333337</v>
      </c>
      <c r="J494" t="s">
        <v>567</v>
      </c>
      <c r="K494" t="s">
        <v>32</v>
      </c>
      <c r="L494" s="63">
        <v>160</v>
      </c>
      <c r="M494" s="4">
        <v>158.33333333333334</v>
      </c>
      <c r="N494" s="7">
        <v>0.98958333333333337</v>
      </c>
    </row>
    <row r="495" spans="3:14" x14ac:dyDescent="0.2">
      <c r="C495" t="s">
        <v>282</v>
      </c>
      <c r="D495" t="s">
        <v>28</v>
      </c>
      <c r="E495" s="63">
        <v>160</v>
      </c>
      <c r="F495" s="4">
        <v>135</v>
      </c>
      <c r="G495" s="7">
        <v>0.84375</v>
      </c>
      <c r="J495" t="s">
        <v>282</v>
      </c>
      <c r="K495" t="s">
        <v>28</v>
      </c>
      <c r="L495" s="63">
        <v>160</v>
      </c>
      <c r="M495" s="4">
        <v>135</v>
      </c>
      <c r="N495" s="7">
        <v>0.84375</v>
      </c>
    </row>
    <row r="496" spans="3:14" x14ac:dyDescent="0.2">
      <c r="C496" t="s">
        <v>388</v>
      </c>
      <c r="D496" t="s">
        <v>25</v>
      </c>
      <c r="E496" s="63">
        <v>160</v>
      </c>
      <c r="F496" s="4">
        <v>153.33333333333334</v>
      </c>
      <c r="G496" s="7">
        <v>0.95833333333333337</v>
      </c>
      <c r="J496" t="s">
        <v>388</v>
      </c>
      <c r="K496" t="s">
        <v>25</v>
      </c>
      <c r="L496" s="63">
        <v>160</v>
      </c>
      <c r="M496" s="4">
        <v>153.33333333333334</v>
      </c>
      <c r="N496" s="7">
        <v>0.95833333333333337</v>
      </c>
    </row>
    <row r="497" spans="3:14" x14ac:dyDescent="0.2">
      <c r="C497" t="s">
        <v>713</v>
      </c>
      <c r="D497" t="s">
        <v>27</v>
      </c>
      <c r="E497" s="63">
        <v>155</v>
      </c>
      <c r="F497" s="4">
        <v>135</v>
      </c>
      <c r="G497" s="7">
        <v>0.87096774193548387</v>
      </c>
      <c r="J497" t="s">
        <v>713</v>
      </c>
      <c r="K497" t="s">
        <v>27</v>
      </c>
      <c r="L497" s="63">
        <v>155</v>
      </c>
      <c r="M497" s="4">
        <v>135</v>
      </c>
      <c r="N497" s="7">
        <v>0.87096774193548387</v>
      </c>
    </row>
    <row r="498" spans="3:14" x14ac:dyDescent="0.2">
      <c r="C498" t="s">
        <v>727</v>
      </c>
      <c r="D498" t="s">
        <v>155</v>
      </c>
      <c r="E498" s="63">
        <v>155</v>
      </c>
      <c r="F498" s="4">
        <v>145</v>
      </c>
      <c r="G498" s="7">
        <v>0.93548387096774188</v>
      </c>
      <c r="J498" t="s">
        <v>727</v>
      </c>
      <c r="K498" t="s">
        <v>155</v>
      </c>
      <c r="L498" s="63">
        <v>155</v>
      </c>
      <c r="M498" s="4">
        <v>145</v>
      </c>
      <c r="N498" s="7">
        <v>0.93548387096774188</v>
      </c>
    </row>
    <row r="499" spans="3:14" x14ac:dyDescent="0.2">
      <c r="C499" t="s">
        <v>582</v>
      </c>
      <c r="D499" t="s">
        <v>149</v>
      </c>
      <c r="E499" s="63">
        <v>155</v>
      </c>
      <c r="F499" s="4">
        <v>113.33333333333333</v>
      </c>
      <c r="G499" s="7">
        <v>0.73118279569892475</v>
      </c>
      <c r="J499" t="s">
        <v>582</v>
      </c>
      <c r="K499" t="s">
        <v>149</v>
      </c>
      <c r="L499" s="63">
        <v>155</v>
      </c>
      <c r="M499" s="4">
        <v>113.33333333333333</v>
      </c>
      <c r="N499" s="7">
        <v>0.73118279569892475</v>
      </c>
    </row>
    <row r="500" spans="3:14" x14ac:dyDescent="0.2">
      <c r="C500" t="s">
        <v>568</v>
      </c>
      <c r="D500" t="s">
        <v>32</v>
      </c>
      <c r="E500" s="63">
        <v>155</v>
      </c>
      <c r="F500" s="4">
        <v>118.33333333333333</v>
      </c>
      <c r="G500" s="7">
        <v>0.76344086021505375</v>
      </c>
      <c r="J500" t="s">
        <v>568</v>
      </c>
      <c r="K500" t="s">
        <v>32</v>
      </c>
      <c r="L500" s="63">
        <v>155</v>
      </c>
      <c r="M500" s="4">
        <v>118.33333333333333</v>
      </c>
      <c r="N500" s="7">
        <v>0.76344086021505375</v>
      </c>
    </row>
    <row r="501" spans="3:14" x14ac:dyDescent="0.2">
      <c r="C501" t="s">
        <v>283</v>
      </c>
      <c r="D501" t="s">
        <v>28</v>
      </c>
      <c r="E501" s="63">
        <v>155</v>
      </c>
      <c r="F501" s="4">
        <v>140</v>
      </c>
      <c r="G501" s="7">
        <v>0.90322580645161288</v>
      </c>
      <c r="J501" t="s">
        <v>283</v>
      </c>
      <c r="K501" t="s">
        <v>28</v>
      </c>
      <c r="L501" s="63">
        <v>155</v>
      </c>
      <c r="M501" s="4">
        <v>140</v>
      </c>
      <c r="N501" s="7">
        <v>0.90322580645161288</v>
      </c>
    </row>
    <row r="502" spans="3:14" x14ac:dyDescent="0.2">
      <c r="C502" t="s">
        <v>316</v>
      </c>
      <c r="D502" t="s">
        <v>152</v>
      </c>
      <c r="E502" s="63">
        <v>155</v>
      </c>
      <c r="F502" s="4">
        <v>111.66666666666667</v>
      </c>
      <c r="G502" s="7">
        <v>0.72043010752688175</v>
      </c>
      <c r="J502" t="s">
        <v>316</v>
      </c>
      <c r="K502" t="s">
        <v>152</v>
      </c>
      <c r="L502" s="63">
        <v>155</v>
      </c>
      <c r="M502" s="4">
        <v>111.66666666666667</v>
      </c>
      <c r="N502" s="7">
        <v>0.72043010752688175</v>
      </c>
    </row>
    <row r="503" spans="3:14" x14ac:dyDescent="0.2">
      <c r="C503" t="s">
        <v>389</v>
      </c>
      <c r="D503" t="s">
        <v>25</v>
      </c>
      <c r="E503" s="63">
        <v>155</v>
      </c>
      <c r="F503" s="4">
        <v>145</v>
      </c>
      <c r="G503" s="7">
        <v>0.93548387096774188</v>
      </c>
      <c r="J503" t="s">
        <v>389</v>
      </c>
      <c r="K503" t="s">
        <v>25</v>
      </c>
      <c r="L503" s="63">
        <v>155</v>
      </c>
      <c r="M503" s="4">
        <v>145</v>
      </c>
      <c r="N503" s="7">
        <v>0.93548387096774188</v>
      </c>
    </row>
    <row r="504" spans="3:14" x14ac:dyDescent="0.2">
      <c r="C504" t="s">
        <v>704</v>
      </c>
      <c r="D504" t="s">
        <v>45</v>
      </c>
      <c r="E504" s="63">
        <v>150</v>
      </c>
      <c r="F504" s="4">
        <v>148.33333333333334</v>
      </c>
      <c r="G504" s="7">
        <v>0.98888888888888893</v>
      </c>
      <c r="J504" t="s">
        <v>704</v>
      </c>
      <c r="K504" t="s">
        <v>45</v>
      </c>
      <c r="L504" s="63">
        <v>150</v>
      </c>
      <c r="M504" s="4">
        <v>148.33333333333334</v>
      </c>
      <c r="N504" s="7">
        <v>0.98888888888888893</v>
      </c>
    </row>
    <row r="505" spans="3:14" x14ac:dyDescent="0.2">
      <c r="C505" t="s">
        <v>623</v>
      </c>
      <c r="D505" t="s">
        <v>33</v>
      </c>
      <c r="E505" s="63">
        <v>150</v>
      </c>
      <c r="F505" s="4">
        <v>135</v>
      </c>
      <c r="G505" s="7">
        <v>0.9</v>
      </c>
      <c r="J505" t="s">
        <v>623</v>
      </c>
      <c r="K505" t="s">
        <v>33</v>
      </c>
      <c r="L505" s="63">
        <v>150</v>
      </c>
      <c r="M505" s="4">
        <v>135</v>
      </c>
      <c r="N505" s="7">
        <v>0.9</v>
      </c>
    </row>
    <row r="506" spans="3:14" x14ac:dyDescent="0.2">
      <c r="C506" t="s">
        <v>677</v>
      </c>
      <c r="D506" t="s">
        <v>146</v>
      </c>
      <c r="E506" s="63">
        <v>150</v>
      </c>
      <c r="F506" s="4">
        <v>138.33333333333334</v>
      </c>
      <c r="G506" s="7">
        <v>0.92222222222222228</v>
      </c>
      <c r="J506" t="s">
        <v>677</v>
      </c>
      <c r="K506" t="s">
        <v>146</v>
      </c>
      <c r="L506" s="63">
        <v>150</v>
      </c>
      <c r="M506" s="4">
        <v>138.33333333333334</v>
      </c>
      <c r="N506" s="7">
        <v>0.92222222222222228</v>
      </c>
    </row>
    <row r="507" spans="3:14" x14ac:dyDescent="0.2">
      <c r="C507" t="s">
        <v>528</v>
      </c>
      <c r="D507" t="s">
        <v>41</v>
      </c>
      <c r="E507" s="63">
        <v>150</v>
      </c>
      <c r="F507" s="4">
        <v>131.66666666666666</v>
      </c>
      <c r="G507" s="7">
        <v>0.87777777777777777</v>
      </c>
      <c r="J507" t="s">
        <v>528</v>
      </c>
      <c r="K507" t="s">
        <v>41</v>
      </c>
      <c r="L507" s="63">
        <v>150</v>
      </c>
      <c r="M507" s="4">
        <v>131.66666666666666</v>
      </c>
      <c r="N507" s="7">
        <v>0.87777777777777777</v>
      </c>
    </row>
    <row r="508" spans="3:14" x14ac:dyDescent="0.2">
      <c r="C508" t="s">
        <v>465</v>
      </c>
      <c r="D508" t="s">
        <v>26</v>
      </c>
      <c r="E508" s="63">
        <v>150</v>
      </c>
      <c r="F508" s="4">
        <v>123.33333333333333</v>
      </c>
      <c r="G508" s="7">
        <v>0.82222222222222219</v>
      </c>
      <c r="J508" t="s">
        <v>465</v>
      </c>
      <c r="K508" t="s">
        <v>26</v>
      </c>
      <c r="L508" s="63">
        <v>150</v>
      </c>
      <c r="M508" s="4">
        <v>123.33333333333333</v>
      </c>
      <c r="N508" s="7">
        <v>0.82222222222222219</v>
      </c>
    </row>
    <row r="509" spans="3:14" x14ac:dyDescent="0.2">
      <c r="C509" t="s">
        <v>317</v>
      </c>
      <c r="D509" t="s">
        <v>152</v>
      </c>
      <c r="E509" s="63">
        <v>150</v>
      </c>
      <c r="F509" s="4">
        <v>121.66666666666667</v>
      </c>
      <c r="G509" s="7">
        <v>0.81111111111111112</v>
      </c>
      <c r="J509" t="s">
        <v>317</v>
      </c>
      <c r="K509" t="s">
        <v>152</v>
      </c>
      <c r="L509" s="63">
        <v>150</v>
      </c>
      <c r="M509" s="4">
        <v>121.66666666666667</v>
      </c>
      <c r="N509" s="7">
        <v>0.81111111111111112</v>
      </c>
    </row>
    <row r="510" spans="3:14" x14ac:dyDescent="0.2">
      <c r="C510" t="s">
        <v>918</v>
      </c>
      <c r="D510" t="s">
        <v>52</v>
      </c>
      <c r="E510" s="63">
        <v>145</v>
      </c>
      <c r="F510" s="4">
        <v>123.33333333333333</v>
      </c>
      <c r="G510" s="7">
        <v>0.85057471264367812</v>
      </c>
      <c r="J510" t="s">
        <v>918</v>
      </c>
      <c r="K510" t="s">
        <v>52</v>
      </c>
      <c r="L510" s="63">
        <v>145</v>
      </c>
      <c r="M510" s="4">
        <v>123.33333333333333</v>
      </c>
      <c r="N510" s="7">
        <v>0.85057471264367812</v>
      </c>
    </row>
    <row r="511" spans="3:14" x14ac:dyDescent="0.2">
      <c r="C511" t="s">
        <v>818</v>
      </c>
      <c r="D511" t="s">
        <v>37</v>
      </c>
      <c r="E511" s="63">
        <v>145</v>
      </c>
      <c r="F511" s="4">
        <v>128.33333333333334</v>
      </c>
      <c r="G511" s="7">
        <v>0.88505747126436785</v>
      </c>
      <c r="J511" t="s">
        <v>818</v>
      </c>
      <c r="K511" t="s">
        <v>37</v>
      </c>
      <c r="L511" s="63">
        <v>145</v>
      </c>
      <c r="M511" s="4">
        <v>128.33333333333334</v>
      </c>
      <c r="N511" s="7">
        <v>0.88505747126436785</v>
      </c>
    </row>
    <row r="512" spans="3:14" x14ac:dyDescent="0.2">
      <c r="C512" t="s">
        <v>847</v>
      </c>
      <c r="D512" t="s">
        <v>49</v>
      </c>
      <c r="E512" s="63">
        <v>145</v>
      </c>
      <c r="F512" s="4">
        <v>120</v>
      </c>
      <c r="G512" s="7">
        <v>0.82758620689655171</v>
      </c>
      <c r="J512" t="s">
        <v>847</v>
      </c>
      <c r="K512" t="s">
        <v>49</v>
      </c>
      <c r="L512" s="63">
        <v>145</v>
      </c>
      <c r="M512" s="4">
        <v>120</v>
      </c>
      <c r="N512" s="7">
        <v>0.82758620689655171</v>
      </c>
    </row>
    <row r="513" spans="3:14" x14ac:dyDescent="0.2">
      <c r="C513" t="s">
        <v>979</v>
      </c>
      <c r="D513" t="s">
        <v>53</v>
      </c>
      <c r="E513" s="63">
        <v>145</v>
      </c>
      <c r="F513" s="4">
        <v>141.66666666666666</v>
      </c>
      <c r="G513" s="7">
        <v>0.97701149425287348</v>
      </c>
      <c r="J513" t="s">
        <v>979</v>
      </c>
      <c r="K513" t="s">
        <v>53</v>
      </c>
      <c r="L513" s="63">
        <v>145</v>
      </c>
      <c r="M513" s="4">
        <v>141.66666666666666</v>
      </c>
      <c r="N513" s="7">
        <v>0.97701149425287348</v>
      </c>
    </row>
    <row r="514" spans="3:14" x14ac:dyDescent="0.2">
      <c r="C514" t="s">
        <v>678</v>
      </c>
      <c r="D514" t="s">
        <v>146</v>
      </c>
      <c r="E514" s="63">
        <v>145</v>
      </c>
      <c r="F514" s="4">
        <v>116.66666666666667</v>
      </c>
      <c r="G514" s="7">
        <v>0.8045977011494253</v>
      </c>
      <c r="J514" t="s">
        <v>678</v>
      </c>
      <c r="K514" t="s">
        <v>146</v>
      </c>
      <c r="L514" s="63">
        <v>145</v>
      </c>
      <c r="M514" s="4">
        <v>116.66666666666667</v>
      </c>
      <c r="N514" s="7">
        <v>0.8045977011494253</v>
      </c>
    </row>
    <row r="515" spans="3:14" x14ac:dyDescent="0.2">
      <c r="C515" t="s">
        <v>390</v>
      </c>
      <c r="D515" t="s">
        <v>25</v>
      </c>
      <c r="E515" s="63">
        <v>145</v>
      </c>
      <c r="F515" s="4">
        <v>91.666666666666671</v>
      </c>
      <c r="G515" s="7">
        <v>0.63218390804597702</v>
      </c>
      <c r="J515" t="s">
        <v>390</v>
      </c>
      <c r="K515" t="s">
        <v>25</v>
      </c>
      <c r="L515" s="63">
        <v>145</v>
      </c>
      <c r="M515" s="4">
        <v>91.666666666666671</v>
      </c>
      <c r="N515" s="7">
        <v>0.63218390804597702</v>
      </c>
    </row>
    <row r="516" spans="3:14" x14ac:dyDescent="0.2">
      <c r="C516" t="s">
        <v>529</v>
      </c>
      <c r="D516" t="s">
        <v>41</v>
      </c>
      <c r="E516" s="63">
        <v>145</v>
      </c>
      <c r="F516" s="4">
        <v>133.33333333333334</v>
      </c>
      <c r="G516" s="7">
        <v>0.91954022988505757</v>
      </c>
      <c r="J516" t="s">
        <v>529</v>
      </c>
      <c r="K516" t="s">
        <v>41</v>
      </c>
      <c r="L516" s="63">
        <v>145</v>
      </c>
      <c r="M516" s="4">
        <v>133.33333333333334</v>
      </c>
      <c r="N516" s="7">
        <v>0.91954022988505757</v>
      </c>
    </row>
    <row r="517" spans="3:14" x14ac:dyDescent="0.2">
      <c r="C517" t="s">
        <v>497</v>
      </c>
      <c r="D517" t="s">
        <v>220</v>
      </c>
      <c r="E517" s="63">
        <v>145</v>
      </c>
      <c r="F517" s="4">
        <v>118.33333333333333</v>
      </c>
      <c r="G517" s="7">
        <v>0.81609195402298851</v>
      </c>
      <c r="J517" t="s">
        <v>497</v>
      </c>
      <c r="K517" t="s">
        <v>220</v>
      </c>
      <c r="L517" s="63">
        <v>145</v>
      </c>
      <c r="M517" s="4">
        <v>118.33333333333333</v>
      </c>
      <c r="N517" s="7">
        <v>0.81609195402298851</v>
      </c>
    </row>
    <row r="518" spans="3:14" x14ac:dyDescent="0.2">
      <c r="C518" t="s">
        <v>244</v>
      </c>
      <c r="D518" t="s">
        <v>22</v>
      </c>
      <c r="E518" s="63">
        <v>145</v>
      </c>
      <c r="F518" s="4">
        <v>137.5</v>
      </c>
      <c r="G518" s="7">
        <v>0.94827586206896552</v>
      </c>
      <c r="J518" t="s">
        <v>244</v>
      </c>
      <c r="K518" t="s">
        <v>22</v>
      </c>
      <c r="L518" s="63">
        <v>145</v>
      </c>
      <c r="M518" s="4">
        <v>137.5</v>
      </c>
      <c r="N518" s="7">
        <v>0.94827586206896552</v>
      </c>
    </row>
    <row r="519" spans="3:14" x14ac:dyDescent="0.2">
      <c r="C519" t="s">
        <v>449</v>
      </c>
      <c r="D519" t="s">
        <v>44</v>
      </c>
      <c r="E519" s="63">
        <v>145</v>
      </c>
      <c r="F519" s="4">
        <v>123.75</v>
      </c>
      <c r="G519" s="7">
        <v>0.85344827586206895</v>
      </c>
      <c r="J519" t="s">
        <v>449</v>
      </c>
      <c r="K519" t="s">
        <v>44</v>
      </c>
      <c r="L519" s="63">
        <v>145</v>
      </c>
      <c r="M519" s="4">
        <v>123.75</v>
      </c>
      <c r="N519" s="7">
        <v>0.85344827586206895</v>
      </c>
    </row>
    <row r="520" spans="3:14" x14ac:dyDescent="0.2">
      <c r="C520" t="s">
        <v>303</v>
      </c>
      <c r="D520" t="s">
        <v>23</v>
      </c>
      <c r="E520" s="63">
        <v>145</v>
      </c>
      <c r="F520" s="4">
        <v>130</v>
      </c>
      <c r="G520" s="7">
        <v>0.89655172413793105</v>
      </c>
      <c r="J520" t="s">
        <v>303</v>
      </c>
      <c r="K520" t="s">
        <v>23</v>
      </c>
      <c r="L520" s="63">
        <v>145</v>
      </c>
      <c r="M520" s="4">
        <v>130</v>
      </c>
      <c r="N520" s="7">
        <v>0.89655172413793105</v>
      </c>
    </row>
    <row r="521" spans="3:14" x14ac:dyDescent="0.2">
      <c r="C521" t="s">
        <v>496</v>
      </c>
      <c r="D521" t="s">
        <v>220</v>
      </c>
      <c r="E521" s="63">
        <v>145</v>
      </c>
      <c r="F521" s="4">
        <v>128.33333333333334</v>
      </c>
      <c r="G521" s="7">
        <v>0.88505747126436785</v>
      </c>
      <c r="J521" t="s">
        <v>496</v>
      </c>
      <c r="K521" t="s">
        <v>220</v>
      </c>
      <c r="L521" s="63">
        <v>145</v>
      </c>
      <c r="M521" s="4">
        <v>128.33333333333334</v>
      </c>
      <c r="N521" s="7">
        <v>0.88505747126436785</v>
      </c>
    </row>
    <row r="522" spans="3:14" x14ac:dyDescent="0.2">
      <c r="C522" t="s">
        <v>414</v>
      </c>
      <c r="D522" t="s">
        <v>156</v>
      </c>
      <c r="E522" s="63">
        <v>145</v>
      </c>
      <c r="F522" s="4">
        <v>138.33333333333334</v>
      </c>
      <c r="G522" s="7">
        <v>0.95402298850574718</v>
      </c>
      <c r="J522" t="s">
        <v>414</v>
      </c>
      <c r="K522" t="s">
        <v>156</v>
      </c>
      <c r="L522" s="63">
        <v>145</v>
      </c>
      <c r="M522" s="4">
        <v>138.33333333333334</v>
      </c>
      <c r="N522" s="7">
        <v>0.95402298850574718</v>
      </c>
    </row>
    <row r="523" spans="3:14" x14ac:dyDescent="0.2">
      <c r="C523" t="s">
        <v>832</v>
      </c>
      <c r="D523" t="s">
        <v>48</v>
      </c>
      <c r="E523" s="63">
        <v>140</v>
      </c>
      <c r="F523" s="4">
        <v>126.66666666666667</v>
      </c>
      <c r="G523" s="7">
        <v>0.90476190476190477</v>
      </c>
      <c r="J523" t="s">
        <v>832</v>
      </c>
      <c r="K523" t="s">
        <v>48</v>
      </c>
      <c r="L523" s="63">
        <v>140</v>
      </c>
      <c r="M523" s="4">
        <v>126.66666666666667</v>
      </c>
      <c r="N523" s="7">
        <v>0.90476190476190477</v>
      </c>
    </row>
    <row r="524" spans="3:14" x14ac:dyDescent="0.2">
      <c r="C524" t="s">
        <v>647</v>
      </c>
      <c r="D524" t="s">
        <v>20</v>
      </c>
      <c r="E524" s="63">
        <v>140</v>
      </c>
      <c r="F524" s="4">
        <v>116.66666666666667</v>
      </c>
      <c r="G524" s="7">
        <v>0.83333333333333337</v>
      </c>
      <c r="J524" t="s">
        <v>647</v>
      </c>
      <c r="K524" t="s">
        <v>20</v>
      </c>
      <c r="L524" s="63">
        <v>140</v>
      </c>
      <c r="M524" s="4">
        <v>116.66666666666667</v>
      </c>
      <c r="N524" s="7">
        <v>0.83333333333333337</v>
      </c>
    </row>
    <row r="525" spans="3:14" x14ac:dyDescent="0.2">
      <c r="C525" t="s">
        <v>848</v>
      </c>
      <c r="D525" t="s">
        <v>49</v>
      </c>
      <c r="E525" s="63">
        <v>140</v>
      </c>
      <c r="F525" s="4">
        <v>126.66666666666667</v>
      </c>
      <c r="G525" s="7">
        <v>0.90476190476190477</v>
      </c>
      <c r="J525" t="s">
        <v>848</v>
      </c>
      <c r="K525" t="s">
        <v>49</v>
      </c>
      <c r="L525" s="63">
        <v>140</v>
      </c>
      <c r="M525" s="4">
        <v>126.66666666666667</v>
      </c>
      <c r="N525" s="7">
        <v>0.90476190476190477</v>
      </c>
    </row>
    <row r="526" spans="3:14" x14ac:dyDescent="0.2">
      <c r="C526" t="s">
        <v>931</v>
      </c>
      <c r="D526" t="s">
        <v>50</v>
      </c>
      <c r="E526" s="63">
        <v>140</v>
      </c>
      <c r="F526" s="4">
        <v>113.33333333333333</v>
      </c>
      <c r="G526" s="7">
        <v>0.80952380952380953</v>
      </c>
      <c r="J526" t="s">
        <v>931</v>
      </c>
      <c r="K526" t="s">
        <v>50</v>
      </c>
      <c r="L526" s="63">
        <v>140</v>
      </c>
      <c r="M526" s="4">
        <v>113.33333333333333</v>
      </c>
      <c r="N526" s="7">
        <v>0.80952380952380953</v>
      </c>
    </row>
    <row r="527" spans="3:14" x14ac:dyDescent="0.2">
      <c r="C527" t="s">
        <v>714</v>
      </c>
      <c r="D527" t="s">
        <v>27</v>
      </c>
      <c r="E527" s="63">
        <v>140</v>
      </c>
      <c r="F527" s="4">
        <v>101.66666666666667</v>
      </c>
      <c r="G527" s="7">
        <v>0.72619047619047628</v>
      </c>
      <c r="J527" t="s">
        <v>714</v>
      </c>
      <c r="K527" t="s">
        <v>27</v>
      </c>
      <c r="L527" s="63">
        <v>140</v>
      </c>
      <c r="M527" s="4">
        <v>101.66666666666667</v>
      </c>
      <c r="N527" s="7">
        <v>0.72619047619047628</v>
      </c>
    </row>
    <row r="528" spans="3:14" x14ac:dyDescent="0.2">
      <c r="C528" t="s">
        <v>999</v>
      </c>
      <c r="D528" t="s">
        <v>51</v>
      </c>
      <c r="E528" s="63">
        <v>140</v>
      </c>
      <c r="F528" s="4">
        <v>96.666666666666671</v>
      </c>
      <c r="G528" s="7">
        <v>0.69047619047619047</v>
      </c>
      <c r="J528" t="s">
        <v>999</v>
      </c>
      <c r="K528" t="s">
        <v>51</v>
      </c>
      <c r="L528" s="63">
        <v>140</v>
      </c>
      <c r="M528" s="4">
        <v>96.666666666666671</v>
      </c>
      <c r="N528" s="7">
        <v>0.69047619047619047</v>
      </c>
    </row>
    <row r="529" spans="3:14" x14ac:dyDescent="0.2">
      <c r="C529" t="s">
        <v>705</v>
      </c>
      <c r="D529" t="s">
        <v>45</v>
      </c>
      <c r="E529" s="63">
        <v>140</v>
      </c>
      <c r="F529" s="4">
        <v>131.66666666666666</v>
      </c>
      <c r="G529" s="7">
        <v>0.94047619047619035</v>
      </c>
      <c r="J529" t="s">
        <v>705</v>
      </c>
      <c r="K529" t="s">
        <v>45</v>
      </c>
      <c r="L529" s="63">
        <v>140</v>
      </c>
      <c r="M529" s="4">
        <v>131.66666666666666</v>
      </c>
      <c r="N529" s="7">
        <v>0.94047619047619035</v>
      </c>
    </row>
    <row r="530" spans="3:14" x14ac:dyDescent="0.2">
      <c r="C530" t="s">
        <v>831</v>
      </c>
      <c r="D530" t="s">
        <v>48</v>
      </c>
      <c r="E530" s="63">
        <v>140</v>
      </c>
      <c r="F530" s="4">
        <v>113.75</v>
      </c>
      <c r="G530" s="7">
        <v>0.8125</v>
      </c>
      <c r="J530" t="s">
        <v>831</v>
      </c>
      <c r="K530" t="s">
        <v>48</v>
      </c>
      <c r="L530" s="63">
        <v>140</v>
      </c>
      <c r="M530" s="4">
        <v>113.75</v>
      </c>
      <c r="N530" s="7">
        <v>0.8125</v>
      </c>
    </row>
    <row r="531" spans="3:14" x14ac:dyDescent="0.2">
      <c r="C531" t="s">
        <v>883</v>
      </c>
      <c r="D531" t="s">
        <v>46</v>
      </c>
      <c r="E531" s="63">
        <v>140</v>
      </c>
      <c r="F531" s="4">
        <v>121.66666666666667</v>
      </c>
      <c r="G531" s="7">
        <v>0.86904761904761907</v>
      </c>
      <c r="J531" t="s">
        <v>883</v>
      </c>
      <c r="K531" t="s">
        <v>46</v>
      </c>
      <c r="L531" s="63">
        <v>140</v>
      </c>
      <c r="M531" s="4">
        <v>121.66666666666667</v>
      </c>
      <c r="N531" s="7">
        <v>0.86904761904761907</v>
      </c>
    </row>
    <row r="532" spans="3:14" x14ac:dyDescent="0.2">
      <c r="C532" t="s">
        <v>882</v>
      </c>
      <c r="D532" t="s">
        <v>46</v>
      </c>
      <c r="E532" s="63">
        <v>140</v>
      </c>
      <c r="F532" s="4">
        <v>80</v>
      </c>
      <c r="G532" s="7">
        <v>0.5714285714285714</v>
      </c>
      <c r="J532" t="s">
        <v>882</v>
      </c>
      <c r="K532" t="s">
        <v>46</v>
      </c>
      <c r="L532" s="63">
        <v>140</v>
      </c>
      <c r="M532" s="4">
        <v>80</v>
      </c>
      <c r="N532" s="7">
        <v>0.5714285714285714</v>
      </c>
    </row>
    <row r="533" spans="3:14" x14ac:dyDescent="0.2">
      <c r="C533" t="s">
        <v>819</v>
      </c>
      <c r="D533" t="s">
        <v>37</v>
      </c>
      <c r="E533" s="63">
        <v>140</v>
      </c>
      <c r="F533" s="4">
        <v>125</v>
      </c>
      <c r="G533" s="7">
        <v>0.8928571428571429</v>
      </c>
      <c r="J533" t="s">
        <v>819</v>
      </c>
      <c r="K533" t="s">
        <v>37</v>
      </c>
      <c r="L533" s="63">
        <v>140</v>
      </c>
      <c r="M533" s="4">
        <v>125</v>
      </c>
      <c r="N533" s="7">
        <v>0.8928571428571429</v>
      </c>
    </row>
    <row r="534" spans="3:14" x14ac:dyDescent="0.2">
      <c r="C534" t="s">
        <v>498</v>
      </c>
      <c r="D534" t="s">
        <v>220</v>
      </c>
      <c r="E534" s="63">
        <v>140</v>
      </c>
      <c r="F534" s="4">
        <v>120</v>
      </c>
      <c r="G534" s="7">
        <v>0.8571428571428571</v>
      </c>
      <c r="J534" t="s">
        <v>498</v>
      </c>
      <c r="K534" t="s">
        <v>220</v>
      </c>
      <c r="L534" s="63">
        <v>140</v>
      </c>
      <c r="M534" s="4">
        <v>120</v>
      </c>
      <c r="N534" s="7">
        <v>0.8571428571428571</v>
      </c>
    </row>
    <row r="535" spans="3:14" x14ac:dyDescent="0.2">
      <c r="C535" t="s">
        <v>415</v>
      </c>
      <c r="D535" t="s">
        <v>156</v>
      </c>
      <c r="E535" s="63">
        <v>140</v>
      </c>
      <c r="F535" s="4">
        <v>115</v>
      </c>
      <c r="G535" s="7">
        <v>0.8214285714285714</v>
      </c>
      <c r="J535" t="s">
        <v>415</v>
      </c>
      <c r="K535" t="s">
        <v>156</v>
      </c>
      <c r="L535" s="63">
        <v>140</v>
      </c>
      <c r="M535" s="4">
        <v>115</v>
      </c>
      <c r="N535" s="7">
        <v>0.8214285714285714</v>
      </c>
    </row>
    <row r="536" spans="3:14" x14ac:dyDescent="0.2">
      <c r="C536" t="s">
        <v>342</v>
      </c>
      <c r="D536" t="s">
        <v>36</v>
      </c>
      <c r="E536" s="63">
        <v>140</v>
      </c>
      <c r="F536" s="4">
        <v>116.66666666666667</v>
      </c>
      <c r="G536" s="7">
        <v>0.83333333333333337</v>
      </c>
      <c r="J536" t="s">
        <v>342</v>
      </c>
      <c r="K536" t="s">
        <v>36</v>
      </c>
      <c r="L536" s="63">
        <v>140</v>
      </c>
      <c r="M536" s="4">
        <v>116.66666666666667</v>
      </c>
      <c r="N536" s="7">
        <v>0.83333333333333337</v>
      </c>
    </row>
    <row r="537" spans="3:14" x14ac:dyDescent="0.2">
      <c r="C537" t="s">
        <v>318</v>
      </c>
      <c r="D537" t="s">
        <v>152</v>
      </c>
      <c r="E537" s="63">
        <v>140</v>
      </c>
      <c r="F537" s="4">
        <v>105</v>
      </c>
      <c r="G537" s="7">
        <v>0.75</v>
      </c>
      <c r="J537" t="s">
        <v>318</v>
      </c>
      <c r="K537" t="s">
        <v>152</v>
      </c>
      <c r="L537" s="63">
        <v>140</v>
      </c>
      <c r="M537" s="4">
        <v>105</v>
      </c>
      <c r="N537" s="7">
        <v>0.75</v>
      </c>
    </row>
    <row r="538" spans="3:14" x14ac:dyDescent="0.2">
      <c r="C538" t="s">
        <v>569</v>
      </c>
      <c r="D538" t="s">
        <v>32</v>
      </c>
      <c r="E538" s="63">
        <v>140</v>
      </c>
      <c r="F538" s="4">
        <v>121.66666666666667</v>
      </c>
      <c r="G538" s="7">
        <v>0.86904761904761907</v>
      </c>
      <c r="J538" t="s">
        <v>569</v>
      </c>
      <c r="K538" t="s">
        <v>32</v>
      </c>
      <c r="L538" s="63">
        <v>140</v>
      </c>
      <c r="M538" s="4">
        <v>121.66666666666667</v>
      </c>
      <c r="N538" s="7">
        <v>0.86904761904761907</v>
      </c>
    </row>
    <row r="539" spans="3:14" x14ac:dyDescent="0.2">
      <c r="C539" t="s">
        <v>168</v>
      </c>
      <c r="D539" t="s">
        <v>42</v>
      </c>
      <c r="E539" s="63">
        <v>140</v>
      </c>
      <c r="F539" s="4">
        <v>115</v>
      </c>
      <c r="G539" s="7">
        <v>0.8214285714285714</v>
      </c>
      <c r="J539" t="s">
        <v>168</v>
      </c>
      <c r="K539" t="s">
        <v>42</v>
      </c>
      <c r="L539" s="63">
        <v>140</v>
      </c>
      <c r="M539" s="4">
        <v>115</v>
      </c>
      <c r="N539" s="7">
        <v>0.8214285714285714</v>
      </c>
    </row>
    <row r="540" spans="3:14" x14ac:dyDescent="0.2">
      <c r="C540" t="s">
        <v>588</v>
      </c>
      <c r="D540" t="s">
        <v>149</v>
      </c>
      <c r="E540" s="63">
        <v>140</v>
      </c>
      <c r="F540" s="4">
        <v>120</v>
      </c>
      <c r="G540" s="7">
        <v>0.8571428571428571</v>
      </c>
      <c r="J540" t="s">
        <v>588</v>
      </c>
      <c r="K540" t="s">
        <v>149</v>
      </c>
      <c r="L540" s="63">
        <v>140</v>
      </c>
      <c r="M540" s="4">
        <v>120</v>
      </c>
      <c r="N540" s="7">
        <v>0.8571428571428571</v>
      </c>
    </row>
    <row r="541" spans="3:14" x14ac:dyDescent="0.2">
      <c r="C541" t="s">
        <v>245</v>
      </c>
      <c r="D541" t="s">
        <v>22</v>
      </c>
      <c r="E541" s="63">
        <v>140</v>
      </c>
      <c r="F541" s="4">
        <v>103.33333333333333</v>
      </c>
      <c r="G541" s="7">
        <v>0.73809523809523803</v>
      </c>
      <c r="J541" t="s">
        <v>245</v>
      </c>
      <c r="K541" t="s">
        <v>22</v>
      </c>
      <c r="L541" s="63">
        <v>140</v>
      </c>
      <c r="M541" s="4">
        <v>103.33333333333333</v>
      </c>
      <c r="N541" s="7">
        <v>0.73809523809523803</v>
      </c>
    </row>
    <row r="542" spans="3:14" x14ac:dyDescent="0.2">
      <c r="C542" t="s">
        <v>267</v>
      </c>
      <c r="D542" t="s">
        <v>21</v>
      </c>
      <c r="E542" s="63">
        <v>140</v>
      </c>
      <c r="F542" s="4">
        <v>126.66666666666667</v>
      </c>
      <c r="G542" s="7">
        <v>0.90476190476190477</v>
      </c>
      <c r="J542" t="s">
        <v>267</v>
      </c>
      <c r="K542" t="s">
        <v>21</v>
      </c>
      <c r="L542" s="63">
        <v>140</v>
      </c>
      <c r="M542" s="4">
        <v>126.66666666666667</v>
      </c>
      <c r="N542" s="7">
        <v>0.90476190476190477</v>
      </c>
    </row>
    <row r="543" spans="3:14" x14ac:dyDescent="0.2">
      <c r="C543" t="s">
        <v>331</v>
      </c>
      <c r="D543" t="s">
        <v>29</v>
      </c>
      <c r="E543" s="63">
        <v>140</v>
      </c>
      <c r="F543" s="4">
        <v>113.33333333333333</v>
      </c>
      <c r="G543" s="7">
        <v>0.80952380952380953</v>
      </c>
      <c r="J543" t="s">
        <v>331</v>
      </c>
      <c r="K543" t="s">
        <v>29</v>
      </c>
      <c r="L543" s="63">
        <v>140</v>
      </c>
      <c r="M543" s="4">
        <v>113.33333333333333</v>
      </c>
      <c r="N543" s="7">
        <v>0.80952380952380953</v>
      </c>
    </row>
    <row r="544" spans="3:14" x14ac:dyDescent="0.2">
      <c r="C544" t="s">
        <v>885</v>
      </c>
      <c r="D544" t="s">
        <v>46</v>
      </c>
      <c r="E544" s="63">
        <v>135</v>
      </c>
      <c r="F544" s="4">
        <v>125</v>
      </c>
      <c r="G544" s="7">
        <v>0.92592592592592593</v>
      </c>
      <c r="J544" t="s">
        <v>885</v>
      </c>
      <c r="K544" t="s">
        <v>46</v>
      </c>
      <c r="L544" s="63">
        <v>135</v>
      </c>
      <c r="M544" s="4">
        <v>125</v>
      </c>
      <c r="N544" s="7">
        <v>0.92592592592592593</v>
      </c>
    </row>
    <row r="545" spans="3:14" x14ac:dyDescent="0.2">
      <c r="C545" t="s">
        <v>849</v>
      </c>
      <c r="D545" t="s">
        <v>49</v>
      </c>
      <c r="E545" s="63">
        <v>135</v>
      </c>
      <c r="F545" s="4">
        <v>120</v>
      </c>
      <c r="G545" s="7">
        <v>0.88888888888888884</v>
      </c>
      <c r="J545" t="s">
        <v>849</v>
      </c>
      <c r="K545" t="s">
        <v>49</v>
      </c>
      <c r="L545" s="63">
        <v>135</v>
      </c>
      <c r="M545" s="4">
        <v>120</v>
      </c>
      <c r="N545" s="7">
        <v>0.88888888888888884</v>
      </c>
    </row>
    <row r="546" spans="3:14" x14ac:dyDescent="0.2">
      <c r="C546" t="s">
        <v>715</v>
      </c>
      <c r="D546" t="s">
        <v>27</v>
      </c>
      <c r="E546" s="63">
        <v>135</v>
      </c>
      <c r="F546" s="4">
        <v>128.33333333333334</v>
      </c>
      <c r="G546" s="7">
        <v>0.9506172839506174</v>
      </c>
      <c r="J546" t="s">
        <v>715</v>
      </c>
      <c r="K546" t="s">
        <v>27</v>
      </c>
      <c r="L546" s="63">
        <v>135</v>
      </c>
      <c r="M546" s="4">
        <v>128.33333333333334</v>
      </c>
      <c r="N546" s="7">
        <v>0.9506172839506174</v>
      </c>
    </row>
    <row r="547" spans="3:14" x14ac:dyDescent="0.2">
      <c r="C547" t="s">
        <v>706</v>
      </c>
      <c r="D547" t="s">
        <v>45</v>
      </c>
      <c r="E547" s="63">
        <v>135</v>
      </c>
      <c r="F547" s="4">
        <v>128.33333333333334</v>
      </c>
      <c r="G547" s="7">
        <v>0.9506172839506174</v>
      </c>
      <c r="J547" t="s">
        <v>706</v>
      </c>
      <c r="K547" t="s">
        <v>45</v>
      </c>
      <c r="L547" s="63">
        <v>135</v>
      </c>
      <c r="M547" s="4">
        <v>128.33333333333334</v>
      </c>
      <c r="N547" s="7">
        <v>0.9506172839506174</v>
      </c>
    </row>
    <row r="548" spans="3:14" x14ac:dyDescent="0.2">
      <c r="C548" t="s">
        <v>884</v>
      </c>
      <c r="D548" t="s">
        <v>46</v>
      </c>
      <c r="E548" s="63">
        <v>135</v>
      </c>
      <c r="F548" s="4">
        <v>88.333333333333329</v>
      </c>
      <c r="G548" s="7">
        <v>0.65432098765432101</v>
      </c>
      <c r="J548" t="s">
        <v>884</v>
      </c>
      <c r="K548" t="s">
        <v>46</v>
      </c>
      <c r="L548" s="63">
        <v>135</v>
      </c>
      <c r="M548" s="4">
        <v>88.333333333333329</v>
      </c>
      <c r="N548" s="7">
        <v>0.65432098765432101</v>
      </c>
    </row>
    <row r="549" spans="3:14" x14ac:dyDescent="0.2">
      <c r="C549" t="s">
        <v>942</v>
      </c>
      <c r="D549" t="s">
        <v>225</v>
      </c>
      <c r="E549" s="63">
        <v>135</v>
      </c>
      <c r="F549" s="4">
        <v>106.66666666666667</v>
      </c>
      <c r="G549" s="7">
        <v>0.79012345679012352</v>
      </c>
      <c r="J549" t="s">
        <v>942</v>
      </c>
      <c r="K549" t="s">
        <v>225</v>
      </c>
      <c r="L549" s="63">
        <v>135</v>
      </c>
      <c r="M549" s="4">
        <v>106.66666666666667</v>
      </c>
      <c r="N549" s="7">
        <v>0.79012345679012352</v>
      </c>
    </row>
    <row r="550" spans="3:14" x14ac:dyDescent="0.2">
      <c r="C550" t="s">
        <v>624</v>
      </c>
      <c r="D550" t="s">
        <v>33</v>
      </c>
      <c r="E550" s="63">
        <v>135</v>
      </c>
      <c r="F550" s="4">
        <v>108.33333333333333</v>
      </c>
      <c r="G550" s="7">
        <v>0.80246913580246915</v>
      </c>
      <c r="J550" t="s">
        <v>624</v>
      </c>
      <c r="K550" t="s">
        <v>33</v>
      </c>
      <c r="L550" s="63">
        <v>135</v>
      </c>
      <c r="M550" s="4">
        <v>108.33333333333333</v>
      </c>
      <c r="N550" s="7">
        <v>0.80246913580246915</v>
      </c>
    </row>
    <row r="551" spans="3:14" x14ac:dyDescent="0.2">
      <c r="C551" t="s">
        <v>701</v>
      </c>
      <c r="D551" t="s">
        <v>227</v>
      </c>
      <c r="E551" s="63">
        <v>135</v>
      </c>
      <c r="F551" s="4">
        <v>115</v>
      </c>
      <c r="G551" s="7">
        <v>0.85185185185185186</v>
      </c>
      <c r="J551" t="s">
        <v>701</v>
      </c>
      <c r="K551" t="s">
        <v>227</v>
      </c>
      <c r="L551" s="63">
        <v>135</v>
      </c>
      <c r="M551" s="4">
        <v>115</v>
      </c>
      <c r="N551" s="7">
        <v>0.85185185185185186</v>
      </c>
    </row>
    <row r="552" spans="3:14" x14ac:dyDescent="0.2">
      <c r="C552" t="s">
        <v>466</v>
      </c>
      <c r="D552" t="s">
        <v>26</v>
      </c>
      <c r="E552" s="63">
        <v>135</v>
      </c>
      <c r="F552" s="4">
        <v>103.33333333333333</v>
      </c>
      <c r="G552" s="7">
        <v>0.76543209876543206</v>
      </c>
      <c r="J552" t="s">
        <v>466</v>
      </c>
      <c r="K552" t="s">
        <v>26</v>
      </c>
      <c r="L552" s="63">
        <v>135</v>
      </c>
      <c r="M552" s="4">
        <v>103.33333333333333</v>
      </c>
      <c r="N552" s="7">
        <v>0.76543209876543206</v>
      </c>
    </row>
    <row r="553" spans="3:14" x14ac:dyDescent="0.2">
      <c r="C553" t="s">
        <v>451</v>
      </c>
      <c r="D553" t="s">
        <v>44</v>
      </c>
      <c r="E553" s="63">
        <v>135</v>
      </c>
      <c r="F553" s="4">
        <v>110</v>
      </c>
      <c r="G553" s="7">
        <v>0.81481481481481477</v>
      </c>
      <c r="J553" t="s">
        <v>451</v>
      </c>
      <c r="K553" t="s">
        <v>44</v>
      </c>
      <c r="L553" s="63">
        <v>135</v>
      </c>
      <c r="M553" s="4">
        <v>110</v>
      </c>
      <c r="N553" s="7">
        <v>0.81481481481481477</v>
      </c>
    </row>
    <row r="554" spans="3:14" x14ac:dyDescent="0.2">
      <c r="C554" t="s">
        <v>268</v>
      </c>
      <c r="D554" t="s">
        <v>21</v>
      </c>
      <c r="E554" s="63">
        <v>135</v>
      </c>
      <c r="F554" s="4">
        <v>98.333333333333329</v>
      </c>
      <c r="G554" s="7">
        <v>0.72839506172839508</v>
      </c>
      <c r="J554" t="s">
        <v>268</v>
      </c>
      <c r="K554" t="s">
        <v>21</v>
      </c>
      <c r="L554" s="63">
        <v>135</v>
      </c>
      <c r="M554" s="4">
        <v>98.333333333333329</v>
      </c>
      <c r="N554" s="7">
        <v>0.72839506172839508</v>
      </c>
    </row>
    <row r="555" spans="3:14" x14ac:dyDescent="0.2">
      <c r="C555" t="s">
        <v>163</v>
      </c>
      <c r="D555" t="s">
        <v>17</v>
      </c>
      <c r="E555" s="63">
        <v>135</v>
      </c>
      <c r="F555" s="4">
        <v>110</v>
      </c>
      <c r="G555" s="7">
        <v>0.81481481481481477</v>
      </c>
      <c r="J555" t="s">
        <v>163</v>
      </c>
      <c r="K555" t="s">
        <v>17</v>
      </c>
      <c r="L555" s="63">
        <v>135</v>
      </c>
      <c r="M555" s="4">
        <v>110</v>
      </c>
      <c r="N555" s="7">
        <v>0.81481481481481477</v>
      </c>
    </row>
    <row r="556" spans="3:14" x14ac:dyDescent="0.2">
      <c r="C556" t="s">
        <v>452</v>
      </c>
      <c r="D556" t="s">
        <v>44</v>
      </c>
      <c r="E556" s="63">
        <v>135</v>
      </c>
      <c r="F556" s="4">
        <v>131.66666666666666</v>
      </c>
      <c r="G556" s="7">
        <v>0.97530864197530853</v>
      </c>
      <c r="J556" t="s">
        <v>452</v>
      </c>
      <c r="K556" t="s">
        <v>44</v>
      </c>
      <c r="L556" s="63">
        <v>135</v>
      </c>
      <c r="M556" s="4">
        <v>131.66666666666666</v>
      </c>
      <c r="N556" s="7">
        <v>0.97530864197530853</v>
      </c>
    </row>
    <row r="557" spans="3:14" x14ac:dyDescent="0.2">
      <c r="C557" t="s">
        <v>743</v>
      </c>
      <c r="D557" t="s">
        <v>39</v>
      </c>
      <c r="E557" s="63">
        <v>130</v>
      </c>
      <c r="F557" s="4">
        <v>120</v>
      </c>
      <c r="G557" s="7">
        <v>0.92307692307692313</v>
      </c>
      <c r="J557" t="s">
        <v>743</v>
      </c>
      <c r="K557" t="s">
        <v>39</v>
      </c>
      <c r="L557" s="63">
        <v>130</v>
      </c>
      <c r="M557" s="4">
        <v>120</v>
      </c>
      <c r="N557" s="7">
        <v>0.92307692307692313</v>
      </c>
    </row>
    <row r="558" spans="3:14" x14ac:dyDescent="0.2">
      <c r="C558" t="s">
        <v>728</v>
      </c>
      <c r="D558" t="s">
        <v>155</v>
      </c>
      <c r="E558" s="63">
        <v>130</v>
      </c>
      <c r="F558" s="4">
        <v>118.33333333333333</v>
      </c>
      <c r="G558" s="7">
        <v>0.91025641025641024</v>
      </c>
      <c r="J558" t="s">
        <v>728</v>
      </c>
      <c r="K558" t="s">
        <v>155</v>
      </c>
      <c r="L558" s="63">
        <v>130</v>
      </c>
      <c r="M558" s="4">
        <v>118.33333333333333</v>
      </c>
      <c r="N558" s="7">
        <v>0.91025641025641024</v>
      </c>
    </row>
    <row r="559" spans="3:14" x14ac:dyDescent="0.2">
      <c r="C559" t="s">
        <v>886</v>
      </c>
      <c r="D559" t="s">
        <v>46</v>
      </c>
      <c r="E559" s="63">
        <v>130</v>
      </c>
      <c r="F559" s="4">
        <v>113.33333333333333</v>
      </c>
      <c r="G559" s="7">
        <v>0.87179487179487181</v>
      </c>
      <c r="J559" t="s">
        <v>886</v>
      </c>
      <c r="K559" t="s">
        <v>46</v>
      </c>
      <c r="L559" s="63">
        <v>130</v>
      </c>
      <c r="M559" s="4">
        <v>113.33333333333333</v>
      </c>
      <c r="N559" s="7">
        <v>0.87179487179487181</v>
      </c>
    </row>
    <row r="560" spans="3:14" x14ac:dyDescent="0.2">
      <c r="C560" t="s">
        <v>625</v>
      </c>
      <c r="D560" t="s">
        <v>33</v>
      </c>
      <c r="E560" s="63">
        <v>130</v>
      </c>
      <c r="F560" s="4">
        <v>103.33333333333333</v>
      </c>
      <c r="G560" s="7">
        <v>0.79487179487179482</v>
      </c>
      <c r="J560" t="s">
        <v>625</v>
      </c>
      <c r="K560" t="s">
        <v>33</v>
      </c>
      <c r="L560" s="63">
        <v>130</v>
      </c>
      <c r="M560" s="4">
        <v>103.33333333333333</v>
      </c>
      <c r="N560" s="7">
        <v>0.79487179487179482</v>
      </c>
    </row>
    <row r="561" spans="3:14" x14ac:dyDescent="0.2">
      <c r="C561" t="s">
        <v>601</v>
      </c>
      <c r="D561" t="s">
        <v>157</v>
      </c>
      <c r="E561" s="63">
        <v>130</v>
      </c>
      <c r="F561" s="4">
        <v>123.33333333333333</v>
      </c>
      <c r="G561" s="7">
        <v>0.94871794871794868</v>
      </c>
      <c r="J561" t="s">
        <v>601</v>
      </c>
      <c r="K561" t="s">
        <v>157</v>
      </c>
      <c r="L561" s="63">
        <v>130</v>
      </c>
      <c r="M561" s="4">
        <v>123.33333333333333</v>
      </c>
      <c r="N561" s="7">
        <v>0.94871794871794868</v>
      </c>
    </row>
    <row r="562" spans="3:14" x14ac:dyDescent="0.2">
      <c r="C562" t="s">
        <v>369</v>
      </c>
      <c r="D562" t="s">
        <v>30</v>
      </c>
      <c r="E562" s="63">
        <v>130</v>
      </c>
      <c r="F562" s="4">
        <v>113.33333333333333</v>
      </c>
      <c r="G562" s="7">
        <v>0.87179487179487181</v>
      </c>
      <c r="J562" t="s">
        <v>369</v>
      </c>
      <c r="K562" t="s">
        <v>30</v>
      </c>
      <c r="L562" s="63">
        <v>130</v>
      </c>
      <c r="M562" s="4">
        <v>113.33333333333333</v>
      </c>
      <c r="N562" s="7">
        <v>0.87179487179487181</v>
      </c>
    </row>
    <row r="563" spans="3:14" x14ac:dyDescent="0.2">
      <c r="C563" t="s">
        <v>550</v>
      </c>
      <c r="D563" t="s">
        <v>38</v>
      </c>
      <c r="E563" s="63">
        <v>130</v>
      </c>
      <c r="F563" s="4">
        <v>120</v>
      </c>
      <c r="G563" s="7">
        <v>0.92307692307692313</v>
      </c>
      <c r="J563" t="s">
        <v>550</v>
      </c>
      <c r="K563" t="s">
        <v>38</v>
      </c>
      <c r="L563" s="63">
        <v>130</v>
      </c>
      <c r="M563" s="4">
        <v>120</v>
      </c>
      <c r="N563" s="7">
        <v>0.92307692307692313</v>
      </c>
    </row>
    <row r="564" spans="3:14" x14ac:dyDescent="0.2">
      <c r="C564" t="s">
        <v>269</v>
      </c>
      <c r="D564" t="s">
        <v>21</v>
      </c>
      <c r="E564" s="63">
        <v>130</v>
      </c>
      <c r="F564" s="4">
        <v>101.66666666666667</v>
      </c>
      <c r="G564" s="7">
        <v>0.78205128205128205</v>
      </c>
      <c r="J564" t="s">
        <v>269</v>
      </c>
      <c r="K564" t="s">
        <v>21</v>
      </c>
      <c r="L564" s="63">
        <v>130</v>
      </c>
      <c r="M564" s="4">
        <v>101.66666666666667</v>
      </c>
      <c r="N564" s="7">
        <v>0.78205128205128205</v>
      </c>
    </row>
    <row r="565" spans="3:14" x14ac:dyDescent="0.2">
      <c r="C565" t="s">
        <v>468</v>
      </c>
      <c r="D565" t="s">
        <v>26</v>
      </c>
      <c r="E565" s="63">
        <v>130</v>
      </c>
      <c r="F565" s="4">
        <v>108.33333333333333</v>
      </c>
      <c r="G565" s="7">
        <v>0.83333333333333326</v>
      </c>
      <c r="J565" t="s">
        <v>468</v>
      </c>
      <c r="K565" t="s">
        <v>26</v>
      </c>
      <c r="L565" s="63">
        <v>130</v>
      </c>
      <c r="M565" s="4">
        <v>108.33333333333333</v>
      </c>
      <c r="N565" s="7">
        <v>0.83333333333333326</v>
      </c>
    </row>
    <row r="566" spans="3:14" x14ac:dyDescent="0.2">
      <c r="C566" t="s">
        <v>570</v>
      </c>
      <c r="D566" t="s">
        <v>32</v>
      </c>
      <c r="E566" s="63">
        <v>130</v>
      </c>
      <c r="F566" s="4">
        <v>116.66666666666667</v>
      </c>
      <c r="G566" s="7">
        <v>0.89743589743589747</v>
      </c>
      <c r="J566" t="s">
        <v>570</v>
      </c>
      <c r="K566" t="s">
        <v>32</v>
      </c>
      <c r="L566" s="63">
        <v>130</v>
      </c>
      <c r="M566" s="4">
        <v>116.66666666666667</v>
      </c>
      <c r="N566" s="7">
        <v>0.89743589743589747</v>
      </c>
    </row>
    <row r="567" spans="3:14" x14ac:dyDescent="0.2">
      <c r="C567" t="s">
        <v>589</v>
      </c>
      <c r="D567" t="s">
        <v>221</v>
      </c>
      <c r="E567" s="63">
        <v>130</v>
      </c>
      <c r="F567" s="4">
        <v>108.33333333333333</v>
      </c>
      <c r="G567" s="7">
        <v>0.83333333333333326</v>
      </c>
      <c r="J567" t="s">
        <v>589</v>
      </c>
      <c r="K567" t="s">
        <v>221</v>
      </c>
      <c r="L567" s="63">
        <v>130</v>
      </c>
      <c r="M567" s="4">
        <v>108.33333333333333</v>
      </c>
      <c r="N567" s="7">
        <v>0.83333333333333326</v>
      </c>
    </row>
    <row r="568" spans="3:14" x14ac:dyDescent="0.2">
      <c r="C568" t="s">
        <v>583</v>
      </c>
      <c r="D568" t="s">
        <v>149</v>
      </c>
      <c r="E568" s="63">
        <v>130</v>
      </c>
      <c r="F568" s="4">
        <v>113.33333333333333</v>
      </c>
      <c r="G568" s="7">
        <v>0.87179487179487181</v>
      </c>
      <c r="J568" t="s">
        <v>583</v>
      </c>
      <c r="K568" t="s">
        <v>149</v>
      </c>
      <c r="L568" s="63">
        <v>130</v>
      </c>
      <c r="M568" s="4">
        <v>113.33333333333333</v>
      </c>
      <c r="N568" s="7">
        <v>0.87179487179487181</v>
      </c>
    </row>
    <row r="569" spans="3:14" x14ac:dyDescent="0.2">
      <c r="C569" t="s">
        <v>467</v>
      </c>
      <c r="D569" t="s">
        <v>26</v>
      </c>
      <c r="E569" s="63">
        <v>130</v>
      </c>
      <c r="F569" s="4">
        <v>106.66666666666667</v>
      </c>
      <c r="G569" s="7">
        <v>0.8205128205128206</v>
      </c>
      <c r="J569" t="s">
        <v>467</v>
      </c>
      <c r="K569" t="s">
        <v>26</v>
      </c>
      <c r="L569" s="63">
        <v>130</v>
      </c>
      <c r="M569" s="4">
        <v>106.66666666666667</v>
      </c>
      <c r="N569" s="7">
        <v>0.8205128205128206</v>
      </c>
    </row>
    <row r="570" spans="3:14" x14ac:dyDescent="0.2">
      <c r="C570" t="s">
        <v>932</v>
      </c>
      <c r="D570" t="s">
        <v>50</v>
      </c>
      <c r="E570" s="63">
        <v>125</v>
      </c>
      <c r="F570" s="4">
        <v>86.666666666666671</v>
      </c>
      <c r="G570" s="7">
        <v>0.69333333333333336</v>
      </c>
      <c r="J570" t="s">
        <v>932</v>
      </c>
      <c r="K570" t="s">
        <v>50</v>
      </c>
      <c r="L570" s="63">
        <v>125</v>
      </c>
      <c r="M570" s="4">
        <v>86.666666666666671</v>
      </c>
      <c r="N570" s="7">
        <v>0.69333333333333336</v>
      </c>
    </row>
    <row r="571" spans="3:14" x14ac:dyDescent="0.2">
      <c r="C571" t="s">
        <v>626</v>
      </c>
      <c r="D571" t="s">
        <v>33</v>
      </c>
      <c r="E571" s="63">
        <v>125</v>
      </c>
      <c r="F571" s="4">
        <v>111.66666666666667</v>
      </c>
      <c r="G571" s="7">
        <v>0.89333333333333342</v>
      </c>
      <c r="J571" t="s">
        <v>626</v>
      </c>
      <c r="K571" t="s">
        <v>33</v>
      </c>
      <c r="L571" s="63">
        <v>125</v>
      </c>
      <c r="M571" s="4">
        <v>111.66666666666667</v>
      </c>
      <c r="N571" s="7">
        <v>0.89333333333333342</v>
      </c>
    </row>
    <row r="572" spans="3:14" x14ac:dyDescent="0.2">
      <c r="C572" t="s">
        <v>729</v>
      </c>
      <c r="D572" t="s">
        <v>155</v>
      </c>
      <c r="E572" s="63">
        <v>125</v>
      </c>
      <c r="F572" s="4">
        <v>116.66666666666667</v>
      </c>
      <c r="G572" s="7">
        <v>0.93333333333333335</v>
      </c>
      <c r="J572" t="s">
        <v>729</v>
      </c>
      <c r="K572" t="s">
        <v>155</v>
      </c>
      <c r="L572" s="63">
        <v>125</v>
      </c>
      <c r="M572" s="4">
        <v>116.66666666666667</v>
      </c>
      <c r="N572" s="7">
        <v>0.93333333333333335</v>
      </c>
    </row>
    <row r="573" spans="3:14" x14ac:dyDescent="0.2">
      <c r="C573" t="s">
        <v>802</v>
      </c>
      <c r="D573" t="s">
        <v>223</v>
      </c>
      <c r="E573" s="63">
        <v>125</v>
      </c>
      <c r="F573" s="4">
        <v>116.66666666666667</v>
      </c>
      <c r="G573" s="7">
        <v>0.93333333333333335</v>
      </c>
      <c r="J573" t="s">
        <v>802</v>
      </c>
      <c r="K573" t="s">
        <v>223</v>
      </c>
      <c r="L573" s="63">
        <v>125</v>
      </c>
      <c r="M573" s="4">
        <v>116.66666666666667</v>
      </c>
      <c r="N573" s="7">
        <v>0.93333333333333335</v>
      </c>
    </row>
    <row r="574" spans="3:14" x14ac:dyDescent="0.2">
      <c r="C574" t="s">
        <v>758</v>
      </c>
      <c r="D574" t="s">
        <v>158</v>
      </c>
      <c r="E574" s="63">
        <v>125</v>
      </c>
      <c r="F574" s="4">
        <v>90</v>
      </c>
      <c r="G574" s="7">
        <v>0.72</v>
      </c>
      <c r="J574" t="s">
        <v>758</v>
      </c>
      <c r="K574" t="s">
        <v>158</v>
      </c>
      <c r="L574" s="63">
        <v>125</v>
      </c>
      <c r="M574" s="4">
        <v>90</v>
      </c>
      <c r="N574" s="7">
        <v>0.72</v>
      </c>
    </row>
    <row r="575" spans="3:14" x14ac:dyDescent="0.2">
      <c r="C575" t="s">
        <v>185</v>
      </c>
      <c r="D575" t="s">
        <v>28</v>
      </c>
      <c r="E575" s="63">
        <v>125</v>
      </c>
      <c r="F575" s="4">
        <v>115</v>
      </c>
      <c r="G575" s="7">
        <v>0.92</v>
      </c>
      <c r="J575" t="s">
        <v>185</v>
      </c>
      <c r="K575" t="s">
        <v>28</v>
      </c>
      <c r="L575" s="63">
        <v>125</v>
      </c>
      <c r="M575" s="4">
        <v>115</v>
      </c>
      <c r="N575" s="7">
        <v>0.92</v>
      </c>
    </row>
    <row r="576" spans="3:14" x14ac:dyDescent="0.2">
      <c r="C576" t="s">
        <v>571</v>
      </c>
      <c r="D576" t="s">
        <v>32</v>
      </c>
      <c r="E576" s="63">
        <v>125</v>
      </c>
      <c r="F576" s="4">
        <v>41.666666666666664</v>
      </c>
      <c r="G576" s="7">
        <v>0.33333333333333331</v>
      </c>
      <c r="J576" t="s">
        <v>571</v>
      </c>
      <c r="K576" t="s">
        <v>32</v>
      </c>
      <c r="L576" s="63">
        <v>125</v>
      </c>
      <c r="M576" s="4">
        <v>41.666666666666664</v>
      </c>
      <c r="N576" s="7">
        <v>0.33333333333333331</v>
      </c>
    </row>
    <row r="577" spans="3:14" x14ac:dyDescent="0.2">
      <c r="C577" t="s">
        <v>572</v>
      </c>
      <c r="D577" t="s">
        <v>32</v>
      </c>
      <c r="E577" s="63">
        <v>125</v>
      </c>
      <c r="F577" s="4">
        <v>106.66666666666667</v>
      </c>
      <c r="G577" s="7">
        <v>0.85333333333333339</v>
      </c>
      <c r="J577" t="s">
        <v>572</v>
      </c>
      <c r="K577" t="s">
        <v>32</v>
      </c>
      <c r="L577" s="63">
        <v>125</v>
      </c>
      <c r="M577" s="4">
        <v>106.66666666666667</v>
      </c>
      <c r="N577" s="7">
        <v>0.85333333333333339</v>
      </c>
    </row>
    <row r="578" spans="3:14" x14ac:dyDescent="0.2">
      <c r="C578" t="s">
        <v>304</v>
      </c>
      <c r="D578" t="s">
        <v>23</v>
      </c>
      <c r="E578" s="63">
        <v>125</v>
      </c>
      <c r="F578" s="4">
        <v>111.66666666666667</v>
      </c>
      <c r="G578" s="7">
        <v>0.89333333333333342</v>
      </c>
      <c r="J578" t="s">
        <v>304</v>
      </c>
      <c r="K578" t="s">
        <v>23</v>
      </c>
      <c r="L578" s="63">
        <v>125</v>
      </c>
      <c r="M578" s="4">
        <v>111.66666666666667</v>
      </c>
      <c r="N578" s="7">
        <v>0.89333333333333342</v>
      </c>
    </row>
    <row r="579" spans="3:14" x14ac:dyDescent="0.2">
      <c r="C579" t="s">
        <v>919</v>
      </c>
      <c r="D579" t="s">
        <v>52</v>
      </c>
      <c r="E579" s="63">
        <v>120</v>
      </c>
      <c r="F579" s="4">
        <v>105</v>
      </c>
      <c r="G579" s="7">
        <v>0.875</v>
      </c>
      <c r="J579" t="s">
        <v>919</v>
      </c>
      <c r="K579" t="s">
        <v>52</v>
      </c>
      <c r="L579" s="63">
        <v>120</v>
      </c>
      <c r="M579" s="4">
        <v>105</v>
      </c>
      <c r="N579" s="7">
        <v>0.875</v>
      </c>
    </row>
    <row r="580" spans="3:14" x14ac:dyDescent="0.2">
      <c r="C580" t="s">
        <v>833</v>
      </c>
      <c r="D580" t="s">
        <v>48</v>
      </c>
      <c r="E580" s="63">
        <v>120</v>
      </c>
      <c r="F580" s="4">
        <v>105</v>
      </c>
      <c r="G580" s="7">
        <v>0.875</v>
      </c>
      <c r="J580" t="s">
        <v>833</v>
      </c>
      <c r="K580" t="s">
        <v>48</v>
      </c>
      <c r="L580" s="63">
        <v>120</v>
      </c>
      <c r="M580" s="4">
        <v>105</v>
      </c>
      <c r="N580" s="7">
        <v>0.875</v>
      </c>
    </row>
    <row r="581" spans="3:14" x14ac:dyDescent="0.2">
      <c r="C581" t="s">
        <v>246</v>
      </c>
      <c r="D581" t="s">
        <v>22</v>
      </c>
      <c r="E581" s="63">
        <v>120</v>
      </c>
      <c r="F581" s="4">
        <v>98.333333333333329</v>
      </c>
      <c r="G581" s="7">
        <v>0.81944444444444442</v>
      </c>
      <c r="J581" t="s">
        <v>246</v>
      </c>
      <c r="K581" t="s">
        <v>22</v>
      </c>
      <c r="L581" s="63">
        <v>120</v>
      </c>
      <c r="M581" s="4">
        <v>98.333333333333329</v>
      </c>
      <c r="N581" s="7">
        <v>0.81944444444444442</v>
      </c>
    </row>
    <row r="582" spans="3:14" x14ac:dyDescent="0.2">
      <c r="C582" t="s">
        <v>453</v>
      </c>
      <c r="D582" t="s">
        <v>44</v>
      </c>
      <c r="E582" s="63">
        <v>120</v>
      </c>
      <c r="F582" s="4">
        <v>106.66666666666667</v>
      </c>
      <c r="G582" s="7">
        <v>0.88888888888888895</v>
      </c>
      <c r="J582" t="s">
        <v>453</v>
      </c>
      <c r="K582" t="s">
        <v>44</v>
      </c>
      <c r="L582" s="63">
        <v>120</v>
      </c>
      <c r="M582" s="4">
        <v>106.66666666666667</v>
      </c>
      <c r="N582" s="7">
        <v>0.88888888888888895</v>
      </c>
    </row>
    <row r="583" spans="3:14" x14ac:dyDescent="0.2">
      <c r="C583" t="s">
        <v>165</v>
      </c>
      <c r="D583" t="s">
        <v>17</v>
      </c>
      <c r="E583" s="63">
        <v>120</v>
      </c>
      <c r="F583" s="4">
        <v>110</v>
      </c>
      <c r="G583" s="7">
        <v>0.91666666666666663</v>
      </c>
      <c r="J583" t="s">
        <v>165</v>
      </c>
      <c r="K583" t="s">
        <v>17</v>
      </c>
      <c r="L583" s="63">
        <v>120</v>
      </c>
      <c r="M583" s="4">
        <v>110</v>
      </c>
      <c r="N583" s="7">
        <v>0.91666666666666663</v>
      </c>
    </row>
    <row r="584" spans="3:14" x14ac:dyDescent="0.2">
      <c r="C584" t="s">
        <v>531</v>
      </c>
      <c r="D584" t="s">
        <v>41</v>
      </c>
      <c r="E584" s="63">
        <v>120</v>
      </c>
      <c r="F584" s="4">
        <v>108.33333333333333</v>
      </c>
      <c r="G584" s="7">
        <v>0.90277777777777779</v>
      </c>
      <c r="J584" t="s">
        <v>531</v>
      </c>
      <c r="K584" t="s">
        <v>41</v>
      </c>
      <c r="L584" s="63">
        <v>120</v>
      </c>
      <c r="M584" s="4">
        <v>108.33333333333333</v>
      </c>
      <c r="N584" s="7">
        <v>0.90277777777777779</v>
      </c>
    </row>
    <row r="585" spans="3:14" x14ac:dyDescent="0.2">
      <c r="C585" t="s">
        <v>530</v>
      </c>
      <c r="D585" t="s">
        <v>41</v>
      </c>
      <c r="E585" s="63">
        <v>120</v>
      </c>
      <c r="F585" s="4">
        <v>100</v>
      </c>
      <c r="G585" s="7">
        <v>0.83333333333333337</v>
      </c>
      <c r="J585" t="s">
        <v>530</v>
      </c>
      <c r="K585" t="s">
        <v>41</v>
      </c>
      <c r="L585" s="63">
        <v>120</v>
      </c>
      <c r="M585" s="4">
        <v>100</v>
      </c>
      <c r="N585" s="7">
        <v>0.83333333333333337</v>
      </c>
    </row>
    <row r="586" spans="3:14" x14ac:dyDescent="0.2">
      <c r="C586" t="s">
        <v>305</v>
      </c>
      <c r="D586" t="s">
        <v>23</v>
      </c>
      <c r="E586" s="63">
        <v>120</v>
      </c>
      <c r="F586" s="4">
        <v>113.33333333333333</v>
      </c>
      <c r="G586" s="7">
        <v>0.94444444444444442</v>
      </c>
      <c r="J586" t="s">
        <v>305</v>
      </c>
      <c r="K586" t="s">
        <v>23</v>
      </c>
      <c r="L586" s="63">
        <v>120</v>
      </c>
      <c r="M586" s="4">
        <v>113.33333333333333</v>
      </c>
      <c r="N586" s="7">
        <v>0.94444444444444442</v>
      </c>
    </row>
    <row r="587" spans="3:14" x14ac:dyDescent="0.2">
      <c r="C587" t="s">
        <v>744</v>
      </c>
      <c r="D587" t="s">
        <v>39</v>
      </c>
      <c r="E587" s="63">
        <v>115</v>
      </c>
      <c r="F587" s="4">
        <v>93.333333333333329</v>
      </c>
      <c r="G587" s="7">
        <v>0.81159420289855067</v>
      </c>
      <c r="J587" t="s">
        <v>744</v>
      </c>
      <c r="K587" t="s">
        <v>39</v>
      </c>
      <c r="L587" s="63">
        <v>115</v>
      </c>
      <c r="M587" s="4">
        <v>93.333333333333329</v>
      </c>
      <c r="N587" s="7">
        <v>0.81159420289855067</v>
      </c>
    </row>
    <row r="588" spans="3:14" x14ac:dyDescent="0.2">
      <c r="C588" t="s">
        <v>679</v>
      </c>
      <c r="D588" t="s">
        <v>146</v>
      </c>
      <c r="E588" s="63">
        <v>115</v>
      </c>
      <c r="F588" s="4">
        <v>111.66666666666667</v>
      </c>
      <c r="G588" s="7">
        <v>0.97101449275362328</v>
      </c>
      <c r="J588" t="s">
        <v>679</v>
      </c>
      <c r="K588" t="s">
        <v>146</v>
      </c>
      <c r="L588" s="63">
        <v>115</v>
      </c>
      <c r="M588" s="4">
        <v>111.66666666666667</v>
      </c>
      <c r="N588" s="7">
        <v>0.97101449275362328</v>
      </c>
    </row>
    <row r="589" spans="3:14" x14ac:dyDescent="0.2">
      <c r="C589" t="s">
        <v>759</v>
      </c>
      <c r="D589" t="s">
        <v>158</v>
      </c>
      <c r="E589" s="63">
        <v>115</v>
      </c>
      <c r="F589" s="4">
        <v>100</v>
      </c>
      <c r="G589" s="7">
        <v>0.86956521739130432</v>
      </c>
      <c r="J589" t="s">
        <v>759</v>
      </c>
      <c r="K589" t="s">
        <v>158</v>
      </c>
      <c r="L589" s="63">
        <v>115</v>
      </c>
      <c r="M589" s="4">
        <v>100</v>
      </c>
      <c r="N589" s="7">
        <v>0.86956521739130432</v>
      </c>
    </row>
    <row r="590" spans="3:14" x14ac:dyDescent="0.2">
      <c r="C590" t="s">
        <v>787</v>
      </c>
      <c r="D590" t="s">
        <v>40</v>
      </c>
      <c r="E590" s="63">
        <v>115</v>
      </c>
      <c r="F590" s="4">
        <v>96.666666666666671</v>
      </c>
      <c r="G590" s="7">
        <v>0.84057971014492761</v>
      </c>
      <c r="J590" t="s">
        <v>787</v>
      </c>
      <c r="K590" t="s">
        <v>40</v>
      </c>
      <c r="L590" s="63">
        <v>115</v>
      </c>
      <c r="M590" s="4">
        <v>96.666666666666671</v>
      </c>
      <c r="N590" s="7">
        <v>0.84057971014492761</v>
      </c>
    </row>
    <row r="591" spans="3:14" x14ac:dyDescent="0.2">
      <c r="C591" t="s">
        <v>887</v>
      </c>
      <c r="D591" t="s">
        <v>46</v>
      </c>
      <c r="E591" s="63">
        <v>115</v>
      </c>
      <c r="F591" s="4">
        <v>108.33333333333333</v>
      </c>
      <c r="G591" s="7">
        <v>0.94202898550724634</v>
      </c>
      <c r="J591" t="s">
        <v>887</v>
      </c>
      <c r="K591" t="s">
        <v>46</v>
      </c>
      <c r="L591" s="63">
        <v>115</v>
      </c>
      <c r="M591" s="4">
        <v>108.33333333333333</v>
      </c>
      <c r="N591" s="7">
        <v>0.94202898550724634</v>
      </c>
    </row>
    <row r="592" spans="3:14" x14ac:dyDescent="0.2">
      <c r="C592" t="s">
        <v>343</v>
      </c>
      <c r="D592" t="s">
        <v>36</v>
      </c>
      <c r="E592" s="63">
        <v>115</v>
      </c>
      <c r="F592" s="4">
        <v>105</v>
      </c>
      <c r="G592" s="7">
        <v>0.91304347826086951</v>
      </c>
      <c r="J592" t="s">
        <v>343</v>
      </c>
      <c r="K592" t="s">
        <v>36</v>
      </c>
      <c r="L592" s="63">
        <v>115</v>
      </c>
      <c r="M592" s="4">
        <v>105</v>
      </c>
      <c r="N592" s="7">
        <v>0.91304347826086951</v>
      </c>
    </row>
    <row r="593" spans="3:14" x14ac:dyDescent="0.2">
      <c r="C593" t="s">
        <v>573</v>
      </c>
      <c r="D593" t="s">
        <v>32</v>
      </c>
      <c r="E593" s="63">
        <v>115</v>
      </c>
      <c r="F593" s="4">
        <v>106.66666666666667</v>
      </c>
      <c r="G593" s="7">
        <v>0.92753623188405798</v>
      </c>
      <c r="J593" t="s">
        <v>573</v>
      </c>
      <c r="K593" t="s">
        <v>32</v>
      </c>
      <c r="L593" s="63">
        <v>115</v>
      </c>
      <c r="M593" s="4">
        <v>106.66666666666667</v>
      </c>
      <c r="N593" s="7">
        <v>0.92753623188405798</v>
      </c>
    </row>
    <row r="594" spans="3:14" x14ac:dyDescent="0.2">
      <c r="C594" t="s">
        <v>392</v>
      </c>
      <c r="D594" t="s">
        <v>25</v>
      </c>
      <c r="E594" s="63">
        <v>115</v>
      </c>
      <c r="F594" s="4">
        <v>88.333333333333329</v>
      </c>
      <c r="G594" s="7">
        <v>0.76811594202898548</v>
      </c>
      <c r="J594" t="s">
        <v>392</v>
      </c>
      <c r="K594" t="s">
        <v>25</v>
      </c>
      <c r="L594" s="63">
        <v>115</v>
      </c>
      <c r="M594" s="4">
        <v>88.333333333333329</v>
      </c>
      <c r="N594" s="7">
        <v>0.76811594202898548</v>
      </c>
    </row>
    <row r="595" spans="3:14" x14ac:dyDescent="0.2">
      <c r="C595" t="s">
        <v>391</v>
      </c>
      <c r="D595" t="s">
        <v>25</v>
      </c>
      <c r="E595" s="63">
        <v>115</v>
      </c>
      <c r="F595" s="4">
        <v>88.333333333333329</v>
      </c>
      <c r="G595" s="7">
        <v>0.76811594202898548</v>
      </c>
      <c r="J595" t="s">
        <v>391</v>
      </c>
      <c r="K595" t="s">
        <v>25</v>
      </c>
      <c r="L595" s="63">
        <v>115</v>
      </c>
      <c r="M595" s="4">
        <v>88.333333333333329</v>
      </c>
      <c r="N595" s="7">
        <v>0.76811594202898548</v>
      </c>
    </row>
    <row r="596" spans="3:14" x14ac:dyDescent="0.2">
      <c r="C596" t="s">
        <v>533</v>
      </c>
      <c r="D596" t="s">
        <v>41</v>
      </c>
      <c r="E596" s="63">
        <v>115</v>
      </c>
      <c r="F596" s="4">
        <v>95</v>
      </c>
      <c r="G596" s="7">
        <v>0.82608695652173914</v>
      </c>
      <c r="J596" t="s">
        <v>533</v>
      </c>
      <c r="K596" t="s">
        <v>41</v>
      </c>
      <c r="L596" s="63">
        <v>115</v>
      </c>
      <c r="M596" s="4">
        <v>95</v>
      </c>
      <c r="N596" s="7">
        <v>0.82608695652173914</v>
      </c>
    </row>
    <row r="597" spans="3:14" x14ac:dyDescent="0.2">
      <c r="C597" t="s">
        <v>574</v>
      </c>
      <c r="D597" t="s">
        <v>32</v>
      </c>
      <c r="E597" s="63">
        <v>115</v>
      </c>
      <c r="F597" s="4">
        <v>88.333333333333329</v>
      </c>
      <c r="G597" s="7">
        <v>0.76811594202898548</v>
      </c>
      <c r="J597" t="s">
        <v>574</v>
      </c>
      <c r="K597" t="s">
        <v>32</v>
      </c>
      <c r="L597" s="63">
        <v>115</v>
      </c>
      <c r="M597" s="4">
        <v>88.333333333333329</v>
      </c>
      <c r="N597" s="7">
        <v>0.76811594202898548</v>
      </c>
    </row>
    <row r="598" spans="3:14" x14ac:dyDescent="0.2">
      <c r="C598" t="s">
        <v>532</v>
      </c>
      <c r="D598" t="s">
        <v>41</v>
      </c>
      <c r="E598" s="63">
        <v>115</v>
      </c>
      <c r="F598" s="4">
        <v>108.33333333333333</v>
      </c>
      <c r="G598" s="7">
        <v>0.94202898550724634</v>
      </c>
      <c r="J598" t="s">
        <v>532</v>
      </c>
      <c r="K598" t="s">
        <v>41</v>
      </c>
      <c r="L598" s="63">
        <v>115</v>
      </c>
      <c r="M598" s="4">
        <v>108.33333333333333</v>
      </c>
      <c r="N598" s="7">
        <v>0.94202898550724634</v>
      </c>
    </row>
    <row r="599" spans="3:14" x14ac:dyDescent="0.2">
      <c r="C599" t="s">
        <v>774</v>
      </c>
      <c r="D599" t="s">
        <v>159</v>
      </c>
      <c r="E599" s="63">
        <v>110</v>
      </c>
      <c r="F599" s="4">
        <v>103.33333333333333</v>
      </c>
      <c r="G599" s="7">
        <v>0.93939393939393934</v>
      </c>
      <c r="J599" t="s">
        <v>774</v>
      </c>
      <c r="K599" t="s">
        <v>159</v>
      </c>
      <c r="L599" s="63">
        <v>110</v>
      </c>
      <c r="M599" s="4">
        <v>103.33333333333333</v>
      </c>
      <c r="N599" s="7">
        <v>0.93939393939393934</v>
      </c>
    </row>
    <row r="600" spans="3:14" x14ac:dyDescent="0.2">
      <c r="C600" t="s">
        <v>803</v>
      </c>
      <c r="D600" t="s">
        <v>223</v>
      </c>
      <c r="E600" s="63">
        <v>110</v>
      </c>
      <c r="F600" s="4">
        <v>100</v>
      </c>
      <c r="G600" s="7">
        <v>0.90909090909090906</v>
      </c>
      <c r="J600" t="s">
        <v>803</v>
      </c>
      <c r="K600" t="s">
        <v>223</v>
      </c>
      <c r="L600" s="63">
        <v>110</v>
      </c>
      <c r="M600" s="4">
        <v>100</v>
      </c>
      <c r="N600" s="7">
        <v>0.90909090909090906</v>
      </c>
    </row>
    <row r="601" spans="3:14" x14ac:dyDescent="0.2">
      <c r="C601" t="s">
        <v>834</v>
      </c>
      <c r="D601" t="s">
        <v>48</v>
      </c>
      <c r="E601" s="63">
        <v>110</v>
      </c>
      <c r="F601" s="4">
        <v>93.333333333333329</v>
      </c>
      <c r="G601" s="7">
        <v>0.8484848484848484</v>
      </c>
      <c r="J601" t="s">
        <v>834</v>
      </c>
      <c r="K601" t="s">
        <v>48</v>
      </c>
      <c r="L601" s="63">
        <v>110</v>
      </c>
      <c r="M601" s="4">
        <v>93.333333333333329</v>
      </c>
      <c r="N601" s="7">
        <v>0.8484848484848484</v>
      </c>
    </row>
    <row r="602" spans="3:14" x14ac:dyDescent="0.2">
      <c r="C602" t="s">
        <v>716</v>
      </c>
      <c r="D602" t="s">
        <v>27</v>
      </c>
      <c r="E602" s="63">
        <v>110</v>
      </c>
      <c r="F602" s="4">
        <v>101.66666666666667</v>
      </c>
      <c r="G602" s="7">
        <v>0.92424242424242431</v>
      </c>
      <c r="J602" t="s">
        <v>716</v>
      </c>
      <c r="K602" t="s">
        <v>27</v>
      </c>
      <c r="L602" s="63">
        <v>110</v>
      </c>
      <c r="M602" s="4">
        <v>101.66666666666667</v>
      </c>
      <c r="N602" s="7">
        <v>0.92424242424242431</v>
      </c>
    </row>
    <row r="603" spans="3:14" x14ac:dyDescent="0.2">
      <c r="C603" t="s">
        <v>773</v>
      </c>
      <c r="D603" t="s">
        <v>159</v>
      </c>
      <c r="E603" s="63">
        <v>110</v>
      </c>
      <c r="F603" s="4">
        <v>88.333333333333329</v>
      </c>
      <c r="G603" s="7">
        <v>0.80303030303030298</v>
      </c>
      <c r="J603" t="s">
        <v>773</v>
      </c>
      <c r="K603" t="s">
        <v>159</v>
      </c>
      <c r="L603" s="63">
        <v>110</v>
      </c>
      <c r="M603" s="4">
        <v>88.333333333333329</v>
      </c>
      <c r="N603" s="7">
        <v>0.80303030303030298</v>
      </c>
    </row>
    <row r="604" spans="3:14" x14ac:dyDescent="0.2">
      <c r="C604" t="s">
        <v>820</v>
      </c>
      <c r="D604" t="s">
        <v>37</v>
      </c>
      <c r="E604" s="63">
        <v>110</v>
      </c>
      <c r="F604" s="4">
        <v>86.666666666666671</v>
      </c>
      <c r="G604" s="7">
        <v>0.78787878787878796</v>
      </c>
      <c r="J604" t="s">
        <v>820</v>
      </c>
      <c r="K604" t="s">
        <v>37</v>
      </c>
      <c r="L604" s="63">
        <v>110</v>
      </c>
      <c r="M604" s="4">
        <v>86.666666666666671</v>
      </c>
      <c r="N604" s="7">
        <v>0.78787878787878796</v>
      </c>
    </row>
    <row r="605" spans="3:14" x14ac:dyDescent="0.2">
      <c r="C605" t="s">
        <v>332</v>
      </c>
      <c r="D605" t="s">
        <v>29</v>
      </c>
      <c r="E605" s="63">
        <v>110</v>
      </c>
      <c r="F605" s="4">
        <v>103.33333333333333</v>
      </c>
      <c r="G605" s="7">
        <v>0.93939393939393934</v>
      </c>
      <c r="J605" t="s">
        <v>332</v>
      </c>
      <c r="K605" t="s">
        <v>29</v>
      </c>
      <c r="L605" s="63">
        <v>110</v>
      </c>
      <c r="M605" s="4">
        <v>103.33333333333333</v>
      </c>
      <c r="N605" s="7">
        <v>0.93939393939393934</v>
      </c>
    </row>
    <row r="606" spans="3:14" x14ac:dyDescent="0.2">
      <c r="C606" t="s">
        <v>584</v>
      </c>
      <c r="D606" t="s">
        <v>149</v>
      </c>
      <c r="E606" s="63">
        <v>110</v>
      </c>
      <c r="F606" s="4">
        <v>91.666666666666671</v>
      </c>
      <c r="G606" s="7">
        <v>0.83333333333333337</v>
      </c>
      <c r="J606" t="s">
        <v>584</v>
      </c>
      <c r="K606" t="s">
        <v>149</v>
      </c>
      <c r="L606" s="63">
        <v>110</v>
      </c>
      <c r="M606" s="4">
        <v>91.666666666666671</v>
      </c>
      <c r="N606" s="7">
        <v>0.83333333333333337</v>
      </c>
    </row>
    <row r="607" spans="3:14" x14ac:dyDescent="0.2">
      <c r="C607" t="s">
        <v>760</v>
      </c>
      <c r="D607" t="s">
        <v>158</v>
      </c>
      <c r="E607" s="63">
        <v>105</v>
      </c>
      <c r="F607" s="4">
        <v>88.333333333333329</v>
      </c>
      <c r="G607" s="7">
        <v>0.84126984126984128</v>
      </c>
      <c r="J607" t="s">
        <v>760</v>
      </c>
      <c r="K607" t="s">
        <v>158</v>
      </c>
      <c r="L607" s="63">
        <v>105</v>
      </c>
      <c r="M607" s="4">
        <v>88.333333333333329</v>
      </c>
      <c r="N607" s="7">
        <v>0.84126984126984128</v>
      </c>
    </row>
    <row r="608" spans="3:14" x14ac:dyDescent="0.2">
      <c r="C608" t="s">
        <v>247</v>
      </c>
      <c r="D608" t="s">
        <v>22</v>
      </c>
      <c r="E608" s="63">
        <v>105</v>
      </c>
      <c r="F608" s="4">
        <v>76.666666666666671</v>
      </c>
      <c r="G608" s="7">
        <v>0.73015873015873023</v>
      </c>
      <c r="J608" t="s">
        <v>247</v>
      </c>
      <c r="K608" t="s">
        <v>22</v>
      </c>
      <c r="L608" s="63">
        <v>105</v>
      </c>
      <c r="M608" s="4">
        <v>76.666666666666671</v>
      </c>
      <c r="N608" s="7">
        <v>0.73015873015873023</v>
      </c>
    </row>
    <row r="609" spans="3:14" x14ac:dyDescent="0.2">
      <c r="C609" t="s">
        <v>730</v>
      </c>
      <c r="D609" t="s">
        <v>155</v>
      </c>
      <c r="E609" s="63">
        <v>100</v>
      </c>
      <c r="F609" s="4">
        <v>73.333333333333329</v>
      </c>
      <c r="G609" s="7">
        <v>0.73333333333333328</v>
      </c>
      <c r="J609" t="s">
        <v>730</v>
      </c>
      <c r="K609" t="s">
        <v>155</v>
      </c>
      <c r="L609" s="63">
        <v>100</v>
      </c>
      <c r="M609" s="4">
        <v>73.333333333333329</v>
      </c>
      <c r="N609" s="7">
        <v>0.73333333333333328</v>
      </c>
    </row>
    <row r="610" spans="3:14" x14ac:dyDescent="0.2">
      <c r="C610" t="s">
        <v>731</v>
      </c>
      <c r="D610" t="s">
        <v>155</v>
      </c>
      <c r="E610" s="63">
        <v>100</v>
      </c>
      <c r="F610" s="4">
        <v>83.333333333333329</v>
      </c>
      <c r="G610" s="7">
        <v>0.83333333333333326</v>
      </c>
      <c r="J610" t="s">
        <v>731</v>
      </c>
      <c r="K610" t="s">
        <v>155</v>
      </c>
      <c r="L610" s="63">
        <v>100</v>
      </c>
      <c r="M610" s="4">
        <v>83.333333333333329</v>
      </c>
      <c r="N610" s="7">
        <v>0.83333333333333326</v>
      </c>
    </row>
    <row r="611" spans="3:14" x14ac:dyDescent="0.2">
      <c r="C611" t="s">
        <v>850</v>
      </c>
      <c r="D611" t="s">
        <v>49</v>
      </c>
      <c r="E611" s="63">
        <v>100</v>
      </c>
      <c r="F611" s="4">
        <v>63.333333333333336</v>
      </c>
      <c r="G611" s="7">
        <v>0.6333333333333333</v>
      </c>
      <c r="J611" t="s">
        <v>850</v>
      </c>
      <c r="K611" t="s">
        <v>49</v>
      </c>
      <c r="L611" s="63">
        <v>100</v>
      </c>
      <c r="M611" s="4">
        <v>63.333333333333336</v>
      </c>
      <c r="N611" s="7">
        <v>0.6333333333333333</v>
      </c>
    </row>
    <row r="612" spans="3:14" x14ac:dyDescent="0.2">
      <c r="C612" t="s">
        <v>888</v>
      </c>
      <c r="D612" t="s">
        <v>46</v>
      </c>
      <c r="E612" s="63">
        <v>100</v>
      </c>
      <c r="F612" s="4">
        <v>76.666666666666671</v>
      </c>
      <c r="G612" s="7">
        <v>0.76666666666666672</v>
      </c>
      <c r="J612" t="s">
        <v>888</v>
      </c>
      <c r="K612" t="s">
        <v>46</v>
      </c>
      <c r="L612" s="63">
        <v>100</v>
      </c>
      <c r="M612" s="4">
        <v>76.666666666666671</v>
      </c>
      <c r="N612" s="7">
        <v>0.76666666666666672</v>
      </c>
    </row>
    <row r="613" spans="3:14" x14ac:dyDescent="0.2">
      <c r="C613" t="s">
        <v>775</v>
      </c>
      <c r="D613" t="s">
        <v>159</v>
      </c>
      <c r="E613" s="63">
        <v>100</v>
      </c>
      <c r="F613" s="4">
        <v>95</v>
      </c>
      <c r="G613" s="7">
        <v>0.95</v>
      </c>
      <c r="J613" t="s">
        <v>775</v>
      </c>
      <c r="K613" t="s">
        <v>159</v>
      </c>
      <c r="L613" s="63">
        <v>100</v>
      </c>
      <c r="M613" s="4">
        <v>95</v>
      </c>
      <c r="N613" s="7">
        <v>0.95</v>
      </c>
    </row>
    <row r="614" spans="3:14" x14ac:dyDescent="0.2">
      <c r="C614" t="s">
        <v>666</v>
      </c>
      <c r="D614" t="s">
        <v>43</v>
      </c>
      <c r="E614" s="63">
        <v>100</v>
      </c>
      <c r="F614" s="4">
        <v>100</v>
      </c>
      <c r="G614" s="7">
        <v>1</v>
      </c>
      <c r="J614" t="s">
        <v>666</v>
      </c>
      <c r="K614" t="s">
        <v>43</v>
      </c>
      <c r="L614" s="63">
        <v>100</v>
      </c>
      <c r="M614" s="4">
        <v>100</v>
      </c>
      <c r="N614" s="7">
        <v>1</v>
      </c>
    </row>
    <row r="615" spans="3:14" x14ac:dyDescent="0.2">
      <c r="C615" t="s">
        <v>306</v>
      </c>
      <c r="D615" t="s">
        <v>23</v>
      </c>
      <c r="E615" s="63">
        <v>100</v>
      </c>
      <c r="F615" s="4">
        <v>93.333333333333329</v>
      </c>
      <c r="G615" s="7">
        <v>0.93333333333333324</v>
      </c>
      <c r="J615" t="s">
        <v>306</v>
      </c>
      <c r="K615" t="s">
        <v>23</v>
      </c>
      <c r="L615" s="63">
        <v>100</v>
      </c>
      <c r="M615" s="4">
        <v>93.333333333333329</v>
      </c>
      <c r="N615" s="7">
        <v>0.93333333333333324</v>
      </c>
    </row>
    <row r="616" spans="3:14" x14ac:dyDescent="0.2">
      <c r="C616" t="s">
        <v>534</v>
      </c>
      <c r="D616" t="s">
        <v>41</v>
      </c>
      <c r="E616" s="63">
        <v>100</v>
      </c>
      <c r="F616" s="4">
        <v>88.333333333333329</v>
      </c>
      <c r="G616" s="7">
        <v>0.8833333333333333</v>
      </c>
      <c r="J616" t="s">
        <v>534</v>
      </c>
      <c r="K616" t="s">
        <v>41</v>
      </c>
      <c r="L616" s="63">
        <v>100</v>
      </c>
      <c r="M616" s="4">
        <v>88.333333333333329</v>
      </c>
      <c r="N616" s="7">
        <v>0.8833333333333333</v>
      </c>
    </row>
    <row r="617" spans="3:14" x14ac:dyDescent="0.2">
      <c r="C617" t="s">
        <v>248</v>
      </c>
      <c r="D617" t="s">
        <v>22</v>
      </c>
      <c r="E617" s="63">
        <v>100</v>
      </c>
      <c r="F617" s="4">
        <v>63.333333333333336</v>
      </c>
      <c r="G617" s="7">
        <v>0.6333333333333333</v>
      </c>
      <c r="J617" t="s">
        <v>248</v>
      </c>
      <c r="K617" t="s">
        <v>22</v>
      </c>
      <c r="L617" s="63">
        <v>100</v>
      </c>
      <c r="M617" s="4">
        <v>63.333333333333336</v>
      </c>
      <c r="N617" s="7">
        <v>0.6333333333333333</v>
      </c>
    </row>
    <row r="618" spans="3:14" x14ac:dyDescent="0.2">
      <c r="C618" t="s">
        <v>821</v>
      </c>
      <c r="D618" t="s">
        <v>37</v>
      </c>
      <c r="E618" s="63">
        <v>95</v>
      </c>
      <c r="F618" s="4">
        <v>81.666666666666671</v>
      </c>
      <c r="G618" s="7">
        <v>0.85964912280701755</v>
      </c>
      <c r="J618" t="s">
        <v>821</v>
      </c>
      <c r="K618" t="s">
        <v>37</v>
      </c>
      <c r="L618" s="63">
        <v>95</v>
      </c>
      <c r="M618" s="4">
        <v>81.666666666666671</v>
      </c>
      <c r="N618" s="7">
        <v>0.85964912280701755</v>
      </c>
    </row>
    <row r="619" spans="3:14" x14ac:dyDescent="0.2">
      <c r="C619" t="s">
        <v>611</v>
      </c>
      <c r="D619" t="s">
        <v>31</v>
      </c>
      <c r="E619" s="63">
        <v>95</v>
      </c>
      <c r="F619" s="4">
        <v>88.333333333333329</v>
      </c>
      <c r="G619" s="7">
        <v>0.92982456140350878</v>
      </c>
      <c r="J619" t="s">
        <v>611</v>
      </c>
      <c r="K619" t="s">
        <v>31</v>
      </c>
      <c r="L619" s="63">
        <v>95</v>
      </c>
      <c r="M619" s="4">
        <v>88.333333333333329</v>
      </c>
      <c r="N619" s="7">
        <v>0.92982456140350878</v>
      </c>
    </row>
    <row r="620" spans="3:14" x14ac:dyDescent="0.2">
      <c r="C620" t="s">
        <v>717</v>
      </c>
      <c r="D620" t="s">
        <v>27</v>
      </c>
      <c r="E620" s="63">
        <v>95</v>
      </c>
      <c r="F620" s="4">
        <v>88.333333333333329</v>
      </c>
      <c r="G620" s="7">
        <v>0.92982456140350878</v>
      </c>
      <c r="J620" t="s">
        <v>717</v>
      </c>
      <c r="K620" t="s">
        <v>27</v>
      </c>
      <c r="L620" s="63">
        <v>95</v>
      </c>
      <c r="M620" s="4">
        <v>88.333333333333329</v>
      </c>
      <c r="N620" s="7">
        <v>0.92982456140350878</v>
      </c>
    </row>
    <row r="621" spans="3:14" x14ac:dyDescent="0.2">
      <c r="C621" t="s">
        <v>889</v>
      </c>
      <c r="D621" t="s">
        <v>46</v>
      </c>
      <c r="E621" s="63">
        <v>95</v>
      </c>
      <c r="F621" s="4">
        <v>78.333333333333329</v>
      </c>
      <c r="G621" s="7">
        <v>0.82456140350877183</v>
      </c>
      <c r="J621" t="s">
        <v>889</v>
      </c>
      <c r="K621" t="s">
        <v>46</v>
      </c>
      <c r="L621" s="63">
        <v>95</v>
      </c>
      <c r="M621" s="4">
        <v>78.333333333333329</v>
      </c>
      <c r="N621" s="7">
        <v>0.82456140350877183</v>
      </c>
    </row>
    <row r="622" spans="3:14" x14ac:dyDescent="0.2">
      <c r="C622" t="s">
        <v>788</v>
      </c>
      <c r="D622" t="s">
        <v>40</v>
      </c>
      <c r="E622" s="63">
        <v>95</v>
      </c>
      <c r="F622" s="4">
        <v>71.666666666666671</v>
      </c>
      <c r="G622" s="7">
        <v>0.75438596491228072</v>
      </c>
      <c r="J622" t="s">
        <v>788</v>
      </c>
      <c r="K622" t="s">
        <v>40</v>
      </c>
      <c r="L622" s="63">
        <v>95</v>
      </c>
      <c r="M622" s="4">
        <v>71.666666666666671</v>
      </c>
      <c r="N622" s="7">
        <v>0.75438596491228072</v>
      </c>
    </row>
    <row r="623" spans="3:14" x14ac:dyDescent="0.2">
      <c r="C623" t="s">
        <v>307</v>
      </c>
      <c r="D623" t="s">
        <v>23</v>
      </c>
      <c r="E623" s="63">
        <v>95</v>
      </c>
      <c r="F623" s="4">
        <v>81.666666666666671</v>
      </c>
      <c r="G623" s="7">
        <v>0.85964912280701755</v>
      </c>
      <c r="J623" t="s">
        <v>307</v>
      </c>
      <c r="K623" t="s">
        <v>23</v>
      </c>
      <c r="L623" s="63">
        <v>95</v>
      </c>
      <c r="M623" s="4">
        <v>81.666666666666671</v>
      </c>
      <c r="N623" s="7">
        <v>0.85964912280701755</v>
      </c>
    </row>
    <row r="624" spans="3:14" x14ac:dyDescent="0.2">
      <c r="C624" t="s">
        <v>592</v>
      </c>
      <c r="D624" t="s">
        <v>35</v>
      </c>
      <c r="E624" s="63">
        <v>95</v>
      </c>
      <c r="F624" s="4">
        <v>86.666666666666671</v>
      </c>
      <c r="G624" s="7">
        <v>0.91228070175438603</v>
      </c>
      <c r="J624" t="s">
        <v>592</v>
      </c>
      <c r="K624" t="s">
        <v>35</v>
      </c>
      <c r="L624" s="63">
        <v>95</v>
      </c>
      <c r="M624" s="4">
        <v>86.666666666666671</v>
      </c>
      <c r="N624" s="7">
        <v>0.91228070175438603</v>
      </c>
    </row>
    <row r="625" spans="2:14" x14ac:dyDescent="0.2">
      <c r="C625" t="s">
        <v>835</v>
      </c>
      <c r="D625" t="s">
        <v>48</v>
      </c>
      <c r="E625" s="63">
        <v>90</v>
      </c>
      <c r="F625" s="4">
        <v>83.333333333333329</v>
      </c>
      <c r="G625" s="7">
        <v>0.92592592592592582</v>
      </c>
      <c r="J625" t="s">
        <v>835</v>
      </c>
      <c r="K625" t="s">
        <v>48</v>
      </c>
      <c r="L625" s="63">
        <v>90</v>
      </c>
      <c r="M625" s="4">
        <v>83.333333333333329</v>
      </c>
      <c r="N625" s="7">
        <v>0.92592592592592582</v>
      </c>
    </row>
    <row r="626" spans="2:14" x14ac:dyDescent="0.2">
      <c r="C626" t="s">
        <v>270</v>
      </c>
      <c r="D626" t="s">
        <v>21</v>
      </c>
      <c r="E626" s="63">
        <v>90</v>
      </c>
      <c r="F626" s="4">
        <v>83.333333333333329</v>
      </c>
      <c r="G626" s="7">
        <v>0.92592592592592582</v>
      </c>
      <c r="J626" t="s">
        <v>270</v>
      </c>
      <c r="K626" t="s">
        <v>21</v>
      </c>
      <c r="L626" s="63">
        <v>90</v>
      </c>
      <c r="M626" s="4">
        <v>83.333333333333329</v>
      </c>
      <c r="N626" s="7">
        <v>0.92592592592592582</v>
      </c>
    </row>
    <row r="627" spans="2:14" x14ac:dyDescent="0.2">
      <c r="C627" t="s">
        <v>271</v>
      </c>
      <c r="D627" t="s">
        <v>21</v>
      </c>
      <c r="E627" s="63">
        <v>80</v>
      </c>
      <c r="F627" s="4">
        <v>66.666666666666671</v>
      </c>
      <c r="G627" s="7">
        <v>0.83333333333333337</v>
      </c>
      <c r="J627" t="s">
        <v>271</v>
      </c>
      <c r="K627" t="s">
        <v>21</v>
      </c>
      <c r="L627" s="63">
        <v>80</v>
      </c>
      <c r="M627" s="4">
        <v>66.666666666666671</v>
      </c>
      <c r="N627" s="7">
        <v>0.83333333333333337</v>
      </c>
    </row>
    <row r="628" spans="2:14" x14ac:dyDescent="0.2">
      <c r="C628" t="s">
        <v>356</v>
      </c>
      <c r="D628" t="s">
        <v>153</v>
      </c>
      <c r="E628" s="63">
        <v>80</v>
      </c>
      <c r="F628" s="4">
        <v>68.333333333333329</v>
      </c>
      <c r="G628" s="7">
        <v>0.85416666666666663</v>
      </c>
      <c r="J628" t="s">
        <v>356</v>
      </c>
      <c r="K628" t="s">
        <v>153</v>
      </c>
      <c r="L628" s="63">
        <v>80</v>
      </c>
      <c r="M628" s="4">
        <v>68.333333333333329</v>
      </c>
      <c r="N628" s="7">
        <v>0.85416666666666663</v>
      </c>
    </row>
    <row r="629" spans="2:14" x14ac:dyDescent="0.2">
      <c r="C629" t="s">
        <v>284</v>
      </c>
      <c r="D629" t="s">
        <v>28</v>
      </c>
      <c r="E629" s="63">
        <v>80</v>
      </c>
      <c r="F629" s="4">
        <v>51.666666666666664</v>
      </c>
      <c r="G629" s="7">
        <v>0.64583333333333326</v>
      </c>
      <c r="J629" t="s">
        <v>284</v>
      </c>
      <c r="K629" t="s">
        <v>28</v>
      </c>
      <c r="L629" s="63">
        <v>80</v>
      </c>
      <c r="M629" s="4">
        <v>51.666666666666664</v>
      </c>
      <c r="N629" s="7">
        <v>0.64583333333333326</v>
      </c>
    </row>
    <row r="630" spans="2:14" x14ac:dyDescent="0.2">
      <c r="C630" t="s">
        <v>822</v>
      </c>
      <c r="D630" t="s">
        <v>37</v>
      </c>
      <c r="E630" s="63">
        <v>0</v>
      </c>
      <c r="F630" s="4">
        <v>0</v>
      </c>
      <c r="G630" s="7" t="e">
        <v>#DIV/0!</v>
      </c>
      <c r="J630" t="s">
        <v>822</v>
      </c>
      <c r="K630" t="s">
        <v>37</v>
      </c>
      <c r="L630" s="63">
        <v>0</v>
      </c>
      <c r="M630" s="4">
        <v>0</v>
      </c>
      <c r="N630" s="7" t="e">
        <v>#DIV/0!</v>
      </c>
    </row>
    <row r="631" spans="2:14" x14ac:dyDescent="0.2">
      <c r="C631" t="s">
        <v>1000</v>
      </c>
      <c r="D631" t="s">
        <v>51</v>
      </c>
      <c r="E631" s="63">
        <v>0</v>
      </c>
      <c r="F631" s="4" t="e">
        <v>#DIV/0!</v>
      </c>
      <c r="G631" s="7" t="e">
        <v>#DIV/0!</v>
      </c>
      <c r="J631" t="s">
        <v>1000</v>
      </c>
      <c r="K631" t="s">
        <v>51</v>
      </c>
      <c r="L631" s="63">
        <v>0</v>
      </c>
      <c r="M631" s="4" t="e">
        <v>#DIV/0!</v>
      </c>
      <c r="N631" s="7" t="e">
        <v>#DIV/0!</v>
      </c>
    </row>
    <row r="632" spans="2:14" x14ac:dyDescent="0.2">
      <c r="C632" t="s">
        <v>370</v>
      </c>
      <c r="D632" t="s">
        <v>30</v>
      </c>
      <c r="E632" s="63">
        <v>0</v>
      </c>
      <c r="F632" s="4">
        <v>0</v>
      </c>
      <c r="G632" s="7" t="e">
        <v>#DIV/0!</v>
      </c>
      <c r="J632" t="s">
        <v>370</v>
      </c>
      <c r="K632" t="s">
        <v>30</v>
      </c>
      <c r="L632" s="63">
        <v>0</v>
      </c>
      <c r="M632" s="4">
        <v>0</v>
      </c>
      <c r="N632" s="7" t="e">
        <v>#DIV/0!</v>
      </c>
    </row>
    <row r="633" spans="2:14" x14ac:dyDescent="0.2">
      <c r="C633" t="s">
        <v>234</v>
      </c>
      <c r="D633" t="s">
        <v>234</v>
      </c>
      <c r="E633" s="63">
        <v>0</v>
      </c>
      <c r="F633" s="4" t="e">
        <v>#DIV/0!</v>
      </c>
      <c r="G633" s="7" t="e">
        <v>#DIV/0!</v>
      </c>
      <c r="J633" t="s">
        <v>234</v>
      </c>
      <c r="K633" t="s">
        <v>234</v>
      </c>
      <c r="L633" s="63">
        <v>0</v>
      </c>
      <c r="M633" s="4" t="e">
        <v>#DIV/0!</v>
      </c>
      <c r="N633" s="7" t="e">
        <v>#DIV/0!</v>
      </c>
    </row>
    <row r="634" spans="2:14" x14ac:dyDescent="0.2">
      <c r="B634" t="s">
        <v>233</v>
      </c>
      <c r="C634" t="s">
        <v>552</v>
      </c>
      <c r="D634" t="s">
        <v>227</v>
      </c>
      <c r="E634" s="63">
        <v>545</v>
      </c>
      <c r="F634" s="4">
        <v>518.57142857142856</v>
      </c>
      <c r="G634" s="7">
        <v>0.95150720838794234</v>
      </c>
      <c r="I634" t="s">
        <v>233</v>
      </c>
      <c r="J634" t="s">
        <v>552</v>
      </c>
      <c r="K634" t="s">
        <v>227</v>
      </c>
      <c r="L634" s="63">
        <v>545</v>
      </c>
      <c r="M634" s="4">
        <v>518.57142857142856</v>
      </c>
      <c r="N634" s="7">
        <v>0.95150720838794234</v>
      </c>
    </row>
    <row r="635" spans="2:14" x14ac:dyDescent="0.2">
      <c r="C635" t="s">
        <v>374</v>
      </c>
      <c r="D635" t="s">
        <v>232</v>
      </c>
      <c r="E635" s="63">
        <v>540</v>
      </c>
      <c r="F635" s="4">
        <v>515.71428571428567</v>
      </c>
      <c r="G635" s="7">
        <v>0.95502645502645489</v>
      </c>
      <c r="J635" t="s">
        <v>374</v>
      </c>
      <c r="K635" t="s">
        <v>232</v>
      </c>
      <c r="L635" s="63">
        <v>540</v>
      </c>
      <c r="M635" s="4">
        <v>515.71428571428567</v>
      </c>
      <c r="N635" s="7">
        <v>0.95502645502645489</v>
      </c>
    </row>
    <row r="636" spans="2:14" x14ac:dyDescent="0.2">
      <c r="C636" t="s">
        <v>578</v>
      </c>
      <c r="D636" t="s">
        <v>230</v>
      </c>
      <c r="E636" s="63">
        <v>535</v>
      </c>
      <c r="F636" s="4">
        <v>443.57142857142856</v>
      </c>
      <c r="G636" s="7">
        <v>0.829105473965287</v>
      </c>
      <c r="J636" t="s">
        <v>578</v>
      </c>
      <c r="K636" t="s">
        <v>230</v>
      </c>
      <c r="L636" s="63">
        <v>535</v>
      </c>
      <c r="M636" s="4">
        <v>443.57142857142856</v>
      </c>
      <c r="N636" s="7">
        <v>0.829105473965287</v>
      </c>
    </row>
    <row r="637" spans="2:14" x14ac:dyDescent="0.2">
      <c r="C637" t="s">
        <v>708</v>
      </c>
      <c r="D637" t="s">
        <v>226</v>
      </c>
      <c r="E637" s="63">
        <v>535</v>
      </c>
      <c r="F637" s="4">
        <v>470.71428571428572</v>
      </c>
      <c r="G637" s="7">
        <v>0.87983978638184246</v>
      </c>
      <c r="J637" t="s">
        <v>708</v>
      </c>
      <c r="K637" t="s">
        <v>226</v>
      </c>
      <c r="L637" s="63">
        <v>535</v>
      </c>
      <c r="M637" s="4">
        <v>470.71428571428572</v>
      </c>
      <c r="N637" s="7">
        <v>0.87983978638184246</v>
      </c>
    </row>
    <row r="638" spans="2:14" x14ac:dyDescent="0.2">
      <c r="C638" t="s">
        <v>456</v>
      </c>
      <c r="D638" t="s">
        <v>231</v>
      </c>
      <c r="E638" s="63">
        <v>535</v>
      </c>
      <c r="F638" s="4">
        <v>507.14285714285717</v>
      </c>
      <c r="G638" s="7">
        <v>0.94793057409879844</v>
      </c>
      <c r="J638" t="s">
        <v>456</v>
      </c>
      <c r="K638" t="s">
        <v>231</v>
      </c>
      <c r="L638" s="63">
        <v>535</v>
      </c>
      <c r="M638" s="4">
        <v>507.14285714285717</v>
      </c>
      <c r="N638" s="7">
        <v>0.94793057409879844</v>
      </c>
    </row>
    <row r="639" spans="2:14" x14ac:dyDescent="0.2">
      <c r="C639" t="s">
        <v>554</v>
      </c>
      <c r="D639" t="s">
        <v>227</v>
      </c>
      <c r="E639" s="63">
        <v>530</v>
      </c>
      <c r="F639" s="4">
        <v>468.75</v>
      </c>
      <c r="G639" s="7">
        <v>0.88443396226415094</v>
      </c>
      <c r="J639" t="s">
        <v>554</v>
      </c>
      <c r="K639" t="s">
        <v>227</v>
      </c>
      <c r="L639" s="63">
        <v>530</v>
      </c>
      <c r="M639" s="4">
        <v>468.75</v>
      </c>
      <c r="N639" s="7">
        <v>0.88443396226415094</v>
      </c>
    </row>
    <row r="640" spans="2:14" x14ac:dyDescent="0.2">
      <c r="C640" t="s">
        <v>719</v>
      </c>
      <c r="D640" t="s">
        <v>232</v>
      </c>
      <c r="E640" s="63">
        <v>525</v>
      </c>
      <c r="F640" s="4">
        <v>456.25</v>
      </c>
      <c r="G640" s="7">
        <v>0.86904761904761907</v>
      </c>
      <c r="J640" t="s">
        <v>719</v>
      </c>
      <c r="K640" t="s">
        <v>232</v>
      </c>
      <c r="L640" s="63">
        <v>525</v>
      </c>
      <c r="M640" s="4">
        <v>456.25</v>
      </c>
      <c r="N640" s="7">
        <v>0.86904761904761907</v>
      </c>
    </row>
    <row r="641" spans="3:14" x14ac:dyDescent="0.2">
      <c r="C641" t="s">
        <v>240</v>
      </c>
      <c r="D641" t="s">
        <v>224</v>
      </c>
      <c r="E641" s="63">
        <v>505</v>
      </c>
      <c r="F641" s="4">
        <v>425.83333333333331</v>
      </c>
      <c r="G641" s="7">
        <v>0.84323432343234317</v>
      </c>
      <c r="J641" t="s">
        <v>240</v>
      </c>
      <c r="K641" t="s">
        <v>224</v>
      </c>
      <c r="L641" s="63">
        <v>505</v>
      </c>
      <c r="M641" s="4">
        <v>425.83333333333331</v>
      </c>
      <c r="N641" s="7">
        <v>0.84323432343234317</v>
      </c>
    </row>
    <row r="642" spans="3:14" x14ac:dyDescent="0.2">
      <c r="C642" t="s">
        <v>457</v>
      </c>
      <c r="D642" t="s">
        <v>227</v>
      </c>
      <c r="E642" s="63">
        <v>505</v>
      </c>
      <c r="F642" s="4">
        <v>438.75</v>
      </c>
      <c r="G642" s="7">
        <v>0.86881188118811881</v>
      </c>
      <c r="J642" t="s">
        <v>457</v>
      </c>
      <c r="K642" t="s">
        <v>227</v>
      </c>
      <c r="L642" s="63">
        <v>505</v>
      </c>
      <c r="M642" s="4">
        <v>438.75</v>
      </c>
      <c r="N642" s="7">
        <v>0.86881188118811881</v>
      </c>
    </row>
    <row r="643" spans="3:14" x14ac:dyDescent="0.2">
      <c r="C643" t="s">
        <v>614</v>
      </c>
      <c r="D643" t="s">
        <v>226</v>
      </c>
      <c r="E643" s="63">
        <v>505</v>
      </c>
      <c r="F643" s="4">
        <v>456.42857142857144</v>
      </c>
      <c r="G643" s="7">
        <v>0.90381895332390383</v>
      </c>
      <c r="J643" t="s">
        <v>614</v>
      </c>
      <c r="K643" t="s">
        <v>226</v>
      </c>
      <c r="L643" s="63">
        <v>505</v>
      </c>
      <c r="M643" s="4">
        <v>456.42857142857144</v>
      </c>
      <c r="N643" s="7">
        <v>0.90381895332390383</v>
      </c>
    </row>
    <row r="644" spans="3:14" x14ac:dyDescent="0.2">
      <c r="C644" t="s">
        <v>777</v>
      </c>
      <c r="D644" t="s">
        <v>229</v>
      </c>
      <c r="E644" s="63">
        <v>490</v>
      </c>
      <c r="F644" s="4">
        <v>415</v>
      </c>
      <c r="G644" s="7">
        <v>0.84693877551020413</v>
      </c>
      <c r="J644" t="s">
        <v>777</v>
      </c>
      <c r="K644" t="s">
        <v>229</v>
      </c>
      <c r="L644" s="63">
        <v>490</v>
      </c>
      <c r="M644" s="4">
        <v>415</v>
      </c>
      <c r="N644" s="7">
        <v>0.84693877551020413</v>
      </c>
    </row>
    <row r="645" spans="3:14" x14ac:dyDescent="0.2">
      <c r="C645" t="s">
        <v>501</v>
      </c>
      <c r="D645" t="s">
        <v>228</v>
      </c>
      <c r="E645" s="63">
        <v>480</v>
      </c>
      <c r="F645" s="4">
        <v>423.57142857142856</v>
      </c>
      <c r="G645" s="7">
        <v>0.88244047619047616</v>
      </c>
      <c r="J645" t="s">
        <v>501</v>
      </c>
      <c r="K645" t="s">
        <v>228</v>
      </c>
      <c r="L645" s="63">
        <v>480</v>
      </c>
      <c r="M645" s="4">
        <v>423.57142857142856</v>
      </c>
      <c r="N645" s="7">
        <v>0.88244047619047616</v>
      </c>
    </row>
    <row r="646" spans="3:14" x14ac:dyDescent="0.2">
      <c r="C646" t="s">
        <v>321</v>
      </c>
      <c r="D646" t="s">
        <v>231</v>
      </c>
      <c r="E646" s="63">
        <v>480</v>
      </c>
      <c r="F646" s="4">
        <v>344</v>
      </c>
      <c r="G646" s="7">
        <v>0.71666666666666667</v>
      </c>
      <c r="J646" t="s">
        <v>321</v>
      </c>
      <c r="K646" t="s">
        <v>231</v>
      </c>
      <c r="L646" s="63">
        <v>480</v>
      </c>
      <c r="M646" s="4">
        <v>344</v>
      </c>
      <c r="N646" s="7">
        <v>0.71666666666666667</v>
      </c>
    </row>
    <row r="647" spans="3:14" x14ac:dyDescent="0.2">
      <c r="C647" t="s">
        <v>358</v>
      </c>
      <c r="D647" t="s">
        <v>228</v>
      </c>
      <c r="E647" s="63">
        <v>480</v>
      </c>
      <c r="F647" s="4">
        <v>432.14285714285717</v>
      </c>
      <c r="G647" s="7">
        <v>0.90029761904761907</v>
      </c>
      <c r="J647" t="s">
        <v>358</v>
      </c>
      <c r="K647" t="s">
        <v>228</v>
      </c>
      <c r="L647" s="63">
        <v>480</v>
      </c>
      <c r="M647" s="4">
        <v>432.14285714285717</v>
      </c>
      <c r="N647" s="7">
        <v>0.90029761904761907</v>
      </c>
    </row>
    <row r="648" spans="3:14" x14ac:dyDescent="0.2">
      <c r="C648" t="s">
        <v>162</v>
      </c>
      <c r="D648" t="s">
        <v>224</v>
      </c>
      <c r="E648" s="63">
        <v>470</v>
      </c>
      <c r="F648" s="4">
        <v>404.16666666666669</v>
      </c>
      <c r="G648" s="7">
        <v>0.85992907801418439</v>
      </c>
      <c r="J648" t="s">
        <v>162</v>
      </c>
      <c r="K648" t="s">
        <v>224</v>
      </c>
      <c r="L648" s="63">
        <v>470</v>
      </c>
      <c r="M648" s="4">
        <v>404.16666666666669</v>
      </c>
      <c r="N648" s="7">
        <v>0.85992907801418439</v>
      </c>
    </row>
    <row r="649" spans="3:14" x14ac:dyDescent="0.2">
      <c r="C649" t="s">
        <v>286</v>
      </c>
      <c r="D649" t="s">
        <v>231</v>
      </c>
      <c r="E649" s="63">
        <v>465</v>
      </c>
      <c r="F649" s="4">
        <v>385</v>
      </c>
      <c r="G649" s="7">
        <v>0.82795698924731187</v>
      </c>
      <c r="J649" t="s">
        <v>286</v>
      </c>
      <c r="K649" t="s">
        <v>231</v>
      </c>
      <c r="L649" s="63">
        <v>465</v>
      </c>
      <c r="M649" s="4">
        <v>385</v>
      </c>
      <c r="N649" s="7">
        <v>0.82795698924731187</v>
      </c>
    </row>
    <row r="650" spans="3:14" x14ac:dyDescent="0.2">
      <c r="C650" t="s">
        <v>837</v>
      </c>
      <c r="D650" t="s">
        <v>230</v>
      </c>
      <c r="E650" s="63">
        <v>465</v>
      </c>
      <c r="F650" s="4">
        <v>428.57142857142856</v>
      </c>
      <c r="G650" s="7">
        <v>0.92165898617511521</v>
      </c>
      <c r="J650" t="s">
        <v>837</v>
      </c>
      <c r="K650" t="s">
        <v>230</v>
      </c>
      <c r="L650" s="63">
        <v>465</v>
      </c>
      <c r="M650" s="4">
        <v>428.57142857142856</v>
      </c>
      <c r="N650" s="7">
        <v>0.92165898617511521</v>
      </c>
    </row>
    <row r="651" spans="3:14" x14ac:dyDescent="0.2">
      <c r="C651" t="s">
        <v>188</v>
      </c>
      <c r="D651" t="s">
        <v>224</v>
      </c>
      <c r="E651" s="63">
        <v>460</v>
      </c>
      <c r="F651" s="4">
        <v>431.25</v>
      </c>
      <c r="G651" s="7">
        <v>0.9375</v>
      </c>
      <c r="J651" t="s">
        <v>188</v>
      </c>
      <c r="K651" t="s">
        <v>224</v>
      </c>
      <c r="L651" s="63">
        <v>460</v>
      </c>
      <c r="M651" s="4">
        <v>431.25</v>
      </c>
      <c r="N651" s="7">
        <v>0.9375</v>
      </c>
    </row>
    <row r="652" spans="3:14" x14ac:dyDescent="0.2">
      <c r="C652" t="s">
        <v>762</v>
      </c>
      <c r="D652" t="s">
        <v>231</v>
      </c>
      <c r="E652" s="63">
        <v>460</v>
      </c>
      <c r="F652" s="4">
        <v>411.42857142857144</v>
      </c>
      <c r="G652" s="7">
        <v>0.89440993788819878</v>
      </c>
      <c r="J652" t="s">
        <v>762</v>
      </c>
      <c r="K652" t="s">
        <v>231</v>
      </c>
      <c r="L652" s="63">
        <v>460</v>
      </c>
      <c r="M652" s="4">
        <v>411.42857142857144</v>
      </c>
      <c r="N652" s="7">
        <v>0.89440993788819878</v>
      </c>
    </row>
    <row r="653" spans="3:14" x14ac:dyDescent="0.2">
      <c r="C653" t="s">
        <v>958</v>
      </c>
      <c r="D653" t="s">
        <v>230</v>
      </c>
      <c r="E653" s="63">
        <v>450</v>
      </c>
      <c r="F653" s="4">
        <v>379</v>
      </c>
      <c r="G653" s="7">
        <v>0.84222222222222221</v>
      </c>
      <c r="J653" t="s">
        <v>958</v>
      </c>
      <c r="K653" t="s">
        <v>230</v>
      </c>
      <c r="L653" s="63">
        <v>450</v>
      </c>
      <c r="M653" s="4">
        <v>379</v>
      </c>
      <c r="N653" s="7">
        <v>0.84222222222222221</v>
      </c>
    </row>
    <row r="654" spans="3:14" x14ac:dyDescent="0.2">
      <c r="C654" t="s">
        <v>935</v>
      </c>
      <c r="D654" t="s">
        <v>229</v>
      </c>
      <c r="E654" s="63">
        <v>445</v>
      </c>
      <c r="F654" s="4">
        <v>379.28571428571428</v>
      </c>
      <c r="G654" s="7">
        <v>0.8523274478330658</v>
      </c>
      <c r="J654" t="s">
        <v>935</v>
      </c>
      <c r="K654" t="s">
        <v>229</v>
      </c>
      <c r="L654" s="63">
        <v>445</v>
      </c>
      <c r="M654" s="4">
        <v>379.28571428571428</v>
      </c>
      <c r="N654" s="7">
        <v>0.8523274478330658</v>
      </c>
    </row>
    <row r="655" spans="3:14" x14ac:dyDescent="0.2">
      <c r="C655" t="s">
        <v>855</v>
      </c>
      <c r="D655" t="s">
        <v>228</v>
      </c>
      <c r="E655" s="63">
        <v>420</v>
      </c>
      <c r="F655" s="4">
        <v>353.75</v>
      </c>
      <c r="G655" s="7">
        <v>0.84226190476190477</v>
      </c>
      <c r="J655" t="s">
        <v>855</v>
      </c>
      <c r="K655" t="s">
        <v>228</v>
      </c>
      <c r="L655" s="63">
        <v>420</v>
      </c>
      <c r="M655" s="4">
        <v>353.75</v>
      </c>
      <c r="N655" s="7">
        <v>0.84226190476190477</v>
      </c>
    </row>
    <row r="656" spans="3:14" x14ac:dyDescent="0.2">
      <c r="C656" t="s">
        <v>380</v>
      </c>
      <c r="D656" t="s">
        <v>232</v>
      </c>
      <c r="E656" s="63">
        <v>400</v>
      </c>
      <c r="F656" s="4">
        <v>335</v>
      </c>
      <c r="G656" s="7">
        <v>0.83750000000000002</v>
      </c>
      <c r="J656" t="s">
        <v>380</v>
      </c>
      <c r="K656" t="s">
        <v>232</v>
      </c>
      <c r="L656" s="63">
        <v>400</v>
      </c>
      <c r="M656" s="4">
        <v>335</v>
      </c>
      <c r="N656" s="7">
        <v>0.83750000000000002</v>
      </c>
    </row>
    <row r="657" spans="2:14" x14ac:dyDescent="0.2">
      <c r="C657" t="s">
        <v>861</v>
      </c>
      <c r="D657" t="s">
        <v>229</v>
      </c>
      <c r="E657" s="63">
        <v>360</v>
      </c>
      <c r="F657" s="4">
        <v>343.33333333333331</v>
      </c>
      <c r="G657" s="7">
        <v>0.95370370370370361</v>
      </c>
      <c r="J657" t="s">
        <v>861</v>
      </c>
      <c r="K657" t="s">
        <v>229</v>
      </c>
      <c r="L657" s="63">
        <v>360</v>
      </c>
      <c r="M657" s="4">
        <v>343.33333333333331</v>
      </c>
      <c r="N657" s="7">
        <v>0.95370370370370361</v>
      </c>
    </row>
    <row r="658" spans="2:14" x14ac:dyDescent="0.2">
      <c r="C658" t="s">
        <v>615</v>
      </c>
      <c r="D658" t="s">
        <v>226</v>
      </c>
      <c r="E658" s="63">
        <v>295</v>
      </c>
      <c r="F658" s="4">
        <v>281.66666666666669</v>
      </c>
      <c r="G658" s="7">
        <v>0.95480225988700573</v>
      </c>
      <c r="J658" t="s">
        <v>615</v>
      </c>
      <c r="K658" t="s">
        <v>226</v>
      </c>
      <c r="L658" s="63">
        <v>295</v>
      </c>
      <c r="M658" s="4">
        <v>281.66666666666669</v>
      </c>
      <c r="N658" s="7">
        <v>0.95480225988700573</v>
      </c>
    </row>
    <row r="659" spans="2:14" x14ac:dyDescent="0.2">
      <c r="B659" t="s">
        <v>226</v>
      </c>
      <c r="C659" t="s">
        <v>708</v>
      </c>
      <c r="D659" t="s">
        <v>27</v>
      </c>
      <c r="E659" s="63">
        <v>490</v>
      </c>
      <c r="F659" s="4">
        <v>413.33333333333331</v>
      </c>
      <c r="G659" s="7">
        <v>0.84353741496598633</v>
      </c>
      <c r="I659" t="s">
        <v>226</v>
      </c>
      <c r="J659" t="s">
        <v>708</v>
      </c>
      <c r="K659" t="s">
        <v>27</v>
      </c>
      <c r="L659" s="63">
        <v>490</v>
      </c>
      <c r="M659" s="4">
        <v>413.33333333333331</v>
      </c>
      <c r="N659" s="7">
        <v>0.84353741496598633</v>
      </c>
    </row>
    <row r="660" spans="2:14" x14ac:dyDescent="0.2">
      <c r="C660" t="s">
        <v>614</v>
      </c>
      <c r="D660" t="s">
        <v>33</v>
      </c>
      <c r="E660" s="63">
        <v>450</v>
      </c>
      <c r="F660" s="4">
        <v>427.85714285714283</v>
      </c>
      <c r="G660" s="7">
        <v>0.95079365079365075</v>
      </c>
      <c r="J660" t="s">
        <v>614</v>
      </c>
      <c r="K660" t="s">
        <v>33</v>
      </c>
      <c r="L660" s="63">
        <v>450</v>
      </c>
      <c r="M660" s="4">
        <v>427.85714285714283</v>
      </c>
      <c r="N660" s="7">
        <v>0.95079365079365075</v>
      </c>
    </row>
    <row r="661" spans="2:14" x14ac:dyDescent="0.2">
      <c r="C661" t="s">
        <v>615</v>
      </c>
      <c r="D661" t="s">
        <v>33</v>
      </c>
      <c r="E661" s="63">
        <v>425</v>
      </c>
      <c r="F661" s="4">
        <v>345.71428571428572</v>
      </c>
      <c r="G661" s="7">
        <v>0.8134453781512605</v>
      </c>
      <c r="J661" t="s">
        <v>615</v>
      </c>
      <c r="K661" t="s">
        <v>33</v>
      </c>
      <c r="L661" s="63">
        <v>425</v>
      </c>
      <c r="M661" s="4">
        <v>345.71428571428572</v>
      </c>
      <c r="N661" s="7">
        <v>0.8134453781512605</v>
      </c>
    </row>
    <row r="662" spans="2:14" x14ac:dyDescent="0.2">
      <c r="C662" t="s">
        <v>667</v>
      </c>
      <c r="D662" t="s">
        <v>146</v>
      </c>
      <c r="E662" s="63">
        <v>405</v>
      </c>
      <c r="F662" s="4">
        <v>350</v>
      </c>
      <c r="G662" s="7">
        <v>0.86419753086419748</v>
      </c>
      <c r="J662" t="s">
        <v>667</v>
      </c>
      <c r="K662" t="s">
        <v>146</v>
      </c>
      <c r="L662" s="63">
        <v>405</v>
      </c>
      <c r="M662" s="4">
        <v>350</v>
      </c>
      <c r="N662" s="7">
        <v>0.86419753086419748</v>
      </c>
    </row>
    <row r="663" spans="2:14" x14ac:dyDescent="0.2">
      <c r="C663" t="s">
        <v>902</v>
      </c>
      <c r="D663" t="s">
        <v>52</v>
      </c>
      <c r="E663" s="63">
        <v>380</v>
      </c>
      <c r="F663" s="4">
        <v>320.71428571428572</v>
      </c>
      <c r="G663" s="7">
        <v>0.84398496240601506</v>
      </c>
      <c r="J663" t="s">
        <v>902</v>
      </c>
      <c r="K663" t="s">
        <v>52</v>
      </c>
      <c r="L663" s="63">
        <v>380</v>
      </c>
      <c r="M663" s="4">
        <v>320.71428571428572</v>
      </c>
      <c r="N663" s="7">
        <v>0.84398496240601506</v>
      </c>
    </row>
    <row r="664" spans="2:14" x14ac:dyDescent="0.2">
      <c r="C664" t="s">
        <v>396</v>
      </c>
      <c r="D664" t="s">
        <v>150</v>
      </c>
      <c r="E664" s="63">
        <v>365</v>
      </c>
      <c r="F664" s="4">
        <v>297.85714285714283</v>
      </c>
      <c r="G664" s="7">
        <v>0.81604696673189814</v>
      </c>
      <c r="J664" t="s">
        <v>396</v>
      </c>
      <c r="K664" t="s">
        <v>150</v>
      </c>
      <c r="L664" s="63">
        <v>365</v>
      </c>
      <c r="M664" s="4">
        <v>297.85714285714283</v>
      </c>
      <c r="N664" s="7">
        <v>0.81604696673189814</v>
      </c>
    </row>
    <row r="665" spans="2:14" x14ac:dyDescent="0.2">
      <c r="C665" t="s">
        <v>904</v>
      </c>
      <c r="D665" t="s">
        <v>52</v>
      </c>
      <c r="E665" s="63">
        <v>340</v>
      </c>
      <c r="F665" s="4">
        <v>292</v>
      </c>
      <c r="G665" s="7">
        <v>0.85882352941176465</v>
      </c>
      <c r="J665" t="s">
        <v>904</v>
      </c>
      <c r="K665" t="s">
        <v>52</v>
      </c>
      <c r="L665" s="63">
        <v>340</v>
      </c>
      <c r="M665" s="4">
        <v>292</v>
      </c>
      <c r="N665" s="7">
        <v>0.85882352941176465</v>
      </c>
    </row>
    <row r="666" spans="2:14" x14ac:dyDescent="0.2">
      <c r="C666" t="s">
        <v>893</v>
      </c>
      <c r="D666" t="s">
        <v>222</v>
      </c>
      <c r="E666" s="63">
        <v>340</v>
      </c>
      <c r="F666" s="4">
        <v>314.16666666666669</v>
      </c>
      <c r="G666" s="7">
        <v>0.9240196078431373</v>
      </c>
      <c r="J666" t="s">
        <v>893</v>
      </c>
      <c r="K666" t="s">
        <v>222</v>
      </c>
      <c r="L666" s="63">
        <v>340</v>
      </c>
      <c r="M666" s="4">
        <v>314.16666666666669</v>
      </c>
      <c r="N666" s="7">
        <v>0.9240196078431373</v>
      </c>
    </row>
    <row r="667" spans="2:14" x14ac:dyDescent="0.2">
      <c r="C667" t="s">
        <v>894</v>
      </c>
      <c r="D667" t="s">
        <v>222</v>
      </c>
      <c r="E667" s="63">
        <v>320</v>
      </c>
      <c r="F667" s="4">
        <v>282.5</v>
      </c>
      <c r="G667" s="7">
        <v>0.8828125</v>
      </c>
      <c r="J667" t="s">
        <v>894</v>
      </c>
      <c r="K667" t="s">
        <v>222</v>
      </c>
      <c r="L667" s="63">
        <v>320</v>
      </c>
      <c r="M667" s="4">
        <v>282.5</v>
      </c>
      <c r="N667" s="7">
        <v>0.8828125</v>
      </c>
    </row>
    <row r="668" spans="2:14" x14ac:dyDescent="0.2">
      <c r="C668" t="s">
        <v>905</v>
      </c>
      <c r="D668" t="s">
        <v>52</v>
      </c>
      <c r="E668" s="63">
        <v>320</v>
      </c>
      <c r="F668" s="4">
        <v>288</v>
      </c>
      <c r="G668" s="7">
        <v>0.9</v>
      </c>
      <c r="J668" t="s">
        <v>905</v>
      </c>
      <c r="K668" t="s">
        <v>52</v>
      </c>
      <c r="L668" s="63">
        <v>320</v>
      </c>
      <c r="M668" s="4">
        <v>288</v>
      </c>
      <c r="N668" s="7">
        <v>0.9</v>
      </c>
    </row>
    <row r="669" spans="2:14" x14ac:dyDescent="0.2">
      <c r="C669" t="s">
        <v>806</v>
      </c>
      <c r="D669" t="s">
        <v>37</v>
      </c>
      <c r="E669" s="63">
        <v>280</v>
      </c>
      <c r="F669" s="4">
        <v>216.66666666666666</v>
      </c>
      <c r="G669" s="7">
        <v>0.77380952380952372</v>
      </c>
      <c r="J669" t="s">
        <v>806</v>
      </c>
      <c r="K669" t="s">
        <v>37</v>
      </c>
      <c r="L669" s="63">
        <v>280</v>
      </c>
      <c r="M669" s="4">
        <v>216.66666666666666</v>
      </c>
      <c r="N669" s="7">
        <v>0.77380952380952372</v>
      </c>
    </row>
    <row r="670" spans="2:14" x14ac:dyDescent="0.2">
      <c r="C670" t="s">
        <v>669</v>
      </c>
      <c r="D670" t="s">
        <v>146</v>
      </c>
      <c r="E670" s="63">
        <v>260</v>
      </c>
      <c r="F670" s="4">
        <v>155</v>
      </c>
      <c r="G670" s="7">
        <v>0.59615384615384615</v>
      </c>
      <c r="J670" t="s">
        <v>669</v>
      </c>
      <c r="K670" t="s">
        <v>146</v>
      </c>
      <c r="L670" s="63">
        <v>260</v>
      </c>
      <c r="M670" s="4">
        <v>155</v>
      </c>
      <c r="N670" s="7">
        <v>0.59615384615384615</v>
      </c>
    </row>
    <row r="671" spans="2:14" x14ac:dyDescent="0.2">
      <c r="C671" t="s">
        <v>769</v>
      </c>
      <c r="D671" t="s">
        <v>159</v>
      </c>
      <c r="E671" s="63">
        <v>240</v>
      </c>
      <c r="F671" s="4">
        <v>191.25</v>
      </c>
      <c r="G671" s="7">
        <v>0.796875</v>
      </c>
      <c r="J671" t="s">
        <v>769</v>
      </c>
      <c r="K671" t="s">
        <v>159</v>
      </c>
      <c r="L671" s="63">
        <v>240</v>
      </c>
      <c r="M671" s="4">
        <v>191.25</v>
      </c>
      <c r="N671" s="7">
        <v>0.796875</v>
      </c>
    </row>
    <row r="672" spans="2:14" x14ac:dyDescent="0.2">
      <c r="C672" t="s">
        <v>710</v>
      </c>
      <c r="D672" t="s">
        <v>27</v>
      </c>
      <c r="E672" s="63">
        <v>230</v>
      </c>
      <c r="F672" s="4">
        <v>213.75</v>
      </c>
      <c r="G672" s="7">
        <v>0.92934782608695654</v>
      </c>
      <c r="J672" t="s">
        <v>710</v>
      </c>
      <c r="K672" t="s">
        <v>27</v>
      </c>
      <c r="L672" s="63">
        <v>230</v>
      </c>
      <c r="M672" s="4">
        <v>213.75</v>
      </c>
      <c r="N672" s="7">
        <v>0.92934782608695654</v>
      </c>
    </row>
    <row r="673" spans="2:14" x14ac:dyDescent="0.2">
      <c r="C673" t="s">
        <v>768</v>
      </c>
      <c r="D673" t="s">
        <v>159</v>
      </c>
      <c r="E673" s="63">
        <v>190</v>
      </c>
      <c r="F673" s="4">
        <v>162.5</v>
      </c>
      <c r="G673" s="7">
        <v>0.85526315789473684</v>
      </c>
      <c r="J673" t="s">
        <v>768</v>
      </c>
      <c r="K673" t="s">
        <v>159</v>
      </c>
      <c r="L673" s="63">
        <v>190</v>
      </c>
      <c r="M673" s="4">
        <v>162.5</v>
      </c>
      <c r="N673" s="7">
        <v>0.85526315789473684</v>
      </c>
    </row>
    <row r="674" spans="2:14" x14ac:dyDescent="0.2">
      <c r="B674" t="s">
        <v>230</v>
      </c>
      <c r="C674" t="s">
        <v>958</v>
      </c>
      <c r="D674" t="s">
        <v>47</v>
      </c>
      <c r="E674" s="63">
        <v>505</v>
      </c>
      <c r="F674" s="4">
        <v>422.85714285714283</v>
      </c>
      <c r="G674" s="7">
        <v>0.83734087694483728</v>
      </c>
      <c r="I674" t="s">
        <v>230</v>
      </c>
      <c r="J674" t="s">
        <v>958</v>
      </c>
      <c r="K674" t="s">
        <v>47</v>
      </c>
      <c r="L674" s="63">
        <v>505</v>
      </c>
      <c r="M674" s="4">
        <v>422.85714285714283</v>
      </c>
      <c r="N674" s="7">
        <v>0.83734087694483728</v>
      </c>
    </row>
    <row r="675" spans="2:14" x14ac:dyDescent="0.2">
      <c r="C675" t="s">
        <v>837</v>
      </c>
      <c r="D675" t="s">
        <v>49</v>
      </c>
      <c r="E675" s="63">
        <v>405</v>
      </c>
      <c r="F675" s="4">
        <v>347.14285714285717</v>
      </c>
      <c r="G675" s="7">
        <v>0.85714285714285721</v>
      </c>
      <c r="J675" t="s">
        <v>837</v>
      </c>
      <c r="K675" t="s">
        <v>49</v>
      </c>
      <c r="L675" s="63">
        <v>405</v>
      </c>
      <c r="M675" s="4">
        <v>347.14285714285717</v>
      </c>
      <c r="N675" s="7">
        <v>0.85714285714285721</v>
      </c>
    </row>
    <row r="676" spans="2:14" x14ac:dyDescent="0.2">
      <c r="C676" t="s">
        <v>578</v>
      </c>
      <c r="D676" t="s">
        <v>149</v>
      </c>
      <c r="E676" s="63">
        <v>400</v>
      </c>
      <c r="F676" s="4">
        <v>349.16666666666669</v>
      </c>
      <c r="G676" s="7">
        <v>0.87291666666666667</v>
      </c>
      <c r="J676" t="s">
        <v>578</v>
      </c>
      <c r="K676" t="s">
        <v>149</v>
      </c>
      <c r="L676" s="63">
        <v>400</v>
      </c>
      <c r="M676" s="4">
        <v>349.16666666666669</v>
      </c>
      <c r="N676" s="7">
        <v>0.87291666666666667</v>
      </c>
    </row>
    <row r="677" spans="2:14" x14ac:dyDescent="0.2">
      <c r="C677" t="s">
        <v>661</v>
      </c>
      <c r="D677" t="s">
        <v>43</v>
      </c>
      <c r="E677" s="63">
        <v>400</v>
      </c>
      <c r="F677" s="4">
        <v>330</v>
      </c>
      <c r="G677" s="7">
        <v>0.82499999999999996</v>
      </c>
      <c r="J677" t="s">
        <v>661</v>
      </c>
      <c r="K677" t="s">
        <v>43</v>
      </c>
      <c r="L677" s="63">
        <v>400</v>
      </c>
      <c r="M677" s="4">
        <v>330</v>
      </c>
      <c r="N677" s="7">
        <v>0.82499999999999996</v>
      </c>
    </row>
    <row r="678" spans="2:14" x14ac:dyDescent="0.2">
      <c r="C678" t="s">
        <v>838</v>
      </c>
      <c r="D678" t="s">
        <v>49</v>
      </c>
      <c r="E678" s="63">
        <v>390</v>
      </c>
      <c r="F678" s="4">
        <v>324.28571428571428</v>
      </c>
      <c r="G678" s="7">
        <v>0.83150183150183143</v>
      </c>
      <c r="J678" t="s">
        <v>838</v>
      </c>
      <c r="K678" t="s">
        <v>49</v>
      </c>
      <c r="L678" s="63">
        <v>390</v>
      </c>
      <c r="M678" s="4">
        <v>324.28571428571428</v>
      </c>
      <c r="N678" s="7">
        <v>0.83150183150183143</v>
      </c>
    </row>
    <row r="679" spans="2:14" x14ac:dyDescent="0.2">
      <c r="C679" t="s">
        <v>432</v>
      </c>
      <c r="D679" t="s">
        <v>151</v>
      </c>
      <c r="E679" s="63">
        <v>365</v>
      </c>
      <c r="F679" s="4">
        <v>247.5</v>
      </c>
      <c r="G679" s="7">
        <v>0.67808219178082196</v>
      </c>
      <c r="J679" t="s">
        <v>432</v>
      </c>
      <c r="K679" t="s">
        <v>151</v>
      </c>
      <c r="L679" s="63">
        <v>365</v>
      </c>
      <c r="M679" s="4">
        <v>247.5</v>
      </c>
      <c r="N679" s="7">
        <v>0.67808219178082196</v>
      </c>
    </row>
    <row r="680" spans="2:14" x14ac:dyDescent="0.2">
      <c r="C680" t="s">
        <v>539</v>
      </c>
      <c r="D680" t="s">
        <v>38</v>
      </c>
      <c r="E680" s="63">
        <v>330</v>
      </c>
      <c r="F680" s="4">
        <v>285</v>
      </c>
      <c r="G680" s="7">
        <v>0.86363636363636365</v>
      </c>
      <c r="J680" t="s">
        <v>539</v>
      </c>
      <c r="K680" t="s">
        <v>38</v>
      </c>
      <c r="L680" s="63">
        <v>330</v>
      </c>
      <c r="M680" s="4">
        <v>285</v>
      </c>
      <c r="N680" s="7">
        <v>0.86363636363636365</v>
      </c>
    </row>
    <row r="681" spans="2:14" x14ac:dyDescent="0.2">
      <c r="C681" t="s">
        <v>961</v>
      </c>
      <c r="D681" t="s">
        <v>47</v>
      </c>
      <c r="E681" s="63">
        <v>315</v>
      </c>
      <c r="F681" s="4">
        <v>281</v>
      </c>
      <c r="G681" s="7">
        <v>0.89206349206349211</v>
      </c>
      <c r="J681" t="s">
        <v>961</v>
      </c>
      <c r="K681" t="s">
        <v>47</v>
      </c>
      <c r="L681" s="63">
        <v>315</v>
      </c>
      <c r="M681" s="4">
        <v>281</v>
      </c>
      <c r="N681" s="7">
        <v>0.89206349206349211</v>
      </c>
    </row>
    <row r="682" spans="2:14" x14ac:dyDescent="0.2">
      <c r="C682" t="s">
        <v>590</v>
      </c>
      <c r="D682" t="s">
        <v>38</v>
      </c>
      <c r="E682" s="63">
        <v>280</v>
      </c>
      <c r="F682" s="4">
        <v>256.25</v>
      </c>
      <c r="G682" s="7">
        <v>0.9151785714285714</v>
      </c>
      <c r="J682" t="s">
        <v>590</v>
      </c>
      <c r="K682" t="s">
        <v>38</v>
      </c>
      <c r="L682" s="63">
        <v>280</v>
      </c>
      <c r="M682" s="4">
        <v>256.25</v>
      </c>
      <c r="N682" s="7">
        <v>0.9151785714285714</v>
      </c>
    </row>
    <row r="683" spans="2:14" x14ac:dyDescent="0.2">
      <c r="C683" t="s">
        <v>748</v>
      </c>
      <c r="D683" t="s">
        <v>158</v>
      </c>
      <c r="E683" s="63">
        <v>275</v>
      </c>
      <c r="F683" s="4">
        <v>231.42857142857142</v>
      </c>
      <c r="G683" s="7">
        <v>0.84155844155844151</v>
      </c>
      <c r="J683" t="s">
        <v>748</v>
      </c>
      <c r="K683" t="s">
        <v>158</v>
      </c>
      <c r="L683" s="63">
        <v>275</v>
      </c>
      <c r="M683" s="4">
        <v>231.42857142857142</v>
      </c>
      <c r="N683" s="7">
        <v>0.84155844155844151</v>
      </c>
    </row>
    <row r="684" spans="2:14" x14ac:dyDescent="0.2">
      <c r="C684" t="s">
        <v>839</v>
      </c>
      <c r="D684" t="s">
        <v>49</v>
      </c>
      <c r="E684" s="63">
        <v>270</v>
      </c>
      <c r="F684" s="4">
        <v>224</v>
      </c>
      <c r="G684" s="7">
        <v>0.82962962962962961</v>
      </c>
      <c r="J684" t="s">
        <v>839</v>
      </c>
      <c r="K684" t="s">
        <v>49</v>
      </c>
      <c r="L684" s="63">
        <v>270</v>
      </c>
      <c r="M684" s="4">
        <v>224</v>
      </c>
      <c r="N684" s="7">
        <v>0.82962962962962961</v>
      </c>
    </row>
    <row r="685" spans="2:14" x14ac:dyDescent="0.2">
      <c r="C685" t="s">
        <v>541</v>
      </c>
      <c r="D685" t="s">
        <v>38</v>
      </c>
      <c r="E685" s="63">
        <v>260</v>
      </c>
      <c r="F685" s="4">
        <v>225</v>
      </c>
      <c r="G685" s="7">
        <v>0.86538461538461542</v>
      </c>
      <c r="J685" t="s">
        <v>541</v>
      </c>
      <c r="K685" t="s">
        <v>38</v>
      </c>
      <c r="L685" s="63">
        <v>260</v>
      </c>
      <c r="M685" s="4">
        <v>225</v>
      </c>
      <c r="N685" s="7">
        <v>0.86538461538461542</v>
      </c>
    </row>
    <row r="686" spans="2:14" x14ac:dyDescent="0.2">
      <c r="C686" t="s">
        <v>825</v>
      </c>
      <c r="D686" t="s">
        <v>48</v>
      </c>
      <c r="E686" s="63">
        <v>240</v>
      </c>
      <c r="F686" s="4">
        <v>202.85714285714286</v>
      </c>
      <c r="G686" s="7">
        <v>0.84523809523809523</v>
      </c>
      <c r="J686" t="s">
        <v>825</v>
      </c>
      <c r="K686" t="s">
        <v>48</v>
      </c>
      <c r="L686" s="63">
        <v>240</v>
      </c>
      <c r="M686" s="4">
        <v>202.85714285714286</v>
      </c>
      <c r="N686" s="7">
        <v>0.84523809523809523</v>
      </c>
    </row>
    <row r="687" spans="2:14" x14ac:dyDescent="0.2">
      <c r="C687" t="s">
        <v>826</v>
      </c>
      <c r="D687" t="s">
        <v>48</v>
      </c>
      <c r="E687" s="63">
        <v>205</v>
      </c>
      <c r="F687" s="4">
        <v>197</v>
      </c>
      <c r="G687" s="7">
        <v>0.96097560975609753</v>
      </c>
      <c r="J687" t="s">
        <v>826</v>
      </c>
      <c r="K687" t="s">
        <v>48</v>
      </c>
      <c r="L687" s="63">
        <v>205</v>
      </c>
      <c r="M687" s="4">
        <v>197</v>
      </c>
      <c r="N687" s="7">
        <v>0.96097560975609753</v>
      </c>
    </row>
    <row r="688" spans="2:14" x14ac:dyDescent="0.2">
      <c r="C688" t="s">
        <v>755</v>
      </c>
      <c r="D688" t="s">
        <v>158</v>
      </c>
      <c r="E688" s="63">
        <v>190</v>
      </c>
      <c r="F688" s="4">
        <v>171.66666666666666</v>
      </c>
      <c r="G688" s="7">
        <v>0.90350877192982448</v>
      </c>
      <c r="J688" t="s">
        <v>755</v>
      </c>
      <c r="K688" t="s">
        <v>158</v>
      </c>
      <c r="L688" s="63">
        <v>190</v>
      </c>
      <c r="M688" s="4">
        <v>171.66666666666666</v>
      </c>
      <c r="N688" s="7">
        <v>0.90350877192982448</v>
      </c>
    </row>
    <row r="689" spans="2:14" x14ac:dyDescent="0.2">
      <c r="C689" t="s">
        <v>580</v>
      </c>
      <c r="D689" t="s">
        <v>149</v>
      </c>
      <c r="E689" s="63">
        <v>160</v>
      </c>
      <c r="F689" s="4">
        <v>152.5</v>
      </c>
      <c r="G689" s="7">
        <v>0.953125</v>
      </c>
      <c r="J689" t="s">
        <v>580</v>
      </c>
      <c r="K689" t="s">
        <v>149</v>
      </c>
      <c r="L689" s="63">
        <v>160</v>
      </c>
      <c r="M689" s="4">
        <v>152.5</v>
      </c>
      <c r="N689" s="7">
        <v>0.953125</v>
      </c>
    </row>
    <row r="690" spans="2:14" x14ac:dyDescent="0.2">
      <c r="B690" t="s">
        <v>227</v>
      </c>
      <c r="C690" t="s">
        <v>552</v>
      </c>
      <c r="D690" t="s">
        <v>32</v>
      </c>
      <c r="E690" s="63">
        <v>545</v>
      </c>
      <c r="F690" s="4">
        <v>495.71428571428572</v>
      </c>
      <c r="G690" s="7">
        <v>0.90956749672346004</v>
      </c>
      <c r="I690" t="s">
        <v>227</v>
      </c>
      <c r="J690" t="s">
        <v>552</v>
      </c>
      <c r="K690" t="s">
        <v>32</v>
      </c>
      <c r="L690" s="63">
        <v>545</v>
      </c>
      <c r="M690" s="4">
        <v>495.71428571428572</v>
      </c>
      <c r="N690" s="7">
        <v>0.90956749672346004</v>
      </c>
    </row>
    <row r="691" spans="2:14" x14ac:dyDescent="0.2">
      <c r="C691" t="s">
        <v>553</v>
      </c>
      <c r="D691" t="s">
        <v>32</v>
      </c>
      <c r="E691" s="63">
        <v>505</v>
      </c>
      <c r="F691" s="4">
        <v>397.14285714285717</v>
      </c>
      <c r="G691" s="7">
        <v>0.78642149929278649</v>
      </c>
      <c r="J691" t="s">
        <v>553</v>
      </c>
      <c r="K691" t="s">
        <v>32</v>
      </c>
      <c r="L691" s="63">
        <v>505</v>
      </c>
      <c r="M691" s="4">
        <v>397.14285714285717</v>
      </c>
      <c r="N691" s="7">
        <v>0.78642149929278649</v>
      </c>
    </row>
    <row r="692" spans="2:14" x14ac:dyDescent="0.2">
      <c r="C692" t="s">
        <v>457</v>
      </c>
      <c r="D692" t="s">
        <v>26</v>
      </c>
      <c r="E692" s="63">
        <v>500</v>
      </c>
      <c r="F692" s="4">
        <v>433.57142857142856</v>
      </c>
      <c r="G692" s="7">
        <v>0.8671428571428571</v>
      </c>
      <c r="J692" t="s">
        <v>457</v>
      </c>
      <c r="K692" t="s">
        <v>26</v>
      </c>
      <c r="L692" s="63">
        <v>500</v>
      </c>
      <c r="M692" s="4">
        <v>433.57142857142856</v>
      </c>
      <c r="N692" s="7">
        <v>0.8671428571428571</v>
      </c>
    </row>
    <row r="693" spans="2:14" x14ac:dyDescent="0.2">
      <c r="C693" t="s">
        <v>871</v>
      </c>
      <c r="D693" t="s">
        <v>46</v>
      </c>
      <c r="E693" s="63">
        <v>465</v>
      </c>
      <c r="F693" s="4">
        <v>370</v>
      </c>
      <c r="G693" s="7">
        <v>0.79569892473118276</v>
      </c>
      <c r="J693" t="s">
        <v>871</v>
      </c>
      <c r="K693" t="s">
        <v>46</v>
      </c>
      <c r="L693" s="63">
        <v>465</v>
      </c>
      <c r="M693" s="4">
        <v>370</v>
      </c>
      <c r="N693" s="7">
        <v>0.79569892473118276</v>
      </c>
    </row>
    <row r="694" spans="2:14" x14ac:dyDescent="0.2">
      <c r="C694" t="s">
        <v>692</v>
      </c>
      <c r="D694" t="s">
        <v>45</v>
      </c>
      <c r="E694" s="63">
        <v>440</v>
      </c>
      <c r="F694" s="4">
        <v>344.28571428571428</v>
      </c>
      <c r="G694" s="7">
        <v>0.78246753246753242</v>
      </c>
      <c r="J694" t="s">
        <v>692</v>
      </c>
      <c r="K694" t="s">
        <v>45</v>
      </c>
      <c r="L694" s="63">
        <v>440</v>
      </c>
      <c r="M694" s="4">
        <v>344.28571428571428</v>
      </c>
      <c r="N694" s="7">
        <v>0.78246753246753242</v>
      </c>
    </row>
    <row r="695" spans="2:14" x14ac:dyDescent="0.2">
      <c r="C695" t="s">
        <v>458</v>
      </c>
      <c r="D695" t="s">
        <v>26</v>
      </c>
      <c r="E695" s="63">
        <v>430</v>
      </c>
      <c r="F695" s="4">
        <v>382.14285714285717</v>
      </c>
      <c r="G695" s="7">
        <v>0.88870431893687718</v>
      </c>
      <c r="J695" t="s">
        <v>458</v>
      </c>
      <c r="K695" t="s">
        <v>26</v>
      </c>
      <c r="L695" s="63">
        <v>430</v>
      </c>
      <c r="M695" s="4">
        <v>382.14285714285717</v>
      </c>
      <c r="N695" s="7">
        <v>0.88870431893687718</v>
      </c>
    </row>
    <row r="696" spans="2:14" x14ac:dyDescent="0.2">
      <c r="C696" t="s">
        <v>602</v>
      </c>
      <c r="D696" t="s">
        <v>31</v>
      </c>
      <c r="E696" s="63">
        <v>420</v>
      </c>
      <c r="F696" s="4">
        <v>347.14285714285717</v>
      </c>
      <c r="G696" s="7">
        <v>0.82653061224489799</v>
      </c>
      <c r="J696" t="s">
        <v>602</v>
      </c>
      <c r="K696" t="s">
        <v>31</v>
      </c>
      <c r="L696" s="63">
        <v>420</v>
      </c>
      <c r="M696" s="4">
        <v>347.14285714285717</v>
      </c>
      <c r="N696" s="7">
        <v>0.82653061224489799</v>
      </c>
    </row>
    <row r="697" spans="2:14" x14ac:dyDescent="0.2">
      <c r="C697" t="s">
        <v>554</v>
      </c>
      <c r="D697" t="s">
        <v>32</v>
      </c>
      <c r="E697" s="63">
        <v>405</v>
      </c>
      <c r="F697" s="4">
        <v>356</v>
      </c>
      <c r="G697" s="7">
        <v>0.87901234567901232</v>
      </c>
      <c r="J697" t="s">
        <v>554</v>
      </c>
      <c r="K697" t="s">
        <v>32</v>
      </c>
      <c r="L697" s="63">
        <v>405</v>
      </c>
      <c r="M697" s="4">
        <v>356</v>
      </c>
      <c r="N697" s="7">
        <v>0.87901234567901232</v>
      </c>
    </row>
    <row r="698" spans="2:14" x14ac:dyDescent="0.2">
      <c r="C698" t="s">
        <v>173</v>
      </c>
      <c r="D698" t="s">
        <v>23</v>
      </c>
      <c r="E698" s="63">
        <v>380</v>
      </c>
      <c r="F698" s="4">
        <v>319</v>
      </c>
      <c r="G698" s="7">
        <v>0.83947368421052626</v>
      </c>
      <c r="J698" t="s">
        <v>173</v>
      </c>
      <c r="K698" t="s">
        <v>23</v>
      </c>
      <c r="L698" s="63">
        <v>380</v>
      </c>
      <c r="M698" s="4">
        <v>319</v>
      </c>
      <c r="N698" s="7">
        <v>0.83947368421052626</v>
      </c>
    </row>
    <row r="699" spans="2:14" x14ac:dyDescent="0.2">
      <c r="C699" t="s">
        <v>558</v>
      </c>
      <c r="D699" t="s">
        <v>32</v>
      </c>
      <c r="E699" s="63">
        <v>310</v>
      </c>
      <c r="F699" s="4">
        <v>272.5</v>
      </c>
      <c r="G699" s="7">
        <v>0.87903225806451613</v>
      </c>
      <c r="J699" t="s">
        <v>558</v>
      </c>
      <c r="K699" t="s">
        <v>32</v>
      </c>
      <c r="L699" s="63">
        <v>310</v>
      </c>
      <c r="M699" s="4">
        <v>272.5</v>
      </c>
      <c r="N699" s="7">
        <v>0.87903225806451613</v>
      </c>
    </row>
    <row r="700" spans="2:14" x14ac:dyDescent="0.2">
      <c r="C700" t="s">
        <v>298</v>
      </c>
      <c r="D700" t="s">
        <v>23</v>
      </c>
      <c r="E700" s="63">
        <v>270</v>
      </c>
      <c r="F700" s="4">
        <v>208.33333333333334</v>
      </c>
      <c r="G700" s="7">
        <v>0.77160493827160492</v>
      </c>
      <c r="J700" t="s">
        <v>298</v>
      </c>
      <c r="K700" t="s">
        <v>23</v>
      </c>
      <c r="L700" s="63">
        <v>270</v>
      </c>
      <c r="M700" s="4">
        <v>208.33333333333334</v>
      </c>
      <c r="N700" s="7">
        <v>0.77160493827160492</v>
      </c>
    </row>
    <row r="701" spans="2:14" x14ac:dyDescent="0.2">
      <c r="C701" t="s">
        <v>872</v>
      </c>
      <c r="D701" t="s">
        <v>46</v>
      </c>
      <c r="E701" s="63">
        <v>260</v>
      </c>
      <c r="F701" s="4">
        <v>237.85714285714286</v>
      </c>
      <c r="G701" s="7">
        <v>0.9148351648351648</v>
      </c>
      <c r="J701" t="s">
        <v>872</v>
      </c>
      <c r="K701" t="s">
        <v>46</v>
      </c>
      <c r="L701" s="63">
        <v>260</v>
      </c>
      <c r="M701" s="4">
        <v>237.85714285714286</v>
      </c>
      <c r="N701" s="7">
        <v>0.9148351648351648</v>
      </c>
    </row>
    <row r="702" spans="2:14" x14ac:dyDescent="0.2">
      <c r="C702" t="s">
        <v>696</v>
      </c>
      <c r="D702" t="s">
        <v>45</v>
      </c>
      <c r="E702" s="63">
        <v>235</v>
      </c>
      <c r="F702" s="4">
        <v>158.75</v>
      </c>
      <c r="G702" s="7">
        <v>0.67553191489361697</v>
      </c>
      <c r="J702" t="s">
        <v>696</v>
      </c>
      <c r="K702" t="s">
        <v>45</v>
      </c>
      <c r="L702" s="63">
        <v>235</v>
      </c>
      <c r="M702" s="4">
        <v>158.75</v>
      </c>
      <c r="N702" s="7">
        <v>0.67553191489361697</v>
      </c>
    </row>
    <row r="703" spans="2:14" x14ac:dyDescent="0.2">
      <c r="C703" t="s">
        <v>875</v>
      </c>
      <c r="D703" t="s">
        <v>46</v>
      </c>
      <c r="E703" s="63">
        <v>230</v>
      </c>
      <c r="F703" s="4">
        <v>202.5</v>
      </c>
      <c r="G703" s="7">
        <v>0.88043478260869568</v>
      </c>
      <c r="J703" t="s">
        <v>875</v>
      </c>
      <c r="K703" t="s">
        <v>46</v>
      </c>
      <c r="L703" s="63">
        <v>230</v>
      </c>
      <c r="M703" s="4">
        <v>202.5</v>
      </c>
      <c r="N703" s="7">
        <v>0.88043478260869568</v>
      </c>
    </row>
    <row r="704" spans="2:14" x14ac:dyDescent="0.2">
      <c r="C704" t="s">
        <v>609</v>
      </c>
      <c r="D704" t="s">
        <v>31</v>
      </c>
      <c r="E704" s="63">
        <v>215</v>
      </c>
      <c r="F704" s="4">
        <v>160</v>
      </c>
      <c r="G704" s="7">
        <v>0.7441860465116279</v>
      </c>
      <c r="J704" t="s">
        <v>609</v>
      </c>
      <c r="K704" t="s">
        <v>31</v>
      </c>
      <c r="L704" s="63">
        <v>215</v>
      </c>
      <c r="M704" s="4">
        <v>160</v>
      </c>
      <c r="N704" s="7">
        <v>0.7441860465116279</v>
      </c>
    </row>
    <row r="705" spans="2:14" x14ac:dyDescent="0.2">
      <c r="C705" t="s">
        <v>701</v>
      </c>
      <c r="D705" t="s">
        <v>45</v>
      </c>
      <c r="E705" s="63">
        <v>190</v>
      </c>
      <c r="F705" s="4">
        <v>131.66666666666666</v>
      </c>
      <c r="G705" s="7">
        <v>0.69298245614035081</v>
      </c>
      <c r="J705" t="s">
        <v>701</v>
      </c>
      <c r="K705" t="s">
        <v>45</v>
      </c>
      <c r="L705" s="63">
        <v>190</v>
      </c>
      <c r="M705" s="4">
        <v>131.66666666666666</v>
      </c>
      <c r="N705" s="7">
        <v>0.69298245614035081</v>
      </c>
    </row>
    <row r="706" spans="2:14" x14ac:dyDescent="0.2">
      <c r="B706" t="s">
        <v>232</v>
      </c>
      <c r="C706" t="s">
        <v>374</v>
      </c>
      <c r="D706" t="s">
        <v>25</v>
      </c>
      <c r="E706" s="63">
        <v>545</v>
      </c>
      <c r="F706" s="4">
        <v>498.57142857142856</v>
      </c>
      <c r="G706" s="7">
        <v>0.91480996068152032</v>
      </c>
      <c r="I706" t="s">
        <v>232</v>
      </c>
      <c r="J706" t="s">
        <v>374</v>
      </c>
      <c r="K706" t="s">
        <v>25</v>
      </c>
      <c r="L706" s="63">
        <v>545</v>
      </c>
      <c r="M706" s="4">
        <v>498.57142857142856</v>
      </c>
      <c r="N706" s="7">
        <v>0.91480996068152032</v>
      </c>
    </row>
    <row r="707" spans="2:14" x14ac:dyDescent="0.2">
      <c r="C707" t="s">
        <v>732</v>
      </c>
      <c r="D707" t="s">
        <v>39</v>
      </c>
      <c r="E707" s="63">
        <v>520</v>
      </c>
      <c r="F707" s="4">
        <v>487.85714285714283</v>
      </c>
      <c r="G707" s="7">
        <v>0.93818681318681318</v>
      </c>
      <c r="J707" t="s">
        <v>732</v>
      </c>
      <c r="K707" t="s">
        <v>39</v>
      </c>
      <c r="L707" s="63">
        <v>520</v>
      </c>
      <c r="M707" s="4">
        <v>487.85714285714283</v>
      </c>
      <c r="N707" s="7">
        <v>0.93818681318681318</v>
      </c>
    </row>
    <row r="708" spans="2:14" x14ac:dyDescent="0.2">
      <c r="C708" t="s">
        <v>719</v>
      </c>
      <c r="D708" t="s">
        <v>155</v>
      </c>
      <c r="E708" s="63">
        <v>495</v>
      </c>
      <c r="F708" s="4">
        <v>429.28571428571428</v>
      </c>
      <c r="G708" s="7">
        <v>0.86724386724386726</v>
      </c>
      <c r="J708" t="s">
        <v>719</v>
      </c>
      <c r="K708" t="s">
        <v>155</v>
      </c>
      <c r="L708" s="63">
        <v>495</v>
      </c>
      <c r="M708" s="4">
        <v>429.28571428571428</v>
      </c>
      <c r="N708" s="7">
        <v>0.86724386724386726</v>
      </c>
    </row>
    <row r="709" spans="2:14" x14ac:dyDescent="0.2">
      <c r="C709" t="s">
        <v>733</v>
      </c>
      <c r="D709" t="s">
        <v>39</v>
      </c>
      <c r="E709" s="63">
        <v>450</v>
      </c>
      <c r="F709" s="4">
        <v>411.42857142857144</v>
      </c>
      <c r="G709" s="7">
        <v>0.91428571428571437</v>
      </c>
      <c r="J709" t="s">
        <v>733</v>
      </c>
      <c r="K709" t="s">
        <v>39</v>
      </c>
      <c r="L709" s="63">
        <v>450</v>
      </c>
      <c r="M709" s="4">
        <v>411.42857142857144</v>
      </c>
      <c r="N709" s="7">
        <v>0.91428571428571437</v>
      </c>
    </row>
    <row r="710" spans="2:14" x14ac:dyDescent="0.2">
      <c r="C710" t="s">
        <v>513</v>
      </c>
      <c r="D710" t="s">
        <v>41</v>
      </c>
      <c r="E710" s="63">
        <v>450</v>
      </c>
      <c r="F710" s="4">
        <v>361.42857142857144</v>
      </c>
      <c r="G710" s="7">
        <v>0.80317460317460321</v>
      </c>
      <c r="J710" t="s">
        <v>513</v>
      </c>
      <c r="K710" t="s">
        <v>41</v>
      </c>
      <c r="L710" s="63">
        <v>450</v>
      </c>
      <c r="M710" s="4">
        <v>361.42857142857144</v>
      </c>
      <c r="N710" s="7">
        <v>0.80317460317460321</v>
      </c>
    </row>
    <row r="711" spans="2:14" x14ac:dyDescent="0.2">
      <c r="C711" t="s">
        <v>485</v>
      </c>
      <c r="D711" t="s">
        <v>220</v>
      </c>
      <c r="E711" s="63">
        <v>450</v>
      </c>
      <c r="F711" s="4">
        <v>380</v>
      </c>
      <c r="G711" s="7">
        <v>0.84444444444444444</v>
      </c>
      <c r="J711" t="s">
        <v>485</v>
      </c>
      <c r="K711" t="s">
        <v>220</v>
      </c>
      <c r="L711" s="63">
        <v>450</v>
      </c>
      <c r="M711" s="4">
        <v>380</v>
      </c>
      <c r="N711" s="7">
        <v>0.84444444444444444</v>
      </c>
    </row>
    <row r="712" spans="2:14" x14ac:dyDescent="0.2">
      <c r="C712" t="s">
        <v>1030</v>
      </c>
      <c r="D712" t="s">
        <v>41</v>
      </c>
      <c r="E712" s="63">
        <v>435</v>
      </c>
      <c r="F712" s="4">
        <v>407.85714285714283</v>
      </c>
      <c r="G712" s="7">
        <v>0.93760262725779964</v>
      </c>
      <c r="J712" t="s">
        <v>1030</v>
      </c>
      <c r="K712" t="s">
        <v>41</v>
      </c>
      <c r="L712" s="63">
        <v>435</v>
      </c>
      <c r="M712" s="4">
        <v>407.85714285714283</v>
      </c>
      <c r="N712" s="7">
        <v>0.93760262725779964</v>
      </c>
    </row>
    <row r="713" spans="2:14" x14ac:dyDescent="0.2">
      <c r="C713" t="s">
        <v>514</v>
      </c>
      <c r="D713" t="s">
        <v>41</v>
      </c>
      <c r="E713" s="63">
        <v>365</v>
      </c>
      <c r="F713" s="4">
        <v>302</v>
      </c>
      <c r="G713" s="7">
        <v>0.82739726027397265</v>
      </c>
      <c r="J713" t="s">
        <v>514</v>
      </c>
      <c r="K713" t="s">
        <v>41</v>
      </c>
      <c r="L713" s="63">
        <v>365</v>
      </c>
      <c r="M713" s="4">
        <v>302</v>
      </c>
      <c r="N713" s="7">
        <v>0.82739726027397265</v>
      </c>
    </row>
    <row r="714" spans="2:14" x14ac:dyDescent="0.2">
      <c r="C714" t="s">
        <v>380</v>
      </c>
      <c r="D714" t="s">
        <v>25</v>
      </c>
      <c r="E714" s="63">
        <v>330</v>
      </c>
      <c r="F714" s="4">
        <v>242.5</v>
      </c>
      <c r="G714" s="7">
        <v>0.73484848484848486</v>
      </c>
      <c r="J714" t="s">
        <v>380</v>
      </c>
      <c r="K714" t="s">
        <v>25</v>
      </c>
      <c r="L714" s="63">
        <v>330</v>
      </c>
      <c r="M714" s="4">
        <v>242.5</v>
      </c>
      <c r="N714" s="7">
        <v>0.73484848484848486</v>
      </c>
    </row>
    <row r="715" spans="2:14" x14ac:dyDescent="0.2">
      <c r="C715" t="s">
        <v>488</v>
      </c>
      <c r="D715" t="s">
        <v>220</v>
      </c>
      <c r="E715" s="63">
        <v>310</v>
      </c>
      <c r="F715" s="4">
        <v>257.5</v>
      </c>
      <c r="G715" s="7">
        <v>0.83064516129032262</v>
      </c>
      <c r="J715" t="s">
        <v>488</v>
      </c>
      <c r="K715" t="s">
        <v>220</v>
      </c>
      <c r="L715" s="63">
        <v>310</v>
      </c>
      <c r="M715" s="4">
        <v>257.5</v>
      </c>
      <c r="N715" s="7">
        <v>0.83064516129032262</v>
      </c>
    </row>
    <row r="716" spans="2:14" x14ac:dyDescent="0.2">
      <c r="C716" t="s">
        <v>379</v>
      </c>
      <c r="D716" t="s">
        <v>25</v>
      </c>
      <c r="E716" s="63">
        <v>310</v>
      </c>
      <c r="F716" s="4">
        <v>218.75</v>
      </c>
      <c r="G716" s="7">
        <v>0.70564516129032262</v>
      </c>
      <c r="J716" t="s">
        <v>379</v>
      </c>
      <c r="K716" t="s">
        <v>25</v>
      </c>
      <c r="L716" s="63">
        <v>310</v>
      </c>
      <c r="M716" s="4">
        <v>218.75</v>
      </c>
      <c r="N716" s="7">
        <v>0.70564516129032262</v>
      </c>
    </row>
    <row r="717" spans="2:14" x14ac:dyDescent="0.2">
      <c r="C717" t="s">
        <v>487</v>
      </c>
      <c r="D717" t="s">
        <v>220</v>
      </c>
      <c r="E717" s="63">
        <v>300</v>
      </c>
      <c r="F717" s="4">
        <v>242</v>
      </c>
      <c r="G717" s="7">
        <v>0.80666666666666664</v>
      </c>
      <c r="J717" t="s">
        <v>487</v>
      </c>
      <c r="K717" t="s">
        <v>220</v>
      </c>
      <c r="L717" s="63">
        <v>300</v>
      </c>
      <c r="M717" s="4">
        <v>242</v>
      </c>
      <c r="N717" s="7">
        <v>0.80666666666666664</v>
      </c>
    </row>
    <row r="718" spans="2:14" x14ac:dyDescent="0.2">
      <c r="C718" t="s">
        <v>515</v>
      </c>
      <c r="D718" t="s">
        <v>41</v>
      </c>
      <c r="E718" s="63">
        <v>280</v>
      </c>
      <c r="F718" s="4">
        <v>243</v>
      </c>
      <c r="G718" s="7">
        <v>0.86785714285714288</v>
      </c>
      <c r="J718" t="s">
        <v>515</v>
      </c>
      <c r="K718" t="s">
        <v>41</v>
      </c>
      <c r="L718" s="63">
        <v>280</v>
      </c>
      <c r="M718" s="4">
        <v>243</v>
      </c>
      <c r="N718" s="7">
        <v>0.86785714285714288</v>
      </c>
    </row>
    <row r="719" spans="2:14" x14ac:dyDescent="0.2">
      <c r="C719" t="s">
        <v>377</v>
      </c>
      <c r="D719" t="s">
        <v>25</v>
      </c>
      <c r="E719" s="63">
        <v>270</v>
      </c>
      <c r="F719" s="4">
        <v>204</v>
      </c>
      <c r="G719" s="7">
        <v>0.75555555555555554</v>
      </c>
      <c r="J719" t="s">
        <v>377</v>
      </c>
      <c r="K719" t="s">
        <v>25</v>
      </c>
      <c r="L719" s="63">
        <v>270</v>
      </c>
      <c r="M719" s="4">
        <v>204</v>
      </c>
      <c r="N719" s="7">
        <v>0.75555555555555554</v>
      </c>
    </row>
    <row r="720" spans="2:14" x14ac:dyDescent="0.2">
      <c r="C720" t="s">
        <v>991</v>
      </c>
      <c r="D720" t="s">
        <v>51</v>
      </c>
      <c r="E720" s="63">
        <v>260</v>
      </c>
      <c r="F720" s="4">
        <v>183.75</v>
      </c>
      <c r="G720" s="7">
        <v>0.70673076923076927</v>
      </c>
      <c r="J720" t="s">
        <v>991</v>
      </c>
      <c r="K720" t="s">
        <v>51</v>
      </c>
      <c r="L720" s="63">
        <v>260</v>
      </c>
      <c r="M720" s="4">
        <v>183.75</v>
      </c>
      <c r="N720" s="7">
        <v>0.70673076923076927</v>
      </c>
    </row>
    <row r="721" spans="2:14" x14ac:dyDescent="0.2">
      <c r="C721" t="s">
        <v>989</v>
      </c>
      <c r="D721" t="s">
        <v>51</v>
      </c>
      <c r="E721" s="63">
        <v>260</v>
      </c>
      <c r="F721" s="4">
        <v>210</v>
      </c>
      <c r="G721" s="7">
        <v>0.80769230769230771</v>
      </c>
      <c r="J721" t="s">
        <v>989</v>
      </c>
      <c r="K721" t="s">
        <v>51</v>
      </c>
      <c r="L721" s="63">
        <v>260</v>
      </c>
      <c r="M721" s="4">
        <v>210</v>
      </c>
      <c r="N721" s="7">
        <v>0.80769230769230771</v>
      </c>
    </row>
    <row r="722" spans="2:14" x14ac:dyDescent="0.2">
      <c r="C722" t="s">
        <v>726</v>
      </c>
      <c r="D722" t="s">
        <v>155</v>
      </c>
      <c r="E722" s="63">
        <v>210</v>
      </c>
      <c r="F722" s="4">
        <v>167.5</v>
      </c>
      <c r="G722" s="7">
        <v>0.79761904761904767</v>
      </c>
      <c r="J722" t="s">
        <v>726</v>
      </c>
      <c r="K722" t="s">
        <v>155</v>
      </c>
      <c r="L722" s="63">
        <v>210</v>
      </c>
      <c r="M722" s="4">
        <v>167.5</v>
      </c>
      <c r="N722" s="7">
        <v>0.79761904761904767</v>
      </c>
    </row>
    <row r="723" spans="2:14" x14ac:dyDescent="0.2">
      <c r="B723" t="s">
        <v>231</v>
      </c>
      <c r="C723" t="s">
        <v>762</v>
      </c>
      <c r="D723" t="s">
        <v>159</v>
      </c>
      <c r="E723" s="63">
        <v>480</v>
      </c>
      <c r="F723" s="4">
        <v>414.28571428571428</v>
      </c>
      <c r="G723" s="7">
        <v>0.86309523809523803</v>
      </c>
      <c r="I723" t="s">
        <v>231</v>
      </c>
      <c r="J723" t="s">
        <v>762</v>
      </c>
      <c r="K723" t="s">
        <v>159</v>
      </c>
      <c r="L723" s="63">
        <v>480</v>
      </c>
      <c r="M723" s="4">
        <v>414.28571428571428</v>
      </c>
      <c r="N723" s="7">
        <v>0.86309523809523803</v>
      </c>
    </row>
    <row r="724" spans="2:14" x14ac:dyDescent="0.2">
      <c r="C724" t="s">
        <v>456</v>
      </c>
      <c r="D724" t="s">
        <v>44</v>
      </c>
      <c r="E724" s="63">
        <v>460</v>
      </c>
      <c r="F724" s="4">
        <v>419.28571428571428</v>
      </c>
      <c r="G724" s="7">
        <v>0.91149068322981364</v>
      </c>
      <c r="J724" t="s">
        <v>456</v>
      </c>
      <c r="K724" t="s">
        <v>44</v>
      </c>
      <c r="L724" s="63">
        <v>460</v>
      </c>
      <c r="M724" s="4">
        <v>419.28571428571428</v>
      </c>
      <c r="N724" s="7">
        <v>0.91149068322981364</v>
      </c>
    </row>
    <row r="725" spans="2:14" x14ac:dyDescent="0.2">
      <c r="C725" t="s">
        <v>286</v>
      </c>
      <c r="D725" t="s">
        <v>42</v>
      </c>
      <c r="E725" s="63">
        <v>450</v>
      </c>
      <c r="F725" s="4">
        <v>359.28571428571428</v>
      </c>
      <c r="G725" s="7">
        <v>0.79841269841269835</v>
      </c>
      <c r="J725" t="s">
        <v>286</v>
      </c>
      <c r="K725" t="s">
        <v>42</v>
      </c>
      <c r="L725" s="63">
        <v>450</v>
      </c>
      <c r="M725" s="4">
        <v>359.28571428571428</v>
      </c>
      <c r="N725" s="7">
        <v>0.79841269841269835</v>
      </c>
    </row>
    <row r="726" spans="2:14" x14ac:dyDescent="0.2">
      <c r="C726" t="s">
        <v>345</v>
      </c>
      <c r="D726" t="s">
        <v>153</v>
      </c>
      <c r="E726" s="63">
        <v>390</v>
      </c>
      <c r="F726" s="4">
        <v>317.5</v>
      </c>
      <c r="G726" s="7">
        <v>0.8141025641025641</v>
      </c>
      <c r="J726" t="s">
        <v>345</v>
      </c>
      <c r="K726" t="s">
        <v>153</v>
      </c>
      <c r="L726" s="63">
        <v>390</v>
      </c>
      <c r="M726" s="4">
        <v>317.5</v>
      </c>
      <c r="N726" s="7">
        <v>0.8141025641025641</v>
      </c>
    </row>
    <row r="727" spans="2:14" x14ac:dyDescent="0.2">
      <c r="C727" t="s">
        <v>170</v>
      </c>
      <c r="D727" t="s">
        <v>42</v>
      </c>
      <c r="E727" s="63">
        <v>385</v>
      </c>
      <c r="F727" s="4">
        <v>260</v>
      </c>
      <c r="G727" s="7">
        <v>0.67532467532467533</v>
      </c>
      <c r="J727" t="s">
        <v>170</v>
      </c>
      <c r="K727" t="s">
        <v>42</v>
      </c>
      <c r="L727" s="63">
        <v>385</v>
      </c>
      <c r="M727" s="4">
        <v>260</v>
      </c>
      <c r="N727" s="7">
        <v>0.67532467532467533</v>
      </c>
    </row>
    <row r="728" spans="2:14" x14ac:dyDescent="0.2">
      <c r="C728" t="s">
        <v>322</v>
      </c>
      <c r="D728" t="s">
        <v>29</v>
      </c>
      <c r="E728" s="63">
        <v>380</v>
      </c>
      <c r="F728" s="4">
        <v>272</v>
      </c>
      <c r="G728" s="7">
        <v>0.71578947368421053</v>
      </c>
      <c r="J728" t="s">
        <v>322</v>
      </c>
      <c r="K728" t="s">
        <v>29</v>
      </c>
      <c r="L728" s="63">
        <v>380</v>
      </c>
      <c r="M728" s="4">
        <v>272</v>
      </c>
      <c r="N728" s="7">
        <v>0.71578947368421053</v>
      </c>
    </row>
    <row r="729" spans="2:14" x14ac:dyDescent="0.2">
      <c r="C729" t="s">
        <v>444</v>
      </c>
      <c r="D729" t="s">
        <v>44</v>
      </c>
      <c r="E729" s="63">
        <v>350</v>
      </c>
      <c r="F729" s="4">
        <v>289.28571428571428</v>
      </c>
      <c r="G729" s="7">
        <v>0.82653061224489799</v>
      </c>
      <c r="J729" t="s">
        <v>444</v>
      </c>
      <c r="K729" t="s">
        <v>44</v>
      </c>
      <c r="L729" s="63">
        <v>350</v>
      </c>
      <c r="M729" s="4">
        <v>289.28571428571428</v>
      </c>
      <c r="N729" s="7">
        <v>0.82653061224489799</v>
      </c>
    </row>
    <row r="730" spans="2:14" x14ac:dyDescent="0.2">
      <c r="C730" t="s">
        <v>321</v>
      </c>
      <c r="D730" t="s">
        <v>29</v>
      </c>
      <c r="E730" s="63">
        <v>340</v>
      </c>
      <c r="F730" s="4">
        <v>302</v>
      </c>
      <c r="G730" s="7">
        <v>0.88823529411764701</v>
      </c>
      <c r="J730" t="s">
        <v>321</v>
      </c>
      <c r="K730" t="s">
        <v>29</v>
      </c>
      <c r="L730" s="63">
        <v>340</v>
      </c>
      <c r="M730" s="4">
        <v>302</v>
      </c>
      <c r="N730" s="7">
        <v>0.88823529411764701</v>
      </c>
    </row>
    <row r="731" spans="2:14" x14ac:dyDescent="0.2">
      <c r="C731" t="s">
        <v>969</v>
      </c>
      <c r="D731" t="s">
        <v>53</v>
      </c>
      <c r="E731" s="63">
        <v>310</v>
      </c>
      <c r="F731" s="4">
        <v>265.71428571428572</v>
      </c>
      <c r="G731" s="7">
        <v>0.85714285714285721</v>
      </c>
      <c r="J731" t="s">
        <v>969</v>
      </c>
      <c r="K731" t="s">
        <v>53</v>
      </c>
      <c r="L731" s="63">
        <v>310</v>
      </c>
      <c r="M731" s="4">
        <v>265.71428571428572</v>
      </c>
      <c r="N731" s="7">
        <v>0.85714285714285721</v>
      </c>
    </row>
    <row r="732" spans="2:14" x14ac:dyDescent="0.2">
      <c r="C732" t="s">
        <v>805</v>
      </c>
      <c r="D732" t="s">
        <v>37</v>
      </c>
      <c r="E732" s="63">
        <v>310</v>
      </c>
      <c r="F732" s="4">
        <v>250.83333333333334</v>
      </c>
      <c r="G732" s="7">
        <v>0.80913978494623662</v>
      </c>
      <c r="J732" t="s">
        <v>805</v>
      </c>
      <c r="K732" t="s">
        <v>37</v>
      </c>
      <c r="L732" s="63">
        <v>310</v>
      </c>
      <c r="M732" s="4">
        <v>250.83333333333334</v>
      </c>
      <c r="N732" s="7">
        <v>0.80913978494623662</v>
      </c>
    </row>
    <row r="733" spans="2:14" x14ac:dyDescent="0.2">
      <c r="C733" t="s">
        <v>348</v>
      </c>
      <c r="D733" t="s">
        <v>153</v>
      </c>
      <c r="E733" s="63">
        <v>300</v>
      </c>
      <c r="F733" s="4">
        <v>242.5</v>
      </c>
      <c r="G733" s="7">
        <v>0.80833333333333335</v>
      </c>
      <c r="J733" t="s">
        <v>348</v>
      </c>
      <c r="K733" t="s">
        <v>153</v>
      </c>
      <c r="L733" s="63">
        <v>300</v>
      </c>
      <c r="M733" s="4">
        <v>242.5</v>
      </c>
      <c r="N733" s="7">
        <v>0.80833333333333335</v>
      </c>
    </row>
    <row r="734" spans="2:14" x14ac:dyDescent="0.2">
      <c r="C734" t="s">
        <v>970</v>
      </c>
      <c r="D734" t="s">
        <v>53</v>
      </c>
      <c r="E734" s="63">
        <v>270</v>
      </c>
      <c r="F734" s="4">
        <v>229.28571428571428</v>
      </c>
      <c r="G734" s="7">
        <v>0.84920634920634919</v>
      </c>
      <c r="J734" t="s">
        <v>970</v>
      </c>
      <c r="K734" t="s">
        <v>53</v>
      </c>
      <c r="L734" s="63">
        <v>270</v>
      </c>
      <c r="M734" s="4">
        <v>229.28571428571428</v>
      </c>
      <c r="N734" s="7">
        <v>0.84920634920634919</v>
      </c>
    </row>
    <row r="735" spans="2:14" x14ac:dyDescent="0.2">
      <c r="C735" t="s">
        <v>870</v>
      </c>
      <c r="D735" t="s">
        <v>223</v>
      </c>
      <c r="E735" s="63">
        <v>260</v>
      </c>
      <c r="F735" s="4">
        <v>173.75</v>
      </c>
      <c r="G735" s="7">
        <v>0.66826923076923073</v>
      </c>
      <c r="J735" t="s">
        <v>870</v>
      </c>
      <c r="K735" t="s">
        <v>223</v>
      </c>
      <c r="L735" s="63">
        <v>260</v>
      </c>
      <c r="M735" s="4">
        <v>173.75</v>
      </c>
      <c r="N735" s="7">
        <v>0.66826923076923073</v>
      </c>
    </row>
    <row r="736" spans="2:14" x14ac:dyDescent="0.2">
      <c r="C736" t="s">
        <v>796</v>
      </c>
      <c r="D736" t="s">
        <v>223</v>
      </c>
      <c r="E736" s="63">
        <v>210</v>
      </c>
      <c r="F736" s="4">
        <v>178.33333333333334</v>
      </c>
      <c r="G736" s="7">
        <v>0.8492063492063493</v>
      </c>
      <c r="J736" t="s">
        <v>796</v>
      </c>
      <c r="K736" t="s">
        <v>223</v>
      </c>
      <c r="L736" s="63">
        <v>210</v>
      </c>
      <c r="M736" s="4">
        <v>178.33333333333334</v>
      </c>
      <c r="N736" s="7">
        <v>0.8492063492063493</v>
      </c>
    </row>
    <row r="737" spans="2:14" x14ac:dyDescent="0.2">
      <c r="C737" t="s">
        <v>813</v>
      </c>
      <c r="D737" t="s">
        <v>37</v>
      </c>
      <c r="E737" s="63">
        <v>190</v>
      </c>
      <c r="F737" s="4">
        <v>155</v>
      </c>
      <c r="G737" s="7">
        <v>0.81578947368421051</v>
      </c>
      <c r="J737" t="s">
        <v>813</v>
      </c>
      <c r="K737" t="s">
        <v>37</v>
      </c>
      <c r="L737" s="63">
        <v>190</v>
      </c>
      <c r="M737" s="4">
        <v>155</v>
      </c>
      <c r="N737" s="7">
        <v>0.81578947368421051</v>
      </c>
    </row>
    <row r="738" spans="2:14" x14ac:dyDescent="0.2">
      <c r="C738" t="s">
        <v>814</v>
      </c>
      <c r="D738" t="s">
        <v>37</v>
      </c>
      <c r="E738" s="63">
        <v>180</v>
      </c>
      <c r="F738" s="4">
        <v>146.66666666666666</v>
      </c>
      <c r="G738" s="7">
        <v>0.81481481481481477</v>
      </c>
      <c r="J738" t="s">
        <v>814</v>
      </c>
      <c r="K738" t="s">
        <v>37</v>
      </c>
      <c r="L738" s="63">
        <v>180</v>
      </c>
      <c r="M738" s="4">
        <v>146.66666666666666</v>
      </c>
      <c r="N738" s="7">
        <v>0.81481481481481477</v>
      </c>
    </row>
    <row r="739" spans="2:14" x14ac:dyDescent="0.2">
      <c r="B739" t="s">
        <v>228</v>
      </c>
      <c r="C739" t="s">
        <v>358</v>
      </c>
      <c r="D739" t="s">
        <v>30</v>
      </c>
      <c r="E739" s="63">
        <v>445</v>
      </c>
      <c r="F739" s="4">
        <v>363.57142857142856</v>
      </c>
      <c r="G739" s="7">
        <v>0.81701444622792929</v>
      </c>
      <c r="I739" t="s">
        <v>228</v>
      </c>
      <c r="J739" t="s">
        <v>358</v>
      </c>
      <c r="K739" t="s">
        <v>30</v>
      </c>
      <c r="L739" s="63">
        <v>445</v>
      </c>
      <c r="M739" s="4">
        <v>363.57142857142856</v>
      </c>
      <c r="N739" s="7">
        <v>0.81701444622792929</v>
      </c>
    </row>
    <row r="740" spans="2:14" x14ac:dyDescent="0.2">
      <c r="C740" t="s">
        <v>360</v>
      </c>
      <c r="D740" t="s">
        <v>30</v>
      </c>
      <c r="E740" s="63">
        <v>425</v>
      </c>
      <c r="F740" s="4">
        <v>394</v>
      </c>
      <c r="G740" s="7">
        <v>0.92705882352941171</v>
      </c>
      <c r="J740" t="s">
        <v>360</v>
      </c>
      <c r="K740" t="s">
        <v>30</v>
      </c>
      <c r="L740" s="63">
        <v>425</v>
      </c>
      <c r="M740" s="4">
        <v>394</v>
      </c>
      <c r="N740" s="7">
        <v>0.92705882352941171</v>
      </c>
    </row>
    <row r="741" spans="2:14" x14ac:dyDescent="0.2">
      <c r="C741" t="s">
        <v>501</v>
      </c>
      <c r="D741" t="s">
        <v>221</v>
      </c>
      <c r="E741" s="63">
        <v>425</v>
      </c>
      <c r="F741" s="4">
        <v>346.66666666666669</v>
      </c>
      <c r="G741" s="7">
        <v>0.81568627450980402</v>
      </c>
      <c r="J741" t="s">
        <v>501</v>
      </c>
      <c r="K741" t="s">
        <v>221</v>
      </c>
      <c r="L741" s="63">
        <v>425</v>
      </c>
      <c r="M741" s="4">
        <v>346.66666666666669</v>
      </c>
      <c r="N741" s="7">
        <v>0.81568627450980402</v>
      </c>
    </row>
    <row r="742" spans="2:14" x14ac:dyDescent="0.2">
      <c r="C742" t="s">
        <v>855</v>
      </c>
      <c r="D742" t="s">
        <v>154</v>
      </c>
      <c r="E742" s="63">
        <v>410</v>
      </c>
      <c r="F742" s="4">
        <v>334</v>
      </c>
      <c r="G742" s="7">
        <v>0.81463414634146336</v>
      </c>
      <c r="J742" t="s">
        <v>855</v>
      </c>
      <c r="K742" t="s">
        <v>154</v>
      </c>
      <c r="L742" s="63">
        <v>410</v>
      </c>
      <c r="M742" s="4">
        <v>334</v>
      </c>
      <c r="N742" s="7">
        <v>0.81463414634146336</v>
      </c>
    </row>
    <row r="743" spans="2:14" x14ac:dyDescent="0.2">
      <c r="C743" t="s">
        <v>474</v>
      </c>
      <c r="D743" t="s">
        <v>35</v>
      </c>
      <c r="E743" s="63">
        <v>380</v>
      </c>
      <c r="F743" s="4">
        <v>308.57142857142856</v>
      </c>
      <c r="G743" s="7">
        <v>0.81203007518796988</v>
      </c>
      <c r="J743" t="s">
        <v>474</v>
      </c>
      <c r="K743" t="s">
        <v>35</v>
      </c>
      <c r="L743" s="63">
        <v>380</v>
      </c>
      <c r="M743" s="4">
        <v>308.57142857142856</v>
      </c>
      <c r="N743" s="7">
        <v>0.81203007518796988</v>
      </c>
    </row>
    <row r="744" spans="2:14" x14ac:dyDescent="0.2">
      <c r="C744" t="s">
        <v>504</v>
      </c>
      <c r="D744" t="s">
        <v>221</v>
      </c>
      <c r="E744" s="63">
        <v>345</v>
      </c>
      <c r="F744" s="4">
        <v>288.75</v>
      </c>
      <c r="G744" s="7">
        <v>0.83695652173913049</v>
      </c>
      <c r="J744" t="s">
        <v>504</v>
      </c>
      <c r="K744" t="s">
        <v>221</v>
      </c>
      <c r="L744" s="63">
        <v>345</v>
      </c>
      <c r="M744" s="4">
        <v>288.75</v>
      </c>
      <c r="N744" s="7">
        <v>0.83695652173913049</v>
      </c>
    </row>
    <row r="745" spans="2:14" x14ac:dyDescent="0.2">
      <c r="C745" t="s">
        <v>593</v>
      </c>
      <c r="D745" t="s">
        <v>157</v>
      </c>
      <c r="E745" s="63">
        <v>305</v>
      </c>
      <c r="F745" s="4">
        <v>255.71428571428572</v>
      </c>
      <c r="G745" s="7">
        <v>0.83840749414519911</v>
      </c>
      <c r="J745" t="s">
        <v>593</v>
      </c>
      <c r="K745" t="s">
        <v>157</v>
      </c>
      <c r="L745" s="63">
        <v>305</v>
      </c>
      <c r="M745" s="4">
        <v>255.71428571428572</v>
      </c>
      <c r="N745" s="7">
        <v>0.83840749414519911</v>
      </c>
    </row>
    <row r="746" spans="2:14" x14ac:dyDescent="0.2">
      <c r="C746" t="s">
        <v>591</v>
      </c>
      <c r="D746" t="s">
        <v>36</v>
      </c>
      <c r="E746" s="63">
        <v>300</v>
      </c>
      <c r="F746" s="4">
        <v>233.33333333333334</v>
      </c>
      <c r="G746" s="7">
        <v>0.77777777777777779</v>
      </c>
      <c r="J746" t="s">
        <v>591</v>
      </c>
      <c r="K746" t="s">
        <v>36</v>
      </c>
      <c r="L746" s="63">
        <v>300</v>
      </c>
      <c r="M746" s="4">
        <v>233.33333333333334</v>
      </c>
      <c r="N746" s="7">
        <v>0.77777777777777779</v>
      </c>
    </row>
    <row r="747" spans="2:14" x14ac:dyDescent="0.2">
      <c r="C747" t="s">
        <v>856</v>
      </c>
      <c r="D747" t="s">
        <v>154</v>
      </c>
      <c r="E747" s="63">
        <v>280</v>
      </c>
      <c r="F747" s="4">
        <v>220</v>
      </c>
      <c r="G747" s="7">
        <v>0.7857142857142857</v>
      </c>
      <c r="J747" t="s">
        <v>856</v>
      </c>
      <c r="K747" t="s">
        <v>154</v>
      </c>
      <c r="L747" s="63">
        <v>280</v>
      </c>
      <c r="M747" s="4">
        <v>220</v>
      </c>
      <c r="N747" s="7">
        <v>0.7857142857142857</v>
      </c>
    </row>
    <row r="748" spans="2:14" x14ac:dyDescent="0.2">
      <c r="C748" t="s">
        <v>477</v>
      </c>
      <c r="D748" t="s">
        <v>35</v>
      </c>
      <c r="E748" s="63">
        <v>270</v>
      </c>
      <c r="F748" s="4">
        <v>189</v>
      </c>
      <c r="G748" s="7">
        <v>0.7</v>
      </c>
      <c r="J748" t="s">
        <v>477</v>
      </c>
      <c r="K748" t="s">
        <v>35</v>
      </c>
      <c r="L748" s="63">
        <v>270</v>
      </c>
      <c r="M748" s="4">
        <v>189</v>
      </c>
      <c r="N748" s="7">
        <v>0.7</v>
      </c>
    </row>
    <row r="749" spans="2:14" x14ac:dyDescent="0.2">
      <c r="C749" t="s">
        <v>311</v>
      </c>
      <c r="D749" t="s">
        <v>152</v>
      </c>
      <c r="E749" s="63">
        <v>250</v>
      </c>
      <c r="F749" s="4">
        <v>218.33333333333334</v>
      </c>
      <c r="G749" s="7">
        <v>0.87333333333333341</v>
      </c>
      <c r="J749" t="s">
        <v>311</v>
      </c>
      <c r="K749" t="s">
        <v>152</v>
      </c>
      <c r="L749" s="63">
        <v>250</v>
      </c>
      <c r="M749" s="4">
        <v>218.33333333333334</v>
      </c>
      <c r="N749" s="7">
        <v>0.87333333333333341</v>
      </c>
    </row>
    <row r="750" spans="2:14" x14ac:dyDescent="0.2">
      <c r="C750" t="s">
        <v>682</v>
      </c>
      <c r="D750" t="s">
        <v>34</v>
      </c>
      <c r="E750" s="63">
        <v>240</v>
      </c>
      <c r="F750" s="4">
        <v>225</v>
      </c>
      <c r="G750" s="7">
        <v>0.9375</v>
      </c>
      <c r="J750" t="s">
        <v>682</v>
      </c>
      <c r="K750" t="s">
        <v>34</v>
      </c>
      <c r="L750" s="63">
        <v>240</v>
      </c>
      <c r="M750" s="4">
        <v>225</v>
      </c>
      <c r="N750" s="7">
        <v>0.9375</v>
      </c>
    </row>
    <row r="751" spans="2:14" x14ac:dyDescent="0.2">
      <c r="C751" t="s">
        <v>313</v>
      </c>
      <c r="D751" t="s">
        <v>152</v>
      </c>
      <c r="E751" s="63">
        <v>220</v>
      </c>
      <c r="F751" s="4">
        <v>160</v>
      </c>
      <c r="G751" s="7">
        <v>0.72727272727272729</v>
      </c>
      <c r="J751" t="s">
        <v>313</v>
      </c>
      <c r="K751" t="s">
        <v>152</v>
      </c>
      <c r="L751" s="63">
        <v>220</v>
      </c>
      <c r="M751" s="4">
        <v>160</v>
      </c>
      <c r="N751" s="7">
        <v>0.72727272727272729</v>
      </c>
    </row>
    <row r="752" spans="2:14" x14ac:dyDescent="0.2">
      <c r="C752" t="s">
        <v>339</v>
      </c>
      <c r="D752" t="s">
        <v>36</v>
      </c>
      <c r="E752" s="63">
        <v>190</v>
      </c>
      <c r="F752" s="4">
        <v>141.66666666666666</v>
      </c>
      <c r="G752" s="7">
        <v>0.74561403508771928</v>
      </c>
      <c r="J752" t="s">
        <v>339</v>
      </c>
      <c r="K752" t="s">
        <v>36</v>
      </c>
      <c r="L752" s="63">
        <v>190</v>
      </c>
      <c r="M752" s="4">
        <v>141.66666666666666</v>
      </c>
      <c r="N752" s="7">
        <v>0.74561403508771928</v>
      </c>
    </row>
    <row r="753" spans="2:14" x14ac:dyDescent="0.2">
      <c r="C753" t="s">
        <v>599</v>
      </c>
      <c r="D753" t="s">
        <v>157</v>
      </c>
      <c r="E753" s="63">
        <v>190</v>
      </c>
      <c r="F753" s="4">
        <v>158.75</v>
      </c>
      <c r="G753" s="7">
        <v>0.83552631578947367</v>
      </c>
      <c r="J753" t="s">
        <v>599</v>
      </c>
      <c r="K753" t="s">
        <v>157</v>
      </c>
      <c r="L753" s="63">
        <v>190</v>
      </c>
      <c r="M753" s="4">
        <v>158.75</v>
      </c>
      <c r="N753" s="7">
        <v>0.83552631578947367</v>
      </c>
    </row>
    <row r="754" spans="2:14" x14ac:dyDescent="0.2">
      <c r="B754" t="s">
        <v>229</v>
      </c>
      <c r="C754" t="s">
        <v>777</v>
      </c>
      <c r="D754" t="s">
        <v>40</v>
      </c>
      <c r="E754" s="63">
        <v>470</v>
      </c>
      <c r="F754" s="4">
        <v>359.16666666666669</v>
      </c>
      <c r="G754" s="7">
        <v>0.76418439716312059</v>
      </c>
      <c r="I754" t="s">
        <v>229</v>
      </c>
      <c r="J754" t="s">
        <v>777</v>
      </c>
      <c r="K754" t="s">
        <v>40</v>
      </c>
      <c r="L754" s="63">
        <v>470</v>
      </c>
      <c r="M754" s="4">
        <v>359.16666666666669</v>
      </c>
      <c r="N754" s="7">
        <v>0.76418439716312059</v>
      </c>
    </row>
    <row r="755" spans="2:14" x14ac:dyDescent="0.2">
      <c r="C755" t="s">
        <v>631</v>
      </c>
      <c r="D755" t="s">
        <v>20</v>
      </c>
      <c r="E755" s="63">
        <v>420</v>
      </c>
      <c r="F755" s="4">
        <v>318.33333333333331</v>
      </c>
      <c r="G755" s="7">
        <v>0.75793650793650791</v>
      </c>
      <c r="J755" t="s">
        <v>631</v>
      </c>
      <c r="K755" t="s">
        <v>20</v>
      </c>
      <c r="L755" s="63">
        <v>420</v>
      </c>
      <c r="M755" s="4">
        <v>318.33333333333331</v>
      </c>
      <c r="N755" s="7">
        <v>0.75793650793650791</v>
      </c>
    </row>
    <row r="756" spans="2:14" x14ac:dyDescent="0.2">
      <c r="C756" t="s">
        <v>779</v>
      </c>
      <c r="D756" t="s">
        <v>40</v>
      </c>
      <c r="E756" s="63">
        <v>400</v>
      </c>
      <c r="F756" s="4">
        <v>341.25</v>
      </c>
      <c r="G756" s="7">
        <v>0.85312500000000002</v>
      </c>
      <c r="J756" t="s">
        <v>779</v>
      </c>
      <c r="K756" t="s">
        <v>40</v>
      </c>
      <c r="L756" s="63">
        <v>400</v>
      </c>
      <c r="M756" s="4">
        <v>341.25</v>
      </c>
      <c r="N756" s="7">
        <v>0.85312500000000002</v>
      </c>
    </row>
    <row r="757" spans="2:14" x14ac:dyDescent="0.2">
      <c r="C757" t="s">
        <v>632</v>
      </c>
      <c r="D757" t="s">
        <v>20</v>
      </c>
      <c r="E757" s="63">
        <v>400</v>
      </c>
      <c r="F757" s="4">
        <v>338.33333333333331</v>
      </c>
      <c r="G757" s="7">
        <v>0.84583333333333333</v>
      </c>
      <c r="J757" t="s">
        <v>632</v>
      </c>
      <c r="K757" t="s">
        <v>20</v>
      </c>
      <c r="L757" s="63">
        <v>400</v>
      </c>
      <c r="M757" s="4">
        <v>338.33333333333331</v>
      </c>
      <c r="N757" s="7">
        <v>0.84583333333333333</v>
      </c>
    </row>
    <row r="758" spans="2:14" x14ac:dyDescent="0.2">
      <c r="C758" t="s">
        <v>181</v>
      </c>
      <c r="D758" t="s">
        <v>28</v>
      </c>
      <c r="E758" s="63">
        <v>375</v>
      </c>
      <c r="F758" s="4">
        <v>324.28571428571428</v>
      </c>
      <c r="G758" s="7">
        <v>0.86476190476190473</v>
      </c>
      <c r="J758" t="s">
        <v>181</v>
      </c>
      <c r="K758" t="s">
        <v>28</v>
      </c>
      <c r="L758" s="63">
        <v>375</v>
      </c>
      <c r="M758" s="4">
        <v>324.28571428571428</v>
      </c>
      <c r="N758" s="7">
        <v>0.86476190476190473</v>
      </c>
    </row>
    <row r="759" spans="2:14" x14ac:dyDescent="0.2">
      <c r="C759" t="s">
        <v>279</v>
      </c>
      <c r="D759" t="s">
        <v>28</v>
      </c>
      <c r="E759" s="63">
        <v>355</v>
      </c>
      <c r="F759" s="4">
        <v>307.85714285714283</v>
      </c>
      <c r="G759" s="7">
        <v>0.86720321931589528</v>
      </c>
      <c r="J759" t="s">
        <v>279</v>
      </c>
      <c r="K759" t="s">
        <v>28</v>
      </c>
      <c r="L759" s="63">
        <v>355</v>
      </c>
      <c r="M759" s="4">
        <v>307.85714285714283</v>
      </c>
      <c r="N759" s="7">
        <v>0.86720321931589528</v>
      </c>
    </row>
    <row r="760" spans="2:14" x14ac:dyDescent="0.2">
      <c r="C760" t="s">
        <v>956</v>
      </c>
      <c r="D760" t="s">
        <v>24</v>
      </c>
      <c r="E760" s="63">
        <v>345</v>
      </c>
      <c r="F760" s="4">
        <v>270</v>
      </c>
      <c r="G760" s="7">
        <v>0.78260869565217395</v>
      </c>
      <c r="J760" t="s">
        <v>956</v>
      </c>
      <c r="K760" t="s">
        <v>24</v>
      </c>
      <c r="L760" s="63">
        <v>345</v>
      </c>
      <c r="M760" s="4">
        <v>270</v>
      </c>
      <c r="N760" s="7">
        <v>0.78260869565217395</v>
      </c>
    </row>
    <row r="761" spans="2:14" x14ac:dyDescent="0.2">
      <c r="C761" t="s">
        <v>938</v>
      </c>
      <c r="D761" t="s">
        <v>225</v>
      </c>
      <c r="E761" s="63">
        <v>330</v>
      </c>
      <c r="F761" s="4">
        <v>277.5</v>
      </c>
      <c r="G761" s="7">
        <v>0.84090909090909094</v>
      </c>
      <c r="J761" t="s">
        <v>938</v>
      </c>
      <c r="K761" t="s">
        <v>225</v>
      </c>
      <c r="L761" s="63">
        <v>330</v>
      </c>
      <c r="M761" s="4">
        <v>277.5</v>
      </c>
      <c r="N761" s="7">
        <v>0.84090909090909094</v>
      </c>
    </row>
    <row r="762" spans="2:14" x14ac:dyDescent="0.2">
      <c r="C762" t="s">
        <v>180</v>
      </c>
      <c r="D762" t="s">
        <v>28</v>
      </c>
      <c r="E762" s="63">
        <v>325</v>
      </c>
      <c r="F762" s="4">
        <v>243.75</v>
      </c>
      <c r="G762" s="7">
        <v>0.75</v>
      </c>
      <c r="J762" t="s">
        <v>180</v>
      </c>
      <c r="K762" t="s">
        <v>28</v>
      </c>
      <c r="L762" s="63">
        <v>325</v>
      </c>
      <c r="M762" s="4">
        <v>243.75</v>
      </c>
      <c r="N762" s="7">
        <v>0.75</v>
      </c>
    </row>
    <row r="763" spans="2:14" x14ac:dyDescent="0.2">
      <c r="C763" t="s">
        <v>633</v>
      </c>
      <c r="D763" t="s">
        <v>20</v>
      </c>
      <c r="E763" s="63">
        <v>310</v>
      </c>
      <c r="F763" s="4">
        <v>287.5</v>
      </c>
      <c r="G763" s="7">
        <v>0.92741935483870963</v>
      </c>
      <c r="J763" t="s">
        <v>633</v>
      </c>
      <c r="K763" t="s">
        <v>20</v>
      </c>
      <c r="L763" s="63">
        <v>310</v>
      </c>
      <c r="M763" s="4">
        <v>287.5</v>
      </c>
      <c r="N763" s="7">
        <v>0.92741935483870963</v>
      </c>
    </row>
    <row r="764" spans="2:14" x14ac:dyDescent="0.2">
      <c r="C764" t="s">
        <v>778</v>
      </c>
      <c r="D764" t="s">
        <v>40</v>
      </c>
      <c r="E764" s="63">
        <v>310</v>
      </c>
      <c r="F764" s="4">
        <v>251.66666666666666</v>
      </c>
      <c r="G764" s="7">
        <v>0.81182795698924726</v>
      </c>
      <c r="J764" t="s">
        <v>778</v>
      </c>
      <c r="K764" t="s">
        <v>40</v>
      </c>
      <c r="L764" s="63">
        <v>310</v>
      </c>
      <c r="M764" s="4">
        <v>251.66666666666666</v>
      </c>
      <c r="N764" s="7">
        <v>0.81182795698924726</v>
      </c>
    </row>
    <row r="765" spans="2:14" x14ac:dyDescent="0.2">
      <c r="C765" t="s">
        <v>935</v>
      </c>
      <c r="D765" t="s">
        <v>225</v>
      </c>
      <c r="E765" s="63">
        <v>300</v>
      </c>
      <c r="F765" s="4">
        <v>290</v>
      </c>
      <c r="G765" s="7">
        <v>0.96666666666666667</v>
      </c>
      <c r="J765" t="s">
        <v>935</v>
      </c>
      <c r="K765" t="s">
        <v>225</v>
      </c>
      <c r="L765" s="63">
        <v>300</v>
      </c>
      <c r="M765" s="4">
        <v>290</v>
      </c>
      <c r="N765" s="7">
        <v>0.96666666666666667</v>
      </c>
    </row>
    <row r="766" spans="2:14" x14ac:dyDescent="0.2">
      <c r="C766" t="s">
        <v>635</v>
      </c>
      <c r="D766" t="s">
        <v>20</v>
      </c>
      <c r="E766" s="63">
        <v>300</v>
      </c>
      <c r="F766" s="4">
        <v>260</v>
      </c>
      <c r="G766" s="7">
        <v>0.8666666666666667</v>
      </c>
      <c r="J766" t="s">
        <v>635</v>
      </c>
      <c r="K766" t="s">
        <v>20</v>
      </c>
      <c r="L766" s="63">
        <v>300</v>
      </c>
      <c r="M766" s="4">
        <v>260</v>
      </c>
      <c r="N766" s="7">
        <v>0.8666666666666667</v>
      </c>
    </row>
    <row r="767" spans="2:14" x14ac:dyDescent="0.2">
      <c r="C767" t="s">
        <v>199</v>
      </c>
      <c r="D767" t="s">
        <v>28</v>
      </c>
      <c r="E767" s="63">
        <v>260</v>
      </c>
      <c r="F767" s="4">
        <v>238</v>
      </c>
      <c r="G767" s="7">
        <v>0.91538461538461535</v>
      </c>
      <c r="J767" t="s">
        <v>199</v>
      </c>
      <c r="K767" t="s">
        <v>28</v>
      </c>
      <c r="L767" s="63">
        <v>260</v>
      </c>
      <c r="M767" s="4">
        <v>238</v>
      </c>
      <c r="N767" s="7">
        <v>0.91538461538461535</v>
      </c>
    </row>
    <row r="768" spans="2:14" x14ac:dyDescent="0.2">
      <c r="C768" t="s">
        <v>861</v>
      </c>
      <c r="D768" t="s">
        <v>24</v>
      </c>
      <c r="E768" s="63">
        <v>255</v>
      </c>
      <c r="F768" s="4">
        <v>218.75</v>
      </c>
      <c r="G768" s="7">
        <v>0.85784313725490191</v>
      </c>
      <c r="J768" t="s">
        <v>861</v>
      </c>
      <c r="K768" t="s">
        <v>24</v>
      </c>
      <c r="L768" s="63">
        <v>255</v>
      </c>
      <c r="M768" s="4">
        <v>218.75</v>
      </c>
      <c r="N768" s="7">
        <v>0.85784313725490191</v>
      </c>
    </row>
    <row r="769" spans="2:14" x14ac:dyDescent="0.2">
      <c r="C769" t="s">
        <v>928</v>
      </c>
      <c r="D769" t="s">
        <v>50</v>
      </c>
      <c r="E769" s="63">
        <v>215</v>
      </c>
      <c r="F769" s="4">
        <v>175</v>
      </c>
      <c r="G769" s="7">
        <v>0.81395348837209303</v>
      </c>
      <c r="J769" t="s">
        <v>928</v>
      </c>
      <c r="K769" t="s">
        <v>50</v>
      </c>
      <c r="L769" s="63">
        <v>215</v>
      </c>
      <c r="M769" s="4">
        <v>175</v>
      </c>
      <c r="N769" s="7">
        <v>0.81395348837209303</v>
      </c>
    </row>
    <row r="770" spans="2:14" x14ac:dyDescent="0.2">
      <c r="C770" t="s">
        <v>929</v>
      </c>
      <c r="D770" t="s">
        <v>50</v>
      </c>
      <c r="E770" s="63">
        <v>215</v>
      </c>
      <c r="F770" s="4">
        <v>165</v>
      </c>
      <c r="G770" s="7">
        <v>0.76744186046511631</v>
      </c>
      <c r="J770" t="s">
        <v>929</v>
      </c>
      <c r="K770" t="s">
        <v>50</v>
      </c>
      <c r="L770" s="63">
        <v>215</v>
      </c>
      <c r="M770" s="4">
        <v>165</v>
      </c>
      <c r="N770" s="7">
        <v>0.76744186046511631</v>
      </c>
    </row>
    <row r="771" spans="2:14" x14ac:dyDescent="0.2">
      <c r="C771" t="s">
        <v>923</v>
      </c>
      <c r="D771" t="s">
        <v>50</v>
      </c>
      <c r="E771" s="63">
        <v>180</v>
      </c>
      <c r="F771" s="4">
        <v>145.71428571428572</v>
      </c>
      <c r="G771" s="7">
        <v>0.80952380952380953</v>
      </c>
      <c r="J771" t="s">
        <v>923</v>
      </c>
      <c r="K771" t="s">
        <v>50</v>
      </c>
      <c r="L771" s="63">
        <v>180</v>
      </c>
      <c r="M771" s="4">
        <v>145.71428571428572</v>
      </c>
      <c r="N771" s="7">
        <v>0.80952380952380953</v>
      </c>
    </row>
    <row r="772" spans="2:14" x14ac:dyDescent="0.2">
      <c r="B772" t="s">
        <v>224</v>
      </c>
      <c r="C772" t="s">
        <v>188</v>
      </c>
      <c r="D772" t="s">
        <v>219</v>
      </c>
      <c r="E772" s="63">
        <v>540</v>
      </c>
      <c r="F772" s="4">
        <v>481.42857142857144</v>
      </c>
      <c r="G772" s="7">
        <v>0.89153439153439151</v>
      </c>
      <c r="I772" t="s">
        <v>224</v>
      </c>
      <c r="J772" t="s">
        <v>188</v>
      </c>
      <c r="K772" t="s">
        <v>219</v>
      </c>
      <c r="L772" s="63">
        <v>540</v>
      </c>
      <c r="M772" s="4">
        <v>481.42857142857144</v>
      </c>
      <c r="N772" s="7">
        <v>0.89153439153439151</v>
      </c>
    </row>
    <row r="773" spans="2:14" x14ac:dyDescent="0.2">
      <c r="C773" t="s">
        <v>237</v>
      </c>
      <c r="D773" t="s">
        <v>22</v>
      </c>
      <c r="E773" s="63">
        <v>430</v>
      </c>
      <c r="F773" s="4">
        <v>378.57142857142856</v>
      </c>
      <c r="G773" s="7">
        <v>0.88039867109634551</v>
      </c>
      <c r="J773" t="s">
        <v>237</v>
      </c>
      <c r="K773" t="s">
        <v>22</v>
      </c>
      <c r="L773" s="63">
        <v>430</v>
      </c>
      <c r="M773" s="4">
        <v>378.57142857142856</v>
      </c>
      <c r="N773" s="7">
        <v>0.88039867109634551</v>
      </c>
    </row>
    <row r="774" spans="2:14" x14ac:dyDescent="0.2">
      <c r="C774" t="s">
        <v>409</v>
      </c>
      <c r="D774" t="s">
        <v>156</v>
      </c>
      <c r="E774" s="63">
        <v>360</v>
      </c>
      <c r="F774" s="4">
        <v>311.66666666666669</v>
      </c>
      <c r="G774" s="7">
        <v>0.86574074074074081</v>
      </c>
      <c r="J774" t="s">
        <v>409</v>
      </c>
      <c r="K774" t="s">
        <v>156</v>
      </c>
      <c r="L774" s="63">
        <v>360</v>
      </c>
      <c r="M774" s="4">
        <v>311.66666666666669</v>
      </c>
      <c r="N774" s="7">
        <v>0.86574074074074081</v>
      </c>
    </row>
    <row r="775" spans="2:14" x14ac:dyDescent="0.2">
      <c r="C775" t="s">
        <v>410</v>
      </c>
      <c r="D775" t="s">
        <v>156</v>
      </c>
      <c r="E775" s="63">
        <v>360</v>
      </c>
      <c r="F775" s="4">
        <v>296.66666666666669</v>
      </c>
      <c r="G775" s="7">
        <v>0.82407407407407418</v>
      </c>
      <c r="J775" t="s">
        <v>410</v>
      </c>
      <c r="K775" t="s">
        <v>156</v>
      </c>
      <c r="L775" s="63">
        <v>360</v>
      </c>
      <c r="M775" s="4">
        <v>296.66666666666669</v>
      </c>
      <c r="N775" s="7">
        <v>0.82407407407407418</v>
      </c>
    </row>
    <row r="776" spans="2:14" x14ac:dyDescent="0.2">
      <c r="C776" t="s">
        <v>262</v>
      </c>
      <c r="D776" t="s">
        <v>21</v>
      </c>
      <c r="E776" s="63">
        <v>350</v>
      </c>
      <c r="F776" s="4">
        <v>312.5</v>
      </c>
      <c r="G776" s="7">
        <v>0.8928571428571429</v>
      </c>
      <c r="J776" t="s">
        <v>262</v>
      </c>
      <c r="K776" t="s">
        <v>21</v>
      </c>
      <c r="L776" s="63">
        <v>350</v>
      </c>
      <c r="M776" s="4">
        <v>312.5</v>
      </c>
      <c r="N776" s="7">
        <v>0.8928571428571429</v>
      </c>
    </row>
    <row r="777" spans="2:14" x14ac:dyDescent="0.2">
      <c r="C777" t="s">
        <v>238</v>
      </c>
      <c r="D777" t="s">
        <v>22</v>
      </c>
      <c r="E777" s="63">
        <v>345</v>
      </c>
      <c r="F777" s="4">
        <v>317.85714285714283</v>
      </c>
      <c r="G777" s="7">
        <v>0.92132505175983426</v>
      </c>
      <c r="J777" t="s">
        <v>238</v>
      </c>
      <c r="K777" t="s">
        <v>22</v>
      </c>
      <c r="L777" s="63">
        <v>345</v>
      </c>
      <c r="M777" s="4">
        <v>317.85714285714283</v>
      </c>
      <c r="N777" s="7">
        <v>0.92132505175983426</v>
      </c>
    </row>
    <row r="778" spans="2:14" x14ac:dyDescent="0.2">
      <c r="C778" t="s">
        <v>162</v>
      </c>
      <c r="D778" t="s">
        <v>17</v>
      </c>
      <c r="E778" s="63">
        <v>330</v>
      </c>
      <c r="F778" s="4">
        <v>278.33333333333331</v>
      </c>
      <c r="G778" s="7">
        <v>0.84343434343434343</v>
      </c>
      <c r="J778" t="s">
        <v>162</v>
      </c>
      <c r="K778" t="s">
        <v>17</v>
      </c>
      <c r="L778" s="63">
        <v>330</v>
      </c>
      <c r="M778" s="4">
        <v>278.33333333333331</v>
      </c>
      <c r="N778" s="7">
        <v>0.84343434343434343</v>
      </c>
    </row>
    <row r="779" spans="2:14" x14ac:dyDescent="0.2">
      <c r="C779" t="s">
        <v>240</v>
      </c>
      <c r="D779" t="s">
        <v>22</v>
      </c>
      <c r="E779" s="63">
        <v>310</v>
      </c>
      <c r="F779" s="4">
        <v>262</v>
      </c>
      <c r="G779" s="7">
        <v>0.84516129032258069</v>
      </c>
      <c r="J779" t="s">
        <v>240</v>
      </c>
      <c r="K779" t="s">
        <v>22</v>
      </c>
      <c r="L779" s="63">
        <v>310</v>
      </c>
      <c r="M779" s="4">
        <v>262</v>
      </c>
      <c r="N779" s="7">
        <v>0.84516129032258069</v>
      </c>
    </row>
    <row r="780" spans="2:14" x14ac:dyDescent="0.2">
      <c r="C780" t="s">
        <v>190</v>
      </c>
      <c r="D780" t="s">
        <v>219</v>
      </c>
      <c r="E780" s="63">
        <v>310</v>
      </c>
      <c r="F780" s="4">
        <v>233.75</v>
      </c>
      <c r="G780" s="7">
        <v>0.75403225806451613</v>
      </c>
      <c r="J780" t="s">
        <v>190</v>
      </c>
      <c r="K780" t="s">
        <v>219</v>
      </c>
      <c r="L780" s="63">
        <v>310</v>
      </c>
      <c r="M780" s="4">
        <v>233.75</v>
      </c>
      <c r="N780" s="7">
        <v>0.75403225806451613</v>
      </c>
    </row>
    <row r="781" spans="2:14" x14ac:dyDescent="0.2">
      <c r="C781" t="s">
        <v>161</v>
      </c>
      <c r="D781" t="s">
        <v>17</v>
      </c>
      <c r="E781" s="63">
        <v>260</v>
      </c>
      <c r="F781" s="4">
        <v>205</v>
      </c>
      <c r="G781" s="7">
        <v>0.78846153846153844</v>
      </c>
      <c r="J781" t="s">
        <v>161</v>
      </c>
      <c r="K781" t="s">
        <v>17</v>
      </c>
      <c r="L781" s="63">
        <v>260</v>
      </c>
      <c r="M781" s="4">
        <v>205</v>
      </c>
      <c r="N781" s="7">
        <v>0.78846153846153844</v>
      </c>
    </row>
    <row r="782" spans="2:14" x14ac:dyDescent="0.2">
      <c r="C782" t="s">
        <v>264</v>
      </c>
      <c r="D782" t="s">
        <v>21</v>
      </c>
      <c r="E782" s="63">
        <v>250</v>
      </c>
      <c r="F782" s="4">
        <v>202.5</v>
      </c>
      <c r="G782" s="7">
        <v>0.81</v>
      </c>
      <c r="J782" t="s">
        <v>264</v>
      </c>
      <c r="K782" t="s">
        <v>21</v>
      </c>
      <c r="L782" s="63">
        <v>250</v>
      </c>
      <c r="M782" s="4">
        <v>202.5</v>
      </c>
      <c r="N782" s="7">
        <v>0.81</v>
      </c>
    </row>
    <row r="783" spans="2:14" x14ac:dyDescent="0.2">
      <c r="C783" t="s">
        <v>253</v>
      </c>
      <c r="D783" t="s">
        <v>219</v>
      </c>
      <c r="E783" s="63">
        <v>240</v>
      </c>
      <c r="F783" s="4">
        <v>193.75</v>
      </c>
      <c r="G783" s="7">
        <v>0.80729166666666663</v>
      </c>
      <c r="J783" t="s">
        <v>253</v>
      </c>
      <c r="K783" t="s">
        <v>219</v>
      </c>
      <c r="L783" s="63">
        <v>240</v>
      </c>
      <c r="M783" s="4">
        <v>193.75</v>
      </c>
      <c r="N783" s="7">
        <v>0.80729166666666663</v>
      </c>
    </row>
    <row r="784" spans="2:14" x14ac:dyDescent="0.2">
      <c r="C784" t="s">
        <v>266</v>
      </c>
      <c r="D784" t="s">
        <v>21</v>
      </c>
      <c r="E784" s="63">
        <v>240</v>
      </c>
      <c r="F784" s="4">
        <v>230</v>
      </c>
      <c r="G784" s="7">
        <v>0.95833333333333337</v>
      </c>
      <c r="J784" t="s">
        <v>266</v>
      </c>
      <c r="K784" t="s">
        <v>21</v>
      </c>
      <c r="L784" s="63">
        <v>240</v>
      </c>
      <c r="M784" s="4">
        <v>230</v>
      </c>
      <c r="N784" s="7">
        <v>0.95833333333333337</v>
      </c>
    </row>
    <row r="785" spans="2:14" x14ac:dyDescent="0.2">
      <c r="C785" t="s">
        <v>175</v>
      </c>
      <c r="D785" t="s">
        <v>21</v>
      </c>
      <c r="E785" s="63">
        <v>235</v>
      </c>
      <c r="F785" s="4">
        <v>210</v>
      </c>
      <c r="G785" s="7">
        <v>0.8936170212765957</v>
      </c>
      <c r="J785" t="s">
        <v>175</v>
      </c>
      <c r="K785" t="s">
        <v>21</v>
      </c>
      <c r="L785" s="63">
        <v>235</v>
      </c>
      <c r="M785" s="4">
        <v>210</v>
      </c>
      <c r="N785" s="7">
        <v>0.8936170212765957</v>
      </c>
    </row>
    <row r="786" spans="2:14" x14ac:dyDescent="0.2">
      <c r="C786" t="s">
        <v>276</v>
      </c>
      <c r="D786" t="s">
        <v>17</v>
      </c>
      <c r="E786" s="63">
        <v>215</v>
      </c>
      <c r="F786" s="4">
        <v>191.66666666666666</v>
      </c>
      <c r="G786" s="7">
        <v>0.89147286821705418</v>
      </c>
      <c r="J786" t="s">
        <v>276</v>
      </c>
      <c r="K786" t="s">
        <v>17</v>
      </c>
      <c r="L786" s="63">
        <v>215</v>
      </c>
      <c r="M786" s="4">
        <v>191.66666666666666</v>
      </c>
      <c r="N786" s="7">
        <v>0.89147286821705418</v>
      </c>
    </row>
    <row r="787" spans="2:14" x14ac:dyDescent="0.2">
      <c r="C787" t="s">
        <v>256</v>
      </c>
      <c r="D787" t="s">
        <v>219</v>
      </c>
      <c r="E787" s="63">
        <v>195</v>
      </c>
      <c r="F787" s="4">
        <v>176.66666666666666</v>
      </c>
      <c r="G787" s="7">
        <v>0.90598290598290598</v>
      </c>
      <c r="J787" t="s">
        <v>256</v>
      </c>
      <c r="K787" t="s">
        <v>219</v>
      </c>
      <c r="L787" s="63">
        <v>195</v>
      </c>
      <c r="M787" s="4">
        <v>176.66666666666666</v>
      </c>
      <c r="N787" s="7">
        <v>0.90598290598290598</v>
      </c>
    </row>
    <row r="788" spans="2:14" x14ac:dyDescent="0.2">
      <c r="B788" t="s">
        <v>202</v>
      </c>
      <c r="E788" s="63">
        <v>545</v>
      </c>
      <c r="F788" s="4">
        <v>213.39852607709744</v>
      </c>
      <c r="G788" s="7">
        <v>0.84789780246940605</v>
      </c>
      <c r="I788" t="s">
        <v>202</v>
      </c>
      <c r="L788" s="63">
        <v>545</v>
      </c>
      <c r="M788" s="4">
        <v>213.39852607709744</v>
      </c>
      <c r="N788" s="7">
        <v>0.84789780246940605</v>
      </c>
    </row>
  </sheetData>
  <conditionalFormatting pivot="1" sqref="E9:E787">
    <cfRule type="dataBar" priority="20">
      <dataBar>
        <cfvo type="min"/>
        <cfvo type="max"/>
        <color rgb="FF008AEF"/>
      </dataBar>
      <extLst>
        <ext xmlns:x14="http://schemas.microsoft.com/office/spreadsheetml/2009/9/main" uri="{B025F937-C7B1-47D3-B67F-A62EFF666E3E}">
          <x14:id>{5B7B7B4F-19B3-40B8-B9CA-60569FEA33C2}</x14:id>
        </ext>
      </extLst>
    </cfRule>
  </conditionalFormatting>
  <conditionalFormatting pivot="1" sqref="F9:F787">
    <cfRule type="dataBar" priority="19">
      <dataBar>
        <cfvo type="num" val="0"/>
        <cfvo type="num" val="$F$2"/>
        <color rgb="FFD6007B"/>
      </dataBar>
      <extLst>
        <ext xmlns:x14="http://schemas.microsoft.com/office/spreadsheetml/2009/9/main" uri="{B025F937-C7B1-47D3-B67F-A62EFF666E3E}">
          <x14:id>{C627AB59-DA94-430F-B741-6BC8C355E96D}</x14:id>
        </ext>
      </extLst>
    </cfRule>
  </conditionalFormatting>
  <conditionalFormatting pivot="1">
    <cfRule type="dataBar" priority="18">
      <dataBar>
        <cfvo type="min"/>
        <cfvo type="max"/>
        <color rgb="FF008AEF"/>
      </dataBar>
      <extLst>
        <ext xmlns:x14="http://schemas.microsoft.com/office/spreadsheetml/2009/9/main" uri="{B025F937-C7B1-47D3-B67F-A62EFF666E3E}">
          <x14:id>{CB5D6505-440C-4EF2-A02A-5AA5D96C2311}</x14:id>
        </ext>
      </extLst>
    </cfRule>
  </conditionalFormatting>
  <conditionalFormatting pivot="1">
    <cfRule type="dataBar" priority="17">
      <dataBar>
        <cfvo type="num" val="0"/>
        <cfvo type="num" val="GETPIVOTDATA(&quot;Top Score&quot;,$B$4)"/>
        <color rgb="FFD6007B"/>
      </dataBar>
      <extLst>
        <ext xmlns:x14="http://schemas.microsoft.com/office/spreadsheetml/2009/9/main" uri="{B025F937-C7B1-47D3-B67F-A62EFF666E3E}">
          <x14:id>{F1EE90CB-81F3-44B2-9207-C731BB7D25B5}</x14:id>
        </ext>
      </extLst>
    </cfRule>
  </conditionalFormatting>
  <conditionalFormatting pivot="1">
    <cfRule type="colorScale" priority="16">
      <colorScale>
        <cfvo type="num" val="0"/>
        <cfvo type="percentile" val="50"/>
        <cfvo type="num" val="1"/>
        <color rgb="FFF8696B"/>
        <color rgb="FFFFEB84"/>
        <color rgb="FF63BE7B"/>
      </colorScale>
    </cfRule>
  </conditionalFormatting>
  <conditionalFormatting pivot="1">
    <cfRule type="dataBar" priority="15">
      <dataBar>
        <cfvo type="min"/>
        <cfvo type="max"/>
        <color rgb="FF008AEF"/>
      </dataBar>
      <extLst>
        <ext xmlns:x14="http://schemas.microsoft.com/office/spreadsheetml/2009/9/main" uri="{B025F937-C7B1-47D3-B67F-A62EFF666E3E}">
          <x14:id>{669F6237-87E2-4141-8134-B680B2EA637E}</x14:id>
        </ext>
      </extLst>
    </cfRule>
  </conditionalFormatting>
  <conditionalFormatting pivot="1">
    <cfRule type="colorScale" priority="13">
      <colorScale>
        <cfvo type="num" val="0"/>
        <cfvo type="percentile" val="50"/>
        <cfvo type="num" val="1"/>
        <color rgb="FFF8696B"/>
        <color rgb="FFFFEB84"/>
        <color rgb="FF63BE7B"/>
      </colorScale>
    </cfRule>
  </conditionalFormatting>
  <conditionalFormatting pivot="1">
    <cfRule type="dataBar" priority="12">
      <dataBar>
        <cfvo type="num" val="0"/>
        <cfvo type="num" val="GETPIVOTDATA(&quot;Top Score&quot;,$B$5)"/>
        <color rgb="FFD6007B"/>
      </dataBar>
      <extLst>
        <ext xmlns:x14="http://schemas.microsoft.com/office/spreadsheetml/2009/9/main" uri="{B025F937-C7B1-47D3-B67F-A62EFF666E3E}">
          <x14:id>{99044BB1-2C79-456B-A24F-DCEDDFAD2A1A}</x14:id>
        </ext>
      </extLst>
    </cfRule>
  </conditionalFormatting>
  <conditionalFormatting pivot="1" sqref="G9:G787">
    <cfRule type="colorScale" priority="10">
      <colorScale>
        <cfvo type="num" val="0"/>
        <cfvo type="percentile" val="50"/>
        <cfvo type="num" val="1"/>
        <color rgb="FFF8696B"/>
        <color rgb="FFFFEB84"/>
        <color rgb="FF63BE7B"/>
      </colorScale>
    </cfRule>
  </conditionalFormatting>
  <conditionalFormatting pivot="1">
    <cfRule type="dataBar" priority="9">
      <dataBar>
        <cfvo type="min"/>
        <cfvo type="max"/>
        <color rgb="FF008AEF"/>
      </dataBar>
      <extLst>
        <ext xmlns:x14="http://schemas.microsoft.com/office/spreadsheetml/2009/9/main" uri="{B025F937-C7B1-47D3-B67F-A62EFF666E3E}">
          <x14:id>{A9BBD533-7B93-430B-9DB3-C7CD58F430D4}</x14:id>
        </ext>
      </extLst>
    </cfRule>
  </conditionalFormatting>
  <conditionalFormatting pivot="1">
    <cfRule type="dataBar" priority="8">
      <dataBar>
        <cfvo type="num" val="0"/>
        <cfvo type="num" val="GETPIVOTDATA(&quot;Top Score&quot;,$B$4)"/>
        <color rgb="FFD6007B"/>
      </dataBar>
      <extLst>
        <ext xmlns:x14="http://schemas.microsoft.com/office/spreadsheetml/2009/9/main" uri="{B025F937-C7B1-47D3-B67F-A62EFF666E3E}">
          <x14:id>{4A5948A6-042F-449C-872C-3084217CFE55}</x14:id>
        </ext>
      </extLst>
    </cfRule>
  </conditionalFormatting>
  <conditionalFormatting pivot="1">
    <cfRule type="colorScale" priority="7">
      <colorScale>
        <cfvo type="num" val="0"/>
        <cfvo type="percentile" val="50"/>
        <cfvo type="num" val="1"/>
        <color rgb="FFF8696B"/>
        <color rgb="FFFFEB84"/>
        <color rgb="FF63BE7B"/>
      </colorScale>
    </cfRule>
  </conditionalFormatting>
  <conditionalFormatting pivot="1">
    <cfRule type="dataBar" priority="6">
      <dataBar>
        <cfvo type="min"/>
        <cfvo type="max"/>
        <color rgb="FF008AEF"/>
      </dataBar>
      <extLst>
        <ext xmlns:x14="http://schemas.microsoft.com/office/spreadsheetml/2009/9/main" uri="{B025F937-C7B1-47D3-B67F-A62EFF666E3E}">
          <x14:id>{C18C377A-D645-4B82-998E-BCCA81000CE2}</x14:id>
        </ext>
      </extLst>
    </cfRule>
  </conditionalFormatting>
  <conditionalFormatting pivot="1">
    <cfRule type="colorScale" priority="5">
      <colorScale>
        <cfvo type="num" val="0"/>
        <cfvo type="percentile" val="50"/>
        <cfvo type="num" val="1"/>
        <color rgb="FFF8696B"/>
        <color rgb="FFFFEB84"/>
        <color rgb="FF63BE7B"/>
      </colorScale>
    </cfRule>
  </conditionalFormatting>
  <conditionalFormatting pivot="1">
    <cfRule type="dataBar" priority="4">
      <dataBar>
        <cfvo type="num" val="0"/>
        <cfvo type="num" val="GETPIVOTDATA(&quot;Top Score&quot;,$B$5)"/>
        <color rgb="FFD6007B"/>
      </dataBar>
      <extLst>
        <ext xmlns:x14="http://schemas.microsoft.com/office/spreadsheetml/2009/9/main" uri="{B025F937-C7B1-47D3-B67F-A62EFF666E3E}">
          <x14:id>{35068B45-540C-406E-9233-0667177E4E59}</x14:id>
        </ext>
      </extLst>
    </cfRule>
  </conditionalFormatting>
  <conditionalFormatting pivot="1" sqref="L9:L787">
    <cfRule type="dataBar" priority="3">
      <dataBar>
        <cfvo type="min"/>
        <cfvo type="max"/>
        <color rgb="FF008AEF"/>
      </dataBar>
      <extLst>
        <ext xmlns:x14="http://schemas.microsoft.com/office/spreadsheetml/2009/9/main" uri="{B025F937-C7B1-47D3-B67F-A62EFF666E3E}">
          <x14:id>{A03EC291-B871-4132-821B-3655B3DC4907}</x14:id>
        </ext>
      </extLst>
    </cfRule>
  </conditionalFormatting>
  <conditionalFormatting pivot="1" sqref="M9:M787">
    <cfRule type="dataBar" priority="2">
      <dataBar>
        <cfvo type="num" val="0"/>
        <cfvo type="num" val="$F$2"/>
        <color rgb="FFD6007B"/>
      </dataBar>
      <extLst>
        <ext xmlns:x14="http://schemas.microsoft.com/office/spreadsheetml/2009/9/main" uri="{B025F937-C7B1-47D3-B67F-A62EFF666E3E}">
          <x14:id>{C84C9E96-9195-40BD-A749-C1560126A43B}</x14:id>
        </ext>
      </extLst>
    </cfRule>
  </conditionalFormatting>
  <conditionalFormatting pivot="1" sqref="N9:N787">
    <cfRule type="colorScale" priority="1">
      <colorScale>
        <cfvo type="num" val="0"/>
        <cfvo type="percentile" val="50"/>
        <cfvo type="num" val="1"/>
        <color rgb="FFF8696B"/>
        <color rgb="FFFFEB84"/>
        <color rgb="FF63BE7B"/>
      </colorScale>
    </cfRule>
  </conditionalFormatting>
  <pageMargins left="0.7" right="0.7" top="0.75" bottom="0.75" header="0.3" footer="0.3"/>
  <pageSetup paperSize="9" orientation="portrait" horizontalDpi="4294967293" r:id="rId3"/>
  <extLst>
    <ext xmlns:x14="http://schemas.microsoft.com/office/spreadsheetml/2009/9/main" uri="{78C0D931-6437-407d-A8EE-F0AAD7539E65}">
      <x14:conditionalFormattings>
        <x14:conditionalFormatting xmlns:xm="http://schemas.microsoft.com/office/excel/2006/main" pivot="1">
          <x14:cfRule type="dataBar" id="{5B7B7B4F-19B3-40B8-B9CA-60569FEA33C2}">
            <x14:dataBar minLength="0" maxLength="100" border="1" negativeBarBorderColorSameAsPositive="0">
              <x14:cfvo type="autoMin"/>
              <x14:cfvo type="autoMax"/>
              <x14:borderColor rgb="FF008AEF"/>
              <x14:negativeFillColor rgb="FFFF0000"/>
              <x14:negativeBorderColor rgb="FFFF0000"/>
              <x14:axisColor rgb="FF000000"/>
            </x14:dataBar>
          </x14:cfRule>
          <xm:sqref>E9:E787</xm:sqref>
        </x14:conditionalFormatting>
        <x14:conditionalFormatting xmlns:xm="http://schemas.microsoft.com/office/excel/2006/main" pivot="1">
          <x14:cfRule type="dataBar" id="{C627AB59-DA94-430F-B741-6BC8C355E96D}">
            <x14:dataBar minLength="0" maxLength="100" border="1" negativeBarBorderColorSameAsPositive="0">
              <x14:cfvo type="num">
                <xm:f>0</xm:f>
              </x14:cfvo>
              <x14:cfvo type="num">
                <xm:f>$F$2</xm:f>
              </x14:cfvo>
              <x14:borderColor rgb="FFD6007B"/>
              <x14:negativeFillColor rgb="FFFF0000"/>
              <x14:negativeBorderColor rgb="FFFF0000"/>
              <x14:axisColor rgb="FF000000"/>
            </x14:dataBar>
          </x14:cfRule>
          <xm:sqref>F9:F787</xm:sqref>
        </x14:conditionalFormatting>
        <x14:conditionalFormatting xmlns:xm="http://schemas.microsoft.com/office/excel/2006/main" pivot="1">
          <x14:cfRule type="dataBar" id="{CB5D6505-440C-4EF2-A02A-5AA5D96C2311}">
            <x14:dataBar minLength="0" maxLength="100" border="1" negativeBarBorderColorSameAsPositive="0">
              <x14:cfvo type="autoMin"/>
              <x14:cfvo type="autoMax"/>
              <x14:borderColor rgb="FF008AEF"/>
              <x14:negativeFillColor rgb="FFFF0000"/>
              <x14:negativeBorderColor rgb="FFFF0000"/>
              <x14:axisColor rgb="FF000000"/>
            </x14:dataBar>
          </x14:cfRule>
        </x14:conditionalFormatting>
        <x14:conditionalFormatting xmlns:xm="http://schemas.microsoft.com/office/excel/2006/main" pivot="1">
          <x14:cfRule type="dataBar" id="{F1EE90CB-81F3-44B2-9207-C731BB7D25B5}">
            <x14:dataBar minLength="0" maxLength="100" border="1" negativeBarBorderColorSameAsPositive="0">
              <x14:cfvo type="num">
                <xm:f>0</xm:f>
              </x14:cfvo>
              <x14:cfvo type="num">
                <xm:f>GETPIVOTDATA("Top Score",$B$4)</xm:f>
              </x14:cfvo>
              <x14:borderColor rgb="FFD6007B"/>
              <x14:negativeFillColor rgb="FFFF0000"/>
              <x14:negativeBorderColor rgb="FFFF0000"/>
              <x14:axisColor rgb="FF000000"/>
            </x14:dataBar>
          </x14:cfRule>
        </x14:conditionalFormatting>
        <x14:conditionalFormatting xmlns:xm="http://schemas.microsoft.com/office/excel/2006/main" pivot="1">
          <x14:cfRule type="dataBar" id="{669F6237-87E2-4141-8134-B680B2EA637E}">
            <x14:dataBar minLength="0" maxLength="100" border="1" negativeBarBorderColorSameAsPositive="0">
              <x14:cfvo type="autoMin"/>
              <x14:cfvo type="autoMax"/>
              <x14:borderColor rgb="FF008AEF"/>
              <x14:negativeFillColor rgb="FFFF0000"/>
              <x14:negativeBorderColor rgb="FFFF0000"/>
              <x14:axisColor rgb="FF000000"/>
            </x14:dataBar>
          </x14:cfRule>
        </x14:conditionalFormatting>
        <x14:conditionalFormatting xmlns:xm="http://schemas.microsoft.com/office/excel/2006/main" pivot="1">
          <x14:cfRule type="dataBar" id="{99044BB1-2C79-456B-A24F-DCEDDFAD2A1A}">
            <x14:dataBar minLength="0" maxLength="100" border="1" negativeBarBorderColorSameAsPositive="0">
              <x14:cfvo type="num">
                <xm:f>0</xm:f>
              </x14:cfvo>
              <x14:cfvo type="num">
                <xm:f>GETPIVOTDATA("Top Score",$B$5)</xm:f>
              </x14:cfvo>
              <x14:borderColor rgb="FFD6007B"/>
              <x14:negativeFillColor rgb="FFFF0000"/>
              <x14:negativeBorderColor rgb="FFFF0000"/>
              <x14:axisColor rgb="FF000000"/>
            </x14:dataBar>
          </x14:cfRule>
        </x14:conditionalFormatting>
        <x14:conditionalFormatting xmlns:xm="http://schemas.microsoft.com/office/excel/2006/main" pivot="1">
          <x14:cfRule type="dataBar" id="{A9BBD533-7B93-430B-9DB3-C7CD58F430D4}">
            <x14:dataBar minLength="0" maxLength="100" border="1" negativeBarBorderColorSameAsPositive="0">
              <x14:cfvo type="autoMin"/>
              <x14:cfvo type="autoMax"/>
              <x14:borderColor rgb="FF008AEF"/>
              <x14:negativeFillColor rgb="FFFF0000"/>
              <x14:negativeBorderColor rgb="FFFF0000"/>
              <x14:axisColor rgb="FF000000"/>
            </x14:dataBar>
          </x14:cfRule>
        </x14:conditionalFormatting>
        <x14:conditionalFormatting xmlns:xm="http://schemas.microsoft.com/office/excel/2006/main" pivot="1">
          <x14:cfRule type="dataBar" id="{4A5948A6-042F-449C-872C-3084217CFE55}">
            <x14:dataBar minLength="0" maxLength="100" border="1" negativeBarBorderColorSameAsPositive="0">
              <x14:cfvo type="num">
                <xm:f>0</xm:f>
              </x14:cfvo>
              <x14:cfvo type="num">
                <xm:f>GETPIVOTDATA("Top Score",$B$4)</xm:f>
              </x14:cfvo>
              <x14:borderColor rgb="FFD6007B"/>
              <x14:negativeFillColor rgb="FFFF0000"/>
              <x14:negativeBorderColor rgb="FFFF0000"/>
              <x14:axisColor rgb="FF000000"/>
            </x14:dataBar>
          </x14:cfRule>
        </x14:conditionalFormatting>
        <x14:conditionalFormatting xmlns:xm="http://schemas.microsoft.com/office/excel/2006/main" pivot="1">
          <x14:cfRule type="dataBar" id="{C18C377A-D645-4B82-998E-BCCA81000CE2}">
            <x14:dataBar minLength="0" maxLength="100" border="1" negativeBarBorderColorSameAsPositive="0">
              <x14:cfvo type="autoMin"/>
              <x14:cfvo type="autoMax"/>
              <x14:borderColor rgb="FF008AEF"/>
              <x14:negativeFillColor rgb="FFFF0000"/>
              <x14:negativeBorderColor rgb="FFFF0000"/>
              <x14:axisColor rgb="FF000000"/>
            </x14:dataBar>
          </x14:cfRule>
        </x14:conditionalFormatting>
        <x14:conditionalFormatting xmlns:xm="http://schemas.microsoft.com/office/excel/2006/main" pivot="1">
          <x14:cfRule type="dataBar" id="{35068B45-540C-406E-9233-0667177E4E59}">
            <x14:dataBar minLength="0" maxLength="100" border="1" negativeBarBorderColorSameAsPositive="0">
              <x14:cfvo type="num">
                <xm:f>0</xm:f>
              </x14:cfvo>
              <x14:cfvo type="num">
                <xm:f>GETPIVOTDATA("Top Score",$B$5)</xm:f>
              </x14:cfvo>
              <x14:borderColor rgb="FFD6007B"/>
              <x14:negativeFillColor rgb="FFFF0000"/>
              <x14:negativeBorderColor rgb="FFFF0000"/>
              <x14:axisColor rgb="FF000000"/>
            </x14:dataBar>
          </x14:cfRule>
        </x14:conditionalFormatting>
        <x14:conditionalFormatting xmlns:xm="http://schemas.microsoft.com/office/excel/2006/main" pivot="1">
          <x14:cfRule type="dataBar" id="{A03EC291-B871-4132-821B-3655B3DC4907}">
            <x14:dataBar minLength="0" maxLength="100" border="1" negativeBarBorderColorSameAsPositive="0">
              <x14:cfvo type="autoMin"/>
              <x14:cfvo type="autoMax"/>
              <x14:borderColor rgb="FF008AEF"/>
              <x14:negativeFillColor rgb="FFFF0000"/>
              <x14:negativeBorderColor rgb="FFFF0000"/>
              <x14:axisColor rgb="FF000000"/>
            </x14:dataBar>
          </x14:cfRule>
          <xm:sqref>L9:L787</xm:sqref>
        </x14:conditionalFormatting>
        <x14:conditionalFormatting xmlns:xm="http://schemas.microsoft.com/office/excel/2006/main" pivot="1">
          <x14:cfRule type="dataBar" id="{C84C9E96-9195-40BD-A749-C1560126A43B}">
            <x14:dataBar minLength="0" maxLength="100" border="1" negativeBarBorderColorSameAsPositive="0">
              <x14:cfvo type="num">
                <xm:f>0</xm:f>
              </x14:cfvo>
              <x14:cfvo type="num">
                <xm:f>$F$2</xm:f>
              </x14:cfvo>
              <x14:borderColor rgb="FFD6007B"/>
              <x14:negativeFillColor rgb="FFFF0000"/>
              <x14:negativeBorderColor rgb="FFFF0000"/>
              <x14:axisColor rgb="FF000000"/>
            </x14:dataBar>
          </x14:cfRule>
          <xm:sqref>M9:M787</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6"/>
    <outlinePr summaryRight="0"/>
  </sheetPr>
  <dimension ref="B1:M846"/>
  <sheetViews>
    <sheetView workbookViewId="0">
      <selection activeCell="I16" sqref="I16"/>
    </sheetView>
  </sheetViews>
  <sheetFormatPr baseColWidth="10" defaultColWidth="8.83203125" defaultRowHeight="15" outlineLevelCol="1" x14ac:dyDescent="0.2"/>
  <cols>
    <col min="2" max="2" width="21.5" customWidth="1"/>
    <col min="3" max="3" width="22" bestFit="1" customWidth="1" outlineLevel="1"/>
    <col min="4" max="4" width="21.5" customWidth="1" outlineLevel="1"/>
    <col min="5" max="6" width="14.6640625" customWidth="1" outlineLevel="1"/>
    <col min="7" max="7" width="8.33203125" customWidth="1" outlineLevel="1"/>
    <col min="8" max="8" width="9.1640625" customWidth="1"/>
    <col min="9" max="9" width="21.5" customWidth="1"/>
    <col min="10" max="10" width="25.83203125" bestFit="1" customWidth="1"/>
    <col min="11" max="12" width="14.6640625" customWidth="1"/>
    <col min="13" max="13" width="8.33203125" bestFit="1" customWidth="1"/>
  </cols>
  <sheetData>
    <row r="1" spans="2:13" ht="31" x14ac:dyDescent="0.35">
      <c r="B1" s="62" t="s">
        <v>108</v>
      </c>
      <c r="C1" s="61"/>
      <c r="D1" s="61"/>
      <c r="E1" s="22">
        <f>GETPIVOTDATA("Top Score
@ Semi",$B$4)</f>
        <v>545</v>
      </c>
      <c r="F1" s="20"/>
      <c r="G1" s="20"/>
      <c r="I1" s="28" t="s">
        <v>109</v>
      </c>
      <c r="J1" s="28"/>
      <c r="K1" s="31">
        <f>GETPIVOTDATA("Top Score
@ Final",$I$4)</f>
        <v>545</v>
      </c>
      <c r="L1" s="31"/>
      <c r="M1" s="31"/>
    </row>
    <row r="2" spans="2:13" ht="31" hidden="1" x14ac:dyDescent="0.35">
      <c r="B2" s="26"/>
      <c r="E2" s="30"/>
      <c r="F2" s="29"/>
      <c r="G2" s="29"/>
      <c r="I2" s="3" t="s">
        <v>11</v>
      </c>
      <c r="J2" t="s">
        <v>204</v>
      </c>
      <c r="K2" s="31"/>
      <c r="L2" s="31"/>
      <c r="M2" s="31"/>
    </row>
    <row r="3" spans="2:13" ht="31" hidden="1" x14ac:dyDescent="0.35">
      <c r="B3" s="26"/>
      <c r="E3" s="30"/>
      <c r="F3" s="29"/>
      <c r="G3" s="29"/>
      <c r="I3" s="28"/>
      <c r="J3" s="28"/>
      <c r="K3" s="31"/>
      <c r="L3" s="31"/>
      <c r="M3" s="31"/>
    </row>
    <row r="4" spans="2:13" ht="32" x14ac:dyDescent="0.2">
      <c r="B4" s="3" t="s">
        <v>9</v>
      </c>
      <c r="C4" s="3" t="s">
        <v>71</v>
      </c>
      <c r="D4" s="3" t="s">
        <v>113</v>
      </c>
      <c r="E4" s="5" t="s">
        <v>126</v>
      </c>
      <c r="F4" s="5" t="s">
        <v>127</v>
      </c>
      <c r="G4" t="s">
        <v>72</v>
      </c>
      <c r="I4" s="3" t="s">
        <v>9</v>
      </c>
      <c r="J4" s="3" t="s">
        <v>71</v>
      </c>
      <c r="K4" s="5" t="s">
        <v>111</v>
      </c>
      <c r="L4" s="5" t="s">
        <v>112</v>
      </c>
      <c r="M4" t="s">
        <v>72</v>
      </c>
    </row>
    <row r="5" spans="2:13" x14ac:dyDescent="0.2">
      <c r="C5" t="s">
        <v>513</v>
      </c>
      <c r="D5" t="s">
        <v>232</v>
      </c>
      <c r="E5" s="66">
        <v>535</v>
      </c>
      <c r="F5" s="6">
        <v>481</v>
      </c>
      <c r="G5" s="7">
        <v>0.89906542056074767</v>
      </c>
      <c r="I5" t="s">
        <v>52</v>
      </c>
      <c r="J5" t="s">
        <v>902</v>
      </c>
      <c r="K5" s="66">
        <v>380</v>
      </c>
      <c r="L5" s="6">
        <v>320.71428571428572</v>
      </c>
      <c r="M5" s="7">
        <v>0.84398496240601506</v>
      </c>
    </row>
    <row r="6" spans="2:13" x14ac:dyDescent="0.2">
      <c r="C6" t="s">
        <v>658</v>
      </c>
      <c r="D6" t="s">
        <v>43</v>
      </c>
      <c r="E6" s="66">
        <v>520</v>
      </c>
      <c r="F6" s="6">
        <v>444.16666666666669</v>
      </c>
      <c r="G6" s="7">
        <v>0.85416666666666674</v>
      </c>
      <c r="J6" t="s">
        <v>903</v>
      </c>
      <c r="K6" s="66">
        <v>370</v>
      </c>
      <c r="L6" s="6">
        <v>307.14285714285717</v>
      </c>
      <c r="M6" s="7">
        <v>0.83011583011583023</v>
      </c>
    </row>
    <row r="7" spans="2:13" x14ac:dyDescent="0.2">
      <c r="C7" t="s">
        <v>485</v>
      </c>
      <c r="D7" t="s">
        <v>232</v>
      </c>
      <c r="E7" s="66">
        <v>510</v>
      </c>
      <c r="F7" s="6">
        <v>452</v>
      </c>
      <c r="G7" s="7">
        <v>0.88627450980392153</v>
      </c>
      <c r="J7" t="s">
        <v>904</v>
      </c>
      <c r="K7" s="66">
        <v>340</v>
      </c>
      <c r="L7" s="6">
        <v>292</v>
      </c>
      <c r="M7" s="7">
        <v>0.85882352941176465</v>
      </c>
    </row>
    <row r="8" spans="2:13" x14ac:dyDescent="0.2">
      <c r="C8" t="s">
        <v>733</v>
      </c>
      <c r="D8" t="s">
        <v>232</v>
      </c>
      <c r="E8" s="66">
        <v>505</v>
      </c>
      <c r="F8" s="6">
        <v>477.85714285714283</v>
      </c>
      <c r="G8" s="7">
        <v>0.94625176803394617</v>
      </c>
      <c r="J8" t="s">
        <v>905</v>
      </c>
      <c r="K8" s="66">
        <v>320</v>
      </c>
      <c r="L8" s="6">
        <v>288</v>
      </c>
      <c r="M8" s="7">
        <v>0.9</v>
      </c>
    </row>
    <row r="9" spans="2:13" x14ac:dyDescent="0.2">
      <c r="C9" t="s">
        <v>632</v>
      </c>
      <c r="D9" t="s">
        <v>229</v>
      </c>
      <c r="E9" s="66">
        <v>505</v>
      </c>
      <c r="F9" s="6">
        <v>416.25</v>
      </c>
      <c r="G9" s="7">
        <v>0.82425742574257421</v>
      </c>
      <c r="J9" t="s">
        <v>908</v>
      </c>
      <c r="K9" s="66">
        <v>245</v>
      </c>
      <c r="L9" s="6">
        <v>208.75</v>
      </c>
      <c r="M9" s="7">
        <v>0.85204081632653061</v>
      </c>
    </row>
    <row r="10" spans="2:13" x14ac:dyDescent="0.2">
      <c r="C10" t="s">
        <v>902</v>
      </c>
      <c r="D10" t="s">
        <v>226</v>
      </c>
      <c r="E10" s="66">
        <v>505</v>
      </c>
      <c r="F10" s="6">
        <v>396</v>
      </c>
      <c r="G10" s="7">
        <v>0.78415841584158419</v>
      </c>
      <c r="J10" t="s">
        <v>909</v>
      </c>
      <c r="K10" s="66">
        <v>225</v>
      </c>
      <c r="L10" s="6">
        <v>187.5</v>
      </c>
      <c r="M10" s="7">
        <v>0.83333333333333337</v>
      </c>
    </row>
    <row r="11" spans="2:13" x14ac:dyDescent="0.2">
      <c r="C11" t="s">
        <v>279</v>
      </c>
      <c r="D11" t="s">
        <v>229</v>
      </c>
      <c r="E11" s="66">
        <v>500</v>
      </c>
      <c r="F11" s="6">
        <v>426.42857142857144</v>
      </c>
      <c r="G11" s="7">
        <v>0.85285714285714287</v>
      </c>
      <c r="J11" t="s">
        <v>907</v>
      </c>
      <c r="K11" s="66">
        <v>225</v>
      </c>
      <c r="L11" s="6">
        <v>171.25</v>
      </c>
      <c r="M11" s="7">
        <v>0.76111111111111107</v>
      </c>
    </row>
    <row r="12" spans="2:13" x14ac:dyDescent="0.2">
      <c r="C12" t="s">
        <v>871</v>
      </c>
      <c r="D12" t="s">
        <v>227</v>
      </c>
      <c r="E12" s="66">
        <v>490</v>
      </c>
      <c r="F12" s="6">
        <v>447.14285714285717</v>
      </c>
      <c r="G12" s="7">
        <v>0.91253644314868809</v>
      </c>
      <c r="J12" t="s">
        <v>906</v>
      </c>
      <c r="K12" s="66">
        <v>210</v>
      </c>
      <c r="L12" s="6">
        <v>198.75</v>
      </c>
      <c r="M12" s="7">
        <v>0.9464285714285714</v>
      </c>
    </row>
    <row r="13" spans="2:13" x14ac:dyDescent="0.2">
      <c r="C13" t="s">
        <v>553</v>
      </c>
      <c r="D13" t="s">
        <v>227</v>
      </c>
      <c r="E13" s="66">
        <v>490</v>
      </c>
      <c r="F13" s="6">
        <v>456</v>
      </c>
      <c r="G13" s="7">
        <v>0.93061224489795913</v>
      </c>
      <c r="J13" t="s">
        <v>911</v>
      </c>
      <c r="K13" s="66">
        <v>200</v>
      </c>
      <c r="L13" s="6">
        <v>175</v>
      </c>
      <c r="M13" s="7">
        <v>0.875</v>
      </c>
    </row>
    <row r="14" spans="2:13" x14ac:dyDescent="0.2">
      <c r="C14" t="s">
        <v>732</v>
      </c>
      <c r="D14" t="s">
        <v>232</v>
      </c>
      <c r="E14" s="66">
        <v>480</v>
      </c>
      <c r="F14" s="6">
        <v>458.75</v>
      </c>
      <c r="G14" s="7">
        <v>0.95572916666666663</v>
      </c>
      <c r="J14" t="s">
        <v>910</v>
      </c>
      <c r="K14" s="66">
        <v>200</v>
      </c>
      <c r="L14" s="6">
        <v>168.33333333333334</v>
      </c>
      <c r="M14" s="7">
        <v>0.84166666666666667</v>
      </c>
    </row>
    <row r="15" spans="2:13" x14ac:dyDescent="0.2">
      <c r="C15" t="s">
        <v>360</v>
      </c>
      <c r="D15" t="s">
        <v>228</v>
      </c>
      <c r="E15" s="66">
        <v>480</v>
      </c>
      <c r="F15" s="6">
        <v>393</v>
      </c>
      <c r="G15" s="7">
        <v>0.81874999999999998</v>
      </c>
      <c r="J15" t="s">
        <v>912</v>
      </c>
      <c r="K15" s="66">
        <v>190</v>
      </c>
      <c r="L15" s="6">
        <v>161.66666666666666</v>
      </c>
      <c r="M15" s="7">
        <v>0.85087719298245612</v>
      </c>
    </row>
    <row r="16" spans="2:13" x14ac:dyDescent="0.2">
      <c r="C16" t="s">
        <v>1030</v>
      </c>
      <c r="D16" t="s">
        <v>232</v>
      </c>
      <c r="E16" s="66">
        <v>475</v>
      </c>
      <c r="F16" s="6">
        <v>440</v>
      </c>
      <c r="G16" s="7">
        <v>0.9263157894736842</v>
      </c>
      <c r="J16" t="s">
        <v>913</v>
      </c>
      <c r="K16" s="66">
        <v>185</v>
      </c>
      <c r="L16" s="6">
        <v>175</v>
      </c>
      <c r="M16" s="7">
        <v>0.94594594594594594</v>
      </c>
    </row>
    <row r="17" spans="3:13" x14ac:dyDescent="0.2">
      <c r="C17" t="s">
        <v>273</v>
      </c>
      <c r="D17" t="s">
        <v>17</v>
      </c>
      <c r="E17" s="66">
        <v>470</v>
      </c>
      <c r="F17" s="6">
        <v>418.33333333333331</v>
      </c>
      <c r="G17" s="7">
        <v>0.89007092198581561</v>
      </c>
      <c r="J17" t="s">
        <v>916</v>
      </c>
      <c r="K17" s="66">
        <v>180</v>
      </c>
      <c r="L17" s="6">
        <v>173.33333333333334</v>
      </c>
      <c r="M17" s="7">
        <v>0.96296296296296302</v>
      </c>
    </row>
    <row r="18" spans="3:13" x14ac:dyDescent="0.2">
      <c r="C18" t="s">
        <v>173</v>
      </c>
      <c r="D18" t="s">
        <v>227</v>
      </c>
      <c r="E18" s="66">
        <v>470</v>
      </c>
      <c r="F18" s="6">
        <v>398.75</v>
      </c>
      <c r="G18" s="7">
        <v>0.84840425531914898</v>
      </c>
      <c r="J18" t="s">
        <v>914</v>
      </c>
      <c r="K18" s="66">
        <v>180</v>
      </c>
      <c r="L18" s="6">
        <v>141.66666666666666</v>
      </c>
      <c r="M18" s="7">
        <v>0.78703703703703698</v>
      </c>
    </row>
    <row r="19" spans="3:13" x14ac:dyDescent="0.2">
      <c r="C19" t="s">
        <v>345</v>
      </c>
      <c r="D19" t="s">
        <v>231</v>
      </c>
      <c r="E19" s="66">
        <v>465</v>
      </c>
      <c r="F19" s="6">
        <v>437</v>
      </c>
      <c r="G19" s="7">
        <v>0.93978494623655917</v>
      </c>
      <c r="J19" t="s">
        <v>915</v>
      </c>
      <c r="K19" s="66">
        <v>180</v>
      </c>
      <c r="L19" s="6">
        <v>161.66666666666666</v>
      </c>
      <c r="M19" s="7">
        <v>0.89814814814814814</v>
      </c>
    </row>
    <row r="20" spans="3:13" x14ac:dyDescent="0.2">
      <c r="C20" t="s">
        <v>692</v>
      </c>
      <c r="D20" t="s">
        <v>227</v>
      </c>
      <c r="E20" s="66">
        <v>455</v>
      </c>
      <c r="F20" s="6">
        <v>394</v>
      </c>
      <c r="G20" s="7">
        <v>0.86593406593406597</v>
      </c>
      <c r="J20" t="s">
        <v>917</v>
      </c>
      <c r="K20" s="66">
        <v>175</v>
      </c>
      <c r="L20" s="6">
        <v>158.33333333333334</v>
      </c>
      <c r="M20" s="7">
        <v>0.90476190476190477</v>
      </c>
    </row>
    <row r="21" spans="3:13" x14ac:dyDescent="0.2">
      <c r="C21" t="s">
        <v>616</v>
      </c>
      <c r="D21" t="s">
        <v>33</v>
      </c>
      <c r="E21" s="66">
        <v>450</v>
      </c>
      <c r="F21" s="6">
        <v>409</v>
      </c>
      <c r="G21" s="7">
        <v>0.90888888888888886</v>
      </c>
      <c r="J21" t="s">
        <v>918</v>
      </c>
      <c r="K21" s="66">
        <v>145</v>
      </c>
      <c r="L21" s="6">
        <v>123.33333333333333</v>
      </c>
      <c r="M21" s="7">
        <v>0.85057471264367812</v>
      </c>
    </row>
    <row r="22" spans="3:13" x14ac:dyDescent="0.2">
      <c r="C22" t="s">
        <v>778</v>
      </c>
      <c r="D22" t="s">
        <v>229</v>
      </c>
      <c r="E22" s="66">
        <v>445</v>
      </c>
      <c r="F22" s="6">
        <v>343</v>
      </c>
      <c r="G22" s="7">
        <v>0.77078651685393262</v>
      </c>
      <c r="J22" t="s">
        <v>919</v>
      </c>
      <c r="K22" s="66">
        <v>120</v>
      </c>
      <c r="L22" s="6">
        <v>105</v>
      </c>
      <c r="M22" s="7">
        <v>0.875</v>
      </c>
    </row>
    <row r="23" spans="3:13" x14ac:dyDescent="0.2">
      <c r="C23" t="s">
        <v>667</v>
      </c>
      <c r="D23" t="s">
        <v>226</v>
      </c>
      <c r="E23" s="66">
        <v>445</v>
      </c>
      <c r="F23" s="6">
        <v>410</v>
      </c>
      <c r="G23" s="7">
        <v>0.9213483146067416</v>
      </c>
      <c r="I23" t="s">
        <v>920</v>
      </c>
      <c r="K23" s="66">
        <v>380</v>
      </c>
      <c r="L23" s="6">
        <v>195.4133597883598</v>
      </c>
      <c r="M23" s="7">
        <v>0.86423598923598921</v>
      </c>
    </row>
    <row r="24" spans="3:13" x14ac:dyDescent="0.2">
      <c r="C24" t="s">
        <v>189</v>
      </c>
      <c r="D24" t="s">
        <v>219</v>
      </c>
      <c r="E24" s="66">
        <v>445</v>
      </c>
      <c r="F24" s="6">
        <v>363.57142857142856</v>
      </c>
      <c r="G24" s="7">
        <v>0.81701444622792929</v>
      </c>
      <c r="I24" t="s">
        <v>36</v>
      </c>
      <c r="J24" t="s">
        <v>336</v>
      </c>
      <c r="K24" s="66">
        <v>400</v>
      </c>
      <c r="L24" s="6">
        <v>330.83333333333331</v>
      </c>
      <c r="M24" s="7">
        <v>0.82708333333333328</v>
      </c>
    </row>
    <row r="25" spans="3:13" x14ac:dyDescent="0.2">
      <c r="C25" t="s">
        <v>375</v>
      </c>
      <c r="D25" t="s">
        <v>25</v>
      </c>
      <c r="E25" s="66">
        <v>445</v>
      </c>
      <c r="F25" s="6">
        <v>386.42857142857144</v>
      </c>
      <c r="G25" s="7">
        <v>0.86837881219903701</v>
      </c>
      <c r="J25" t="s">
        <v>591</v>
      </c>
      <c r="K25" s="66">
        <v>300</v>
      </c>
      <c r="L25" s="6">
        <v>233.33333333333334</v>
      </c>
      <c r="M25" s="7">
        <v>0.77777777777777779</v>
      </c>
    </row>
    <row r="26" spans="3:13" x14ac:dyDescent="0.2">
      <c r="C26" t="s">
        <v>458</v>
      </c>
      <c r="D26" t="s">
        <v>227</v>
      </c>
      <c r="E26" s="66">
        <v>440</v>
      </c>
      <c r="F26" s="6">
        <v>422.5</v>
      </c>
      <c r="G26" s="7">
        <v>0.96022727272727271</v>
      </c>
      <c r="J26" t="s">
        <v>337</v>
      </c>
      <c r="K26" s="66">
        <v>275</v>
      </c>
      <c r="L26" s="6">
        <v>255</v>
      </c>
      <c r="M26" s="7">
        <v>0.92727272727272725</v>
      </c>
    </row>
    <row r="27" spans="3:13" x14ac:dyDescent="0.2">
      <c r="C27" t="s">
        <v>631</v>
      </c>
      <c r="D27" t="s">
        <v>229</v>
      </c>
      <c r="E27" s="66">
        <v>430</v>
      </c>
      <c r="F27" s="6">
        <v>378.75</v>
      </c>
      <c r="G27" s="7">
        <v>0.8808139534883721</v>
      </c>
      <c r="J27" t="s">
        <v>339</v>
      </c>
      <c r="K27" s="66">
        <v>190</v>
      </c>
      <c r="L27" s="6">
        <v>141.66666666666666</v>
      </c>
      <c r="M27" s="7">
        <v>0.74561403508771928</v>
      </c>
    </row>
    <row r="28" spans="3:13" x14ac:dyDescent="0.2">
      <c r="C28" t="s">
        <v>432</v>
      </c>
      <c r="D28" t="s">
        <v>230</v>
      </c>
      <c r="E28" s="66">
        <v>430</v>
      </c>
      <c r="F28" s="6">
        <v>355</v>
      </c>
      <c r="G28" s="7">
        <v>0.82558139534883723</v>
      </c>
      <c r="J28" t="s">
        <v>338</v>
      </c>
      <c r="K28" s="66">
        <v>190</v>
      </c>
      <c r="L28" s="6">
        <v>173.75</v>
      </c>
      <c r="M28" s="7">
        <v>0.91447368421052633</v>
      </c>
    </row>
    <row r="29" spans="3:13" x14ac:dyDescent="0.2">
      <c r="C29" t="s">
        <v>319</v>
      </c>
      <c r="D29" t="s">
        <v>29</v>
      </c>
      <c r="E29" s="66">
        <v>430</v>
      </c>
      <c r="F29" s="6">
        <v>359.28571428571428</v>
      </c>
      <c r="G29" s="7">
        <v>0.83554817275747506</v>
      </c>
      <c r="J29" t="s">
        <v>586</v>
      </c>
      <c r="K29" s="66">
        <v>185</v>
      </c>
      <c r="L29" s="6">
        <v>150</v>
      </c>
      <c r="M29" s="7">
        <v>0.81081081081081086</v>
      </c>
    </row>
    <row r="30" spans="3:13" x14ac:dyDescent="0.2">
      <c r="C30" t="s">
        <v>659</v>
      </c>
      <c r="D30" t="s">
        <v>43</v>
      </c>
      <c r="E30" s="66">
        <v>425</v>
      </c>
      <c r="F30" s="6">
        <v>355</v>
      </c>
      <c r="G30" s="7">
        <v>0.83529411764705885</v>
      </c>
      <c r="J30" t="s">
        <v>340</v>
      </c>
      <c r="K30" s="66">
        <v>185</v>
      </c>
      <c r="L30" s="6">
        <v>173.33333333333334</v>
      </c>
      <c r="M30" s="7">
        <v>0.93693693693693703</v>
      </c>
    </row>
    <row r="31" spans="3:13" x14ac:dyDescent="0.2">
      <c r="C31" t="s">
        <v>237</v>
      </c>
      <c r="D31" t="s">
        <v>224</v>
      </c>
      <c r="E31" s="66">
        <v>425</v>
      </c>
      <c r="F31" s="6">
        <v>382.5</v>
      </c>
      <c r="G31" s="7">
        <v>0.9</v>
      </c>
      <c r="J31" t="s">
        <v>341</v>
      </c>
      <c r="K31" s="66">
        <v>160</v>
      </c>
      <c r="L31" s="6">
        <v>125</v>
      </c>
      <c r="M31" s="7">
        <v>0.78125</v>
      </c>
    </row>
    <row r="32" spans="3:13" x14ac:dyDescent="0.2">
      <c r="C32" t="s">
        <v>660</v>
      </c>
      <c r="D32" t="s">
        <v>43</v>
      </c>
      <c r="E32" s="66">
        <v>420</v>
      </c>
      <c r="F32" s="6">
        <v>353.75</v>
      </c>
      <c r="G32" s="7">
        <v>0.84226190476190477</v>
      </c>
      <c r="J32" t="s">
        <v>342</v>
      </c>
      <c r="K32" s="66">
        <v>140</v>
      </c>
      <c r="L32" s="6">
        <v>116.66666666666667</v>
      </c>
      <c r="M32" s="7">
        <v>0.83333333333333337</v>
      </c>
    </row>
    <row r="33" spans="3:13" x14ac:dyDescent="0.2">
      <c r="C33" t="s">
        <v>474</v>
      </c>
      <c r="D33" t="s">
        <v>228</v>
      </c>
      <c r="E33" s="66">
        <v>410</v>
      </c>
      <c r="F33" s="6">
        <v>302</v>
      </c>
      <c r="G33" s="7">
        <v>0.73658536585365852</v>
      </c>
      <c r="J33" t="s">
        <v>343</v>
      </c>
      <c r="K33" s="66">
        <v>115</v>
      </c>
      <c r="L33" s="6">
        <v>105</v>
      </c>
      <c r="M33" s="7">
        <v>0.91304347826086951</v>
      </c>
    </row>
    <row r="34" spans="3:13" x14ac:dyDescent="0.2">
      <c r="C34" t="s">
        <v>838</v>
      </c>
      <c r="D34" t="s">
        <v>230</v>
      </c>
      <c r="E34" s="66">
        <v>400</v>
      </c>
      <c r="F34" s="6">
        <v>361</v>
      </c>
      <c r="G34" s="7">
        <v>0.90249999999999997</v>
      </c>
      <c r="I34" t="s">
        <v>344</v>
      </c>
      <c r="K34" s="66">
        <v>400</v>
      </c>
      <c r="L34" s="6">
        <v>180.45833333333331</v>
      </c>
      <c r="M34" s="7">
        <v>0.84326323987538943</v>
      </c>
    </row>
    <row r="35" spans="3:13" x14ac:dyDescent="0.2">
      <c r="C35" t="s">
        <v>734</v>
      </c>
      <c r="D35" t="s">
        <v>39</v>
      </c>
      <c r="E35" s="66">
        <v>400</v>
      </c>
      <c r="F35" s="6">
        <v>367</v>
      </c>
      <c r="G35" s="7">
        <v>0.91749999999999998</v>
      </c>
      <c r="I35" t="s">
        <v>47</v>
      </c>
      <c r="J35" t="s">
        <v>958</v>
      </c>
      <c r="K35" s="66">
        <v>505</v>
      </c>
      <c r="L35" s="6">
        <v>422.85714285714283</v>
      </c>
      <c r="M35" s="7">
        <v>0.83734087694483728</v>
      </c>
    </row>
    <row r="36" spans="3:13" x14ac:dyDescent="0.2">
      <c r="C36" t="s">
        <v>288</v>
      </c>
      <c r="D36" t="s">
        <v>42</v>
      </c>
      <c r="E36" s="66">
        <v>400</v>
      </c>
      <c r="F36" s="6">
        <v>347.5</v>
      </c>
      <c r="G36" s="7">
        <v>0.86875000000000002</v>
      </c>
      <c r="J36" t="s">
        <v>959</v>
      </c>
      <c r="K36" s="66">
        <v>320</v>
      </c>
      <c r="L36" s="6">
        <v>285.71428571428572</v>
      </c>
      <c r="M36" s="7">
        <v>0.8928571428571429</v>
      </c>
    </row>
    <row r="37" spans="3:13" x14ac:dyDescent="0.2">
      <c r="C37" t="s">
        <v>336</v>
      </c>
      <c r="D37" t="s">
        <v>36</v>
      </c>
      <c r="E37" s="66">
        <v>400</v>
      </c>
      <c r="F37" s="6">
        <v>330.83333333333331</v>
      </c>
      <c r="G37" s="7">
        <v>0.82708333333333328</v>
      </c>
      <c r="J37" t="s">
        <v>961</v>
      </c>
      <c r="K37" s="66">
        <v>315</v>
      </c>
      <c r="L37" s="6">
        <v>281</v>
      </c>
      <c r="M37" s="7">
        <v>0.89206349206349211</v>
      </c>
    </row>
    <row r="38" spans="3:13" x14ac:dyDescent="0.2">
      <c r="C38" t="s">
        <v>484</v>
      </c>
      <c r="D38" t="s">
        <v>220</v>
      </c>
      <c r="E38" s="66">
        <v>400</v>
      </c>
      <c r="F38" s="6">
        <v>339.28571428571428</v>
      </c>
      <c r="G38" s="7">
        <v>0.8482142857142857</v>
      </c>
      <c r="J38" t="s">
        <v>960</v>
      </c>
      <c r="K38" s="66">
        <v>290</v>
      </c>
      <c r="L38" s="6">
        <v>254</v>
      </c>
      <c r="M38" s="7">
        <v>0.87586206896551722</v>
      </c>
    </row>
    <row r="39" spans="3:13" x14ac:dyDescent="0.2">
      <c r="C39" t="s">
        <v>602</v>
      </c>
      <c r="D39" t="s">
        <v>227</v>
      </c>
      <c r="E39" s="66">
        <v>395</v>
      </c>
      <c r="F39" s="6">
        <v>371.66666666666669</v>
      </c>
      <c r="G39" s="7">
        <v>0.94092827004219415</v>
      </c>
      <c r="J39" t="s">
        <v>965</v>
      </c>
      <c r="K39" s="66">
        <v>225</v>
      </c>
      <c r="L39" s="6">
        <v>175</v>
      </c>
      <c r="M39" s="7">
        <v>0.77777777777777779</v>
      </c>
    </row>
    <row r="40" spans="3:13" x14ac:dyDescent="0.2">
      <c r="C40" t="s">
        <v>460</v>
      </c>
      <c r="D40" t="s">
        <v>26</v>
      </c>
      <c r="E40" s="66">
        <v>395</v>
      </c>
      <c r="F40" s="6">
        <v>326</v>
      </c>
      <c r="G40" s="7">
        <v>0.82531645569620249</v>
      </c>
      <c r="J40" t="s">
        <v>962</v>
      </c>
      <c r="K40" s="66">
        <v>210</v>
      </c>
      <c r="L40" s="6">
        <v>175</v>
      </c>
      <c r="M40" s="7">
        <v>0.83333333333333337</v>
      </c>
    </row>
    <row r="41" spans="3:13" x14ac:dyDescent="0.2">
      <c r="C41" t="s">
        <v>593</v>
      </c>
      <c r="D41" t="s">
        <v>228</v>
      </c>
      <c r="E41" s="66">
        <v>395</v>
      </c>
      <c r="F41" s="6">
        <v>382.5</v>
      </c>
      <c r="G41" s="7">
        <v>0.96835443037974689</v>
      </c>
      <c r="J41" t="s">
        <v>964</v>
      </c>
      <c r="K41" s="66">
        <v>205</v>
      </c>
      <c r="L41" s="6">
        <v>172.5</v>
      </c>
      <c r="M41" s="7">
        <v>0.84146341463414631</v>
      </c>
    </row>
    <row r="42" spans="3:13" x14ac:dyDescent="0.2">
      <c r="C42" t="s">
        <v>779</v>
      </c>
      <c r="D42" t="s">
        <v>229</v>
      </c>
      <c r="E42" s="66">
        <v>390</v>
      </c>
      <c r="F42" s="6">
        <v>356</v>
      </c>
      <c r="G42" s="7">
        <v>0.9128205128205128</v>
      </c>
      <c r="J42" t="s">
        <v>963</v>
      </c>
      <c r="K42" s="66">
        <v>190</v>
      </c>
      <c r="L42" s="6">
        <v>167.5</v>
      </c>
      <c r="M42" s="7">
        <v>0.88157894736842102</v>
      </c>
    </row>
    <row r="43" spans="3:13" x14ac:dyDescent="0.2">
      <c r="C43" t="s">
        <v>180</v>
      </c>
      <c r="D43" t="s">
        <v>229</v>
      </c>
      <c r="E43" s="66">
        <v>390</v>
      </c>
      <c r="F43" s="6">
        <v>352.5</v>
      </c>
      <c r="G43" s="7">
        <v>0.90384615384615385</v>
      </c>
      <c r="J43" t="s">
        <v>966</v>
      </c>
      <c r="K43" s="66">
        <v>165</v>
      </c>
      <c r="L43" s="6">
        <v>116.66666666666667</v>
      </c>
      <c r="M43" s="7">
        <v>0.70707070707070707</v>
      </c>
    </row>
    <row r="44" spans="3:13" x14ac:dyDescent="0.2">
      <c r="C44" t="s">
        <v>320</v>
      </c>
      <c r="D44" t="s">
        <v>29</v>
      </c>
      <c r="E44" s="66">
        <v>390</v>
      </c>
      <c r="F44" s="6">
        <v>318.57142857142856</v>
      </c>
      <c r="G44" s="7">
        <v>0.81684981684981683</v>
      </c>
      <c r="I44" t="s">
        <v>967</v>
      </c>
      <c r="K44" s="66">
        <v>505</v>
      </c>
      <c r="L44" s="6">
        <v>227.80423280423278</v>
      </c>
      <c r="M44" s="7">
        <v>0.84545900834560617</v>
      </c>
    </row>
    <row r="45" spans="3:13" x14ac:dyDescent="0.2">
      <c r="C45" t="s">
        <v>181</v>
      </c>
      <c r="D45" t="s">
        <v>229</v>
      </c>
      <c r="E45" s="66">
        <v>390</v>
      </c>
      <c r="F45" s="6">
        <v>325</v>
      </c>
      <c r="G45" s="7">
        <v>0.83333333333333337</v>
      </c>
      <c r="I45" t="s">
        <v>17</v>
      </c>
      <c r="J45" t="s">
        <v>273</v>
      </c>
      <c r="K45" s="66">
        <v>470</v>
      </c>
      <c r="L45" s="6">
        <v>418.33333333333331</v>
      </c>
      <c r="M45" s="7">
        <v>0.89007092198581561</v>
      </c>
    </row>
    <row r="46" spans="3:13" x14ac:dyDescent="0.2">
      <c r="C46" t="s">
        <v>410</v>
      </c>
      <c r="D46" t="s">
        <v>224</v>
      </c>
      <c r="E46" s="66">
        <v>390</v>
      </c>
      <c r="F46" s="6">
        <v>333.33333333333331</v>
      </c>
      <c r="G46" s="7">
        <v>0.85470085470085466</v>
      </c>
      <c r="J46" t="s">
        <v>162</v>
      </c>
      <c r="K46" s="66">
        <v>330</v>
      </c>
      <c r="L46" s="6">
        <v>278.33333333333331</v>
      </c>
      <c r="M46" s="7">
        <v>0.84343434343434343</v>
      </c>
    </row>
    <row r="47" spans="3:13" x14ac:dyDescent="0.2">
      <c r="C47" t="s">
        <v>661</v>
      </c>
      <c r="D47" t="s">
        <v>230</v>
      </c>
      <c r="E47" s="66">
        <v>385</v>
      </c>
      <c r="F47" s="6">
        <v>315</v>
      </c>
      <c r="G47" s="7">
        <v>0.81818181818181823</v>
      </c>
      <c r="J47" t="s">
        <v>274</v>
      </c>
      <c r="K47" s="66">
        <v>260</v>
      </c>
      <c r="L47" s="6">
        <v>191.25</v>
      </c>
      <c r="M47" s="7">
        <v>0.73557692307692313</v>
      </c>
    </row>
    <row r="48" spans="3:13" x14ac:dyDescent="0.2">
      <c r="C48" t="s">
        <v>287</v>
      </c>
      <c r="D48" t="s">
        <v>42</v>
      </c>
      <c r="E48" s="66">
        <v>385</v>
      </c>
      <c r="F48" s="6">
        <v>229.28571428571428</v>
      </c>
      <c r="G48" s="7">
        <v>0.59554730983302406</v>
      </c>
      <c r="J48" t="s">
        <v>161</v>
      </c>
      <c r="K48" s="66">
        <v>260</v>
      </c>
      <c r="L48" s="6">
        <v>205</v>
      </c>
      <c r="M48" s="7">
        <v>0.78846153846153844</v>
      </c>
    </row>
    <row r="49" spans="3:13" x14ac:dyDescent="0.2">
      <c r="C49" t="s">
        <v>431</v>
      </c>
      <c r="D49" t="s">
        <v>151</v>
      </c>
      <c r="E49" s="66">
        <v>385</v>
      </c>
      <c r="F49" s="6">
        <v>335.83333333333331</v>
      </c>
      <c r="G49" s="7">
        <v>0.87229437229437223</v>
      </c>
      <c r="J49" t="s">
        <v>166</v>
      </c>
      <c r="K49" s="66">
        <v>235</v>
      </c>
      <c r="L49" s="6">
        <v>203.33333333333334</v>
      </c>
      <c r="M49" s="7">
        <v>0.86524822695035464</v>
      </c>
    </row>
    <row r="50" spans="3:13" x14ac:dyDescent="0.2">
      <c r="C50" t="s">
        <v>555</v>
      </c>
      <c r="D50" t="s">
        <v>32</v>
      </c>
      <c r="E50" s="66">
        <v>380</v>
      </c>
      <c r="F50" s="6">
        <v>344</v>
      </c>
      <c r="G50" s="7">
        <v>0.90526315789473688</v>
      </c>
      <c r="J50" t="s">
        <v>275</v>
      </c>
      <c r="K50" s="66">
        <v>230</v>
      </c>
      <c r="L50" s="6">
        <v>191.66666666666666</v>
      </c>
      <c r="M50" s="7">
        <v>0.83333333333333326</v>
      </c>
    </row>
    <row r="51" spans="3:13" x14ac:dyDescent="0.2">
      <c r="C51" t="s">
        <v>170</v>
      </c>
      <c r="D51" t="s">
        <v>231</v>
      </c>
      <c r="E51" s="66">
        <v>375</v>
      </c>
      <c r="F51" s="6">
        <v>286.25</v>
      </c>
      <c r="G51" s="7">
        <v>0.76333333333333331</v>
      </c>
      <c r="J51" t="s">
        <v>167</v>
      </c>
      <c r="K51" s="66">
        <v>220</v>
      </c>
      <c r="L51" s="6">
        <v>206.66666666666666</v>
      </c>
      <c r="M51" s="7">
        <v>0.93939393939393934</v>
      </c>
    </row>
    <row r="52" spans="3:13" x14ac:dyDescent="0.2">
      <c r="C52" t="s">
        <v>556</v>
      </c>
      <c r="D52" t="s">
        <v>32</v>
      </c>
      <c r="E52" s="66">
        <v>375</v>
      </c>
      <c r="F52" s="6">
        <v>293.75</v>
      </c>
      <c r="G52" s="7">
        <v>0.78333333333333333</v>
      </c>
      <c r="J52" t="s">
        <v>276</v>
      </c>
      <c r="K52" s="66">
        <v>215</v>
      </c>
      <c r="L52" s="6">
        <v>191.66666666666666</v>
      </c>
      <c r="M52" s="7">
        <v>0.89147286821705418</v>
      </c>
    </row>
    <row r="53" spans="3:13" x14ac:dyDescent="0.2">
      <c r="C53" t="s">
        <v>359</v>
      </c>
      <c r="D53" t="s">
        <v>30</v>
      </c>
      <c r="E53" s="66">
        <v>375</v>
      </c>
      <c r="F53" s="6">
        <v>313.57142857142856</v>
      </c>
      <c r="G53" s="7">
        <v>0.83619047619047615</v>
      </c>
      <c r="J53" t="s">
        <v>164</v>
      </c>
      <c r="K53" s="66">
        <v>195</v>
      </c>
      <c r="L53" s="6">
        <v>178.33333333333334</v>
      </c>
      <c r="M53" s="7">
        <v>0.91452991452991461</v>
      </c>
    </row>
    <row r="54" spans="3:13" x14ac:dyDescent="0.2">
      <c r="C54" t="s">
        <v>903</v>
      </c>
      <c r="D54" t="s">
        <v>52</v>
      </c>
      <c r="E54" s="66">
        <v>370</v>
      </c>
      <c r="F54" s="6">
        <v>307.14285714285717</v>
      </c>
      <c r="G54" s="7">
        <v>0.83011583011583023</v>
      </c>
      <c r="J54" t="s">
        <v>277</v>
      </c>
      <c r="K54" s="66">
        <v>180</v>
      </c>
      <c r="L54" s="6">
        <v>140</v>
      </c>
      <c r="M54" s="7">
        <v>0.77777777777777779</v>
      </c>
    </row>
    <row r="55" spans="3:13" x14ac:dyDescent="0.2">
      <c r="C55" t="s">
        <v>433</v>
      </c>
      <c r="D55" t="s">
        <v>151</v>
      </c>
      <c r="E55" s="66">
        <v>370</v>
      </c>
      <c r="F55" s="6">
        <v>315</v>
      </c>
      <c r="G55" s="7">
        <v>0.85135135135135132</v>
      </c>
      <c r="J55" t="s">
        <v>163</v>
      </c>
      <c r="K55" s="66">
        <v>135</v>
      </c>
      <c r="L55" s="6">
        <v>110</v>
      </c>
      <c r="M55" s="7">
        <v>0.81481481481481477</v>
      </c>
    </row>
    <row r="56" spans="3:13" x14ac:dyDescent="0.2">
      <c r="C56" t="s">
        <v>190</v>
      </c>
      <c r="D56" t="s">
        <v>224</v>
      </c>
      <c r="E56" s="66">
        <v>370</v>
      </c>
      <c r="F56" s="6">
        <v>296.66666666666669</v>
      </c>
      <c r="G56" s="7">
        <v>0.80180180180180183</v>
      </c>
      <c r="J56" t="s">
        <v>165</v>
      </c>
      <c r="K56" s="66">
        <v>120</v>
      </c>
      <c r="L56" s="6">
        <v>110</v>
      </c>
      <c r="M56" s="7">
        <v>0.91666666666666663</v>
      </c>
    </row>
    <row r="57" spans="3:13" x14ac:dyDescent="0.2">
      <c r="C57" t="s">
        <v>680</v>
      </c>
      <c r="D57" t="s">
        <v>34</v>
      </c>
      <c r="E57" s="66">
        <v>360</v>
      </c>
      <c r="F57" s="6">
        <v>298.33333333333331</v>
      </c>
      <c r="G57" s="7">
        <v>0.82870370370370361</v>
      </c>
      <c r="I57" t="s">
        <v>205</v>
      </c>
      <c r="K57" s="66">
        <v>470</v>
      </c>
      <c r="L57" s="6">
        <v>202.04861111111111</v>
      </c>
      <c r="M57" s="7">
        <v>0.85073099415204678</v>
      </c>
    </row>
    <row r="58" spans="3:13" x14ac:dyDescent="0.2">
      <c r="C58" t="s">
        <v>986</v>
      </c>
      <c r="D58" t="s">
        <v>51</v>
      </c>
      <c r="E58" s="66">
        <v>360</v>
      </c>
      <c r="F58" s="6">
        <v>322.5</v>
      </c>
      <c r="G58" s="7">
        <v>0.89583333333333337</v>
      </c>
      <c r="I58" t="s">
        <v>153</v>
      </c>
      <c r="J58" t="s">
        <v>345</v>
      </c>
      <c r="K58" s="66">
        <v>390</v>
      </c>
      <c r="L58" s="6">
        <v>317.5</v>
      </c>
      <c r="M58" s="7">
        <v>0.8141025641025641</v>
      </c>
    </row>
    <row r="59" spans="3:13" x14ac:dyDescent="0.2">
      <c r="C59" t="s">
        <v>763</v>
      </c>
      <c r="D59" t="s">
        <v>159</v>
      </c>
      <c r="E59" s="66">
        <v>360</v>
      </c>
      <c r="F59" s="6">
        <v>285.71428571428572</v>
      </c>
      <c r="G59" s="7">
        <v>0.79365079365079372</v>
      </c>
      <c r="J59" t="s">
        <v>346</v>
      </c>
      <c r="K59" s="66">
        <v>330</v>
      </c>
      <c r="L59" s="6">
        <v>295</v>
      </c>
      <c r="M59" s="7">
        <v>0.89393939393939392</v>
      </c>
    </row>
    <row r="60" spans="3:13" x14ac:dyDescent="0.2">
      <c r="C60" t="s">
        <v>161</v>
      </c>
      <c r="D60" t="s">
        <v>224</v>
      </c>
      <c r="E60" s="66">
        <v>360</v>
      </c>
      <c r="F60" s="6">
        <v>328.33333333333331</v>
      </c>
      <c r="G60" s="7">
        <v>0.91203703703703698</v>
      </c>
      <c r="J60" t="s">
        <v>348</v>
      </c>
      <c r="K60" s="66">
        <v>300</v>
      </c>
      <c r="L60" s="6">
        <v>242.5</v>
      </c>
      <c r="M60" s="7">
        <v>0.80833333333333335</v>
      </c>
    </row>
    <row r="61" spans="3:13" x14ac:dyDescent="0.2">
      <c r="C61" t="s">
        <v>720</v>
      </c>
      <c r="D61" t="s">
        <v>155</v>
      </c>
      <c r="E61" s="66">
        <v>355</v>
      </c>
      <c r="F61" s="6">
        <v>271.42857142857144</v>
      </c>
      <c r="G61" s="7">
        <v>0.76458752515090544</v>
      </c>
      <c r="J61" t="s">
        <v>347</v>
      </c>
      <c r="K61" s="66">
        <v>290</v>
      </c>
      <c r="L61" s="6">
        <v>252.5</v>
      </c>
      <c r="M61" s="7">
        <v>0.87068965517241381</v>
      </c>
    </row>
    <row r="62" spans="3:13" x14ac:dyDescent="0.2">
      <c r="C62" t="s">
        <v>904</v>
      </c>
      <c r="D62" t="s">
        <v>226</v>
      </c>
      <c r="E62" s="66">
        <v>350</v>
      </c>
      <c r="F62" s="6">
        <v>305</v>
      </c>
      <c r="G62" s="7">
        <v>0.87142857142857144</v>
      </c>
      <c r="J62" t="s">
        <v>349</v>
      </c>
      <c r="K62" s="66">
        <v>290</v>
      </c>
      <c r="L62" s="6">
        <v>230</v>
      </c>
      <c r="M62" s="7">
        <v>0.7931034482758621</v>
      </c>
    </row>
    <row r="63" spans="3:13" x14ac:dyDescent="0.2">
      <c r="C63" t="s">
        <v>859</v>
      </c>
      <c r="D63" t="s">
        <v>24</v>
      </c>
      <c r="E63" s="66">
        <v>350</v>
      </c>
      <c r="F63" s="6">
        <v>246.66666666666666</v>
      </c>
      <c r="G63" s="7">
        <v>0.7047619047619047</v>
      </c>
      <c r="J63" t="s">
        <v>351</v>
      </c>
      <c r="K63" s="66">
        <v>280</v>
      </c>
      <c r="L63" s="6">
        <v>263.33333333333331</v>
      </c>
      <c r="M63" s="7">
        <v>0.94047619047619035</v>
      </c>
    </row>
    <row r="64" spans="3:13" x14ac:dyDescent="0.2">
      <c r="C64" t="s">
        <v>739</v>
      </c>
      <c r="D64" t="s">
        <v>39</v>
      </c>
      <c r="E64" s="66">
        <v>350</v>
      </c>
      <c r="F64" s="6">
        <v>260</v>
      </c>
      <c r="G64" s="7">
        <v>0.74285714285714288</v>
      </c>
      <c r="J64" t="s">
        <v>350</v>
      </c>
      <c r="K64" s="66">
        <v>280</v>
      </c>
      <c r="L64" s="6">
        <v>246.66666666666666</v>
      </c>
      <c r="M64" s="7">
        <v>0.88095238095238093</v>
      </c>
    </row>
    <row r="65" spans="3:13" x14ac:dyDescent="0.2">
      <c r="C65" t="s">
        <v>617</v>
      </c>
      <c r="D65" t="s">
        <v>33</v>
      </c>
      <c r="E65" s="66">
        <v>350</v>
      </c>
      <c r="F65" s="6">
        <v>317</v>
      </c>
      <c r="G65" s="7">
        <v>0.90571428571428569</v>
      </c>
      <c r="J65" t="s">
        <v>352</v>
      </c>
      <c r="K65" s="66">
        <v>270</v>
      </c>
      <c r="L65" s="6">
        <v>243.33333333333334</v>
      </c>
      <c r="M65" s="7">
        <v>0.90123456790123457</v>
      </c>
    </row>
    <row r="66" spans="3:13" x14ac:dyDescent="0.2">
      <c r="C66" t="s">
        <v>322</v>
      </c>
      <c r="D66" t="s">
        <v>231</v>
      </c>
      <c r="E66" s="66">
        <v>350</v>
      </c>
      <c r="F66" s="6">
        <v>306.25</v>
      </c>
      <c r="G66" s="7">
        <v>0.875</v>
      </c>
      <c r="J66" t="s">
        <v>353</v>
      </c>
      <c r="K66" s="66">
        <v>265</v>
      </c>
      <c r="L66" s="6">
        <v>231.66666666666666</v>
      </c>
      <c r="M66" s="7">
        <v>0.87421383647798734</v>
      </c>
    </row>
    <row r="67" spans="3:13" x14ac:dyDescent="0.2">
      <c r="C67" t="s">
        <v>515</v>
      </c>
      <c r="D67" t="s">
        <v>232</v>
      </c>
      <c r="E67" s="66">
        <v>350</v>
      </c>
      <c r="F67" s="6">
        <v>321.66666666666669</v>
      </c>
      <c r="G67" s="7">
        <v>0.91904761904761911</v>
      </c>
      <c r="J67" t="s">
        <v>354</v>
      </c>
      <c r="K67" s="66">
        <v>200</v>
      </c>
      <c r="L67" s="6">
        <v>145</v>
      </c>
      <c r="M67" s="7">
        <v>0.72499999999999998</v>
      </c>
    </row>
    <row r="68" spans="3:13" x14ac:dyDescent="0.2">
      <c r="C68" t="s">
        <v>262</v>
      </c>
      <c r="D68" t="s">
        <v>224</v>
      </c>
      <c r="E68" s="66">
        <v>350</v>
      </c>
      <c r="F68" s="6">
        <v>305</v>
      </c>
      <c r="G68" s="7">
        <v>0.87142857142857144</v>
      </c>
      <c r="J68" t="s">
        <v>355</v>
      </c>
      <c r="K68" s="66">
        <v>200</v>
      </c>
      <c r="L68" s="6">
        <v>171.66666666666666</v>
      </c>
      <c r="M68" s="7">
        <v>0.85833333333333328</v>
      </c>
    </row>
    <row r="69" spans="3:13" x14ac:dyDescent="0.2">
      <c r="C69" t="s">
        <v>361</v>
      </c>
      <c r="D69" t="s">
        <v>30</v>
      </c>
      <c r="E69" s="66">
        <v>350</v>
      </c>
      <c r="F69" s="6">
        <v>274</v>
      </c>
      <c r="G69" s="7">
        <v>0.78285714285714281</v>
      </c>
      <c r="J69" t="s">
        <v>356</v>
      </c>
      <c r="K69" s="66">
        <v>80</v>
      </c>
      <c r="L69" s="6">
        <v>68.333333333333329</v>
      </c>
      <c r="M69" s="7">
        <v>0.85416666666666663</v>
      </c>
    </row>
    <row r="70" spans="3:13" x14ac:dyDescent="0.2">
      <c r="C70" t="s">
        <v>514</v>
      </c>
      <c r="D70" t="s">
        <v>232</v>
      </c>
      <c r="E70" s="66">
        <v>345</v>
      </c>
      <c r="F70" s="6">
        <v>330</v>
      </c>
      <c r="G70" s="7">
        <v>0.95652173913043481</v>
      </c>
      <c r="I70" t="s">
        <v>357</v>
      </c>
      <c r="K70" s="66">
        <v>390</v>
      </c>
      <c r="L70" s="6">
        <v>225.625</v>
      </c>
      <c r="M70" s="7">
        <v>0.85275590551181102</v>
      </c>
    </row>
    <row r="71" spans="3:13" x14ac:dyDescent="0.2">
      <c r="C71" t="s">
        <v>633</v>
      </c>
      <c r="D71" t="s">
        <v>229</v>
      </c>
      <c r="E71" s="66">
        <v>340</v>
      </c>
      <c r="F71" s="6">
        <v>313.33333333333331</v>
      </c>
      <c r="G71" s="7">
        <v>0.92156862745098034</v>
      </c>
      <c r="I71" t="s">
        <v>30</v>
      </c>
      <c r="J71" t="s">
        <v>358</v>
      </c>
      <c r="K71" s="66">
        <v>445</v>
      </c>
      <c r="L71" s="6">
        <v>363.57142857142856</v>
      </c>
      <c r="M71" s="7">
        <v>0.81701444622792929</v>
      </c>
    </row>
    <row r="72" spans="3:13" x14ac:dyDescent="0.2">
      <c r="C72" t="s">
        <v>693</v>
      </c>
      <c r="D72" t="s">
        <v>45</v>
      </c>
      <c r="E72" s="66">
        <v>340</v>
      </c>
      <c r="F72" s="6">
        <v>322.85714285714283</v>
      </c>
      <c r="G72" s="7">
        <v>0.94957983193277307</v>
      </c>
      <c r="J72" t="s">
        <v>360</v>
      </c>
      <c r="K72" s="66">
        <v>425</v>
      </c>
      <c r="L72" s="6">
        <v>394</v>
      </c>
      <c r="M72" s="7">
        <v>0.92705882352941171</v>
      </c>
    </row>
    <row r="73" spans="3:13" x14ac:dyDescent="0.2">
      <c r="C73" t="s">
        <v>487</v>
      </c>
      <c r="D73" t="s">
        <v>232</v>
      </c>
      <c r="E73" s="66">
        <v>340</v>
      </c>
      <c r="F73" s="6">
        <v>313.33333333333331</v>
      </c>
      <c r="G73" s="7">
        <v>0.92156862745098034</v>
      </c>
      <c r="J73" t="s">
        <v>359</v>
      </c>
      <c r="K73" s="66">
        <v>375</v>
      </c>
      <c r="L73" s="6">
        <v>313.57142857142856</v>
      </c>
      <c r="M73" s="7">
        <v>0.83619047619047615</v>
      </c>
    </row>
    <row r="74" spans="3:13" x14ac:dyDescent="0.2">
      <c r="C74" t="s">
        <v>486</v>
      </c>
      <c r="D74" t="s">
        <v>220</v>
      </c>
      <c r="E74" s="66">
        <v>340</v>
      </c>
      <c r="F74" s="6">
        <v>320</v>
      </c>
      <c r="G74" s="7">
        <v>0.94117647058823528</v>
      </c>
      <c r="J74" t="s">
        <v>361</v>
      </c>
      <c r="K74" s="66">
        <v>350</v>
      </c>
      <c r="L74" s="6">
        <v>274</v>
      </c>
      <c r="M74" s="7">
        <v>0.78285714285714281</v>
      </c>
    </row>
    <row r="75" spans="3:13" x14ac:dyDescent="0.2">
      <c r="C75" t="s">
        <v>961</v>
      </c>
      <c r="D75" t="s">
        <v>230</v>
      </c>
      <c r="E75" s="66">
        <v>335</v>
      </c>
      <c r="F75" s="6">
        <v>268.75</v>
      </c>
      <c r="G75" s="7">
        <v>0.80223880597014929</v>
      </c>
      <c r="J75" t="s">
        <v>363</v>
      </c>
      <c r="K75" s="66">
        <v>325</v>
      </c>
      <c r="L75" s="6">
        <v>272.5</v>
      </c>
      <c r="M75" s="7">
        <v>0.83846153846153848</v>
      </c>
    </row>
    <row r="76" spans="3:13" x14ac:dyDescent="0.2">
      <c r="C76" t="s">
        <v>748</v>
      </c>
      <c r="D76" t="s">
        <v>230</v>
      </c>
      <c r="E76" s="66">
        <v>335</v>
      </c>
      <c r="F76" s="6">
        <v>278.75</v>
      </c>
      <c r="G76" s="7">
        <v>0.83208955223880599</v>
      </c>
      <c r="J76" t="s">
        <v>364</v>
      </c>
      <c r="K76" s="66">
        <v>300</v>
      </c>
      <c r="L76" s="6">
        <v>250</v>
      </c>
      <c r="M76" s="7">
        <v>0.83333333333333337</v>
      </c>
    </row>
    <row r="77" spans="3:13" x14ac:dyDescent="0.2">
      <c r="C77" t="s">
        <v>922</v>
      </c>
      <c r="D77" t="s">
        <v>50</v>
      </c>
      <c r="E77" s="66">
        <v>330</v>
      </c>
      <c r="F77" s="6">
        <v>310.71428571428572</v>
      </c>
      <c r="G77" s="7">
        <v>0.94155844155844159</v>
      </c>
      <c r="J77" t="s">
        <v>362</v>
      </c>
      <c r="K77" s="66">
        <v>295</v>
      </c>
      <c r="L77" s="6">
        <v>265</v>
      </c>
      <c r="M77" s="7">
        <v>0.89830508474576276</v>
      </c>
    </row>
    <row r="78" spans="3:13" x14ac:dyDescent="0.2">
      <c r="C78" t="s">
        <v>991</v>
      </c>
      <c r="D78" t="s">
        <v>232</v>
      </c>
      <c r="E78" s="66">
        <v>330</v>
      </c>
      <c r="F78" s="6">
        <v>271.66666666666669</v>
      </c>
      <c r="G78" s="7">
        <v>0.82323232323232332</v>
      </c>
      <c r="J78" t="s">
        <v>365</v>
      </c>
      <c r="K78" s="66">
        <v>240</v>
      </c>
      <c r="L78" s="6">
        <v>227.5</v>
      </c>
      <c r="M78" s="7">
        <v>0.94791666666666663</v>
      </c>
    </row>
    <row r="79" spans="3:13" x14ac:dyDescent="0.2">
      <c r="C79" t="s">
        <v>346</v>
      </c>
      <c r="D79" t="s">
        <v>153</v>
      </c>
      <c r="E79" s="66">
        <v>330</v>
      </c>
      <c r="F79" s="6">
        <v>295</v>
      </c>
      <c r="G79" s="7">
        <v>0.89393939393939392</v>
      </c>
      <c r="J79" t="s">
        <v>587</v>
      </c>
      <c r="K79" s="66">
        <v>235</v>
      </c>
      <c r="L79" s="6">
        <v>196.66666666666666</v>
      </c>
      <c r="M79" s="7">
        <v>0.83687943262411346</v>
      </c>
    </row>
    <row r="80" spans="3:13" x14ac:dyDescent="0.2">
      <c r="C80" t="s">
        <v>238</v>
      </c>
      <c r="D80" t="s">
        <v>224</v>
      </c>
      <c r="E80" s="66">
        <v>330</v>
      </c>
      <c r="F80" s="6">
        <v>303.33333333333331</v>
      </c>
      <c r="G80" s="7">
        <v>0.91919191919191912</v>
      </c>
      <c r="J80" t="s">
        <v>366</v>
      </c>
      <c r="K80" s="66">
        <v>230</v>
      </c>
      <c r="L80" s="6">
        <v>188.33333333333334</v>
      </c>
      <c r="M80" s="7">
        <v>0.81884057971014501</v>
      </c>
    </row>
    <row r="81" spans="3:13" x14ac:dyDescent="0.2">
      <c r="C81" t="s">
        <v>323</v>
      </c>
      <c r="D81" t="s">
        <v>29</v>
      </c>
      <c r="E81" s="66">
        <v>330</v>
      </c>
      <c r="F81" s="6">
        <v>271.25</v>
      </c>
      <c r="G81" s="7">
        <v>0.82196969696969702</v>
      </c>
      <c r="J81" t="s">
        <v>367</v>
      </c>
      <c r="K81" s="66">
        <v>210</v>
      </c>
      <c r="L81" s="6">
        <v>193.33333333333334</v>
      </c>
      <c r="M81" s="7">
        <v>0.92063492063492069</v>
      </c>
    </row>
    <row r="82" spans="3:13" x14ac:dyDescent="0.2">
      <c r="C82" t="s">
        <v>905</v>
      </c>
      <c r="D82" t="s">
        <v>226</v>
      </c>
      <c r="E82" s="66">
        <v>325</v>
      </c>
      <c r="F82" s="6">
        <v>302.5</v>
      </c>
      <c r="G82" s="7">
        <v>0.93076923076923079</v>
      </c>
      <c r="J82" t="s">
        <v>368</v>
      </c>
      <c r="K82" s="66">
        <v>160</v>
      </c>
      <c r="L82" s="6">
        <v>143.33333333333334</v>
      </c>
      <c r="M82" s="7">
        <v>0.89583333333333337</v>
      </c>
    </row>
    <row r="83" spans="3:13" x14ac:dyDescent="0.2">
      <c r="C83" t="s">
        <v>793</v>
      </c>
      <c r="D83" t="s">
        <v>223</v>
      </c>
      <c r="E83" s="66">
        <v>325</v>
      </c>
      <c r="F83" s="6">
        <v>257.5</v>
      </c>
      <c r="G83" s="7">
        <v>0.79230769230769227</v>
      </c>
      <c r="J83" t="s">
        <v>369</v>
      </c>
      <c r="K83" s="66">
        <v>130</v>
      </c>
      <c r="L83" s="6">
        <v>113.33333333333333</v>
      </c>
      <c r="M83" s="7">
        <v>0.87179487179487181</v>
      </c>
    </row>
    <row r="84" spans="3:13" x14ac:dyDescent="0.2">
      <c r="C84" t="s">
        <v>969</v>
      </c>
      <c r="D84" t="s">
        <v>231</v>
      </c>
      <c r="E84" s="66">
        <v>325</v>
      </c>
      <c r="F84" s="6">
        <v>261.25</v>
      </c>
      <c r="G84" s="7">
        <v>0.80384615384615388</v>
      </c>
      <c r="J84" t="s">
        <v>370</v>
      </c>
      <c r="K84" s="66">
        <v>0</v>
      </c>
      <c r="L84" s="6">
        <v>0</v>
      </c>
      <c r="M84" s="7" t="e">
        <v>#DIV/0!</v>
      </c>
    </row>
    <row r="85" spans="3:13" x14ac:dyDescent="0.2">
      <c r="C85" t="s">
        <v>618</v>
      </c>
      <c r="D85" t="s">
        <v>33</v>
      </c>
      <c r="E85" s="66">
        <v>325</v>
      </c>
      <c r="F85" s="6">
        <v>291.25</v>
      </c>
      <c r="G85" s="7">
        <v>0.89615384615384619</v>
      </c>
      <c r="I85" t="s">
        <v>372</v>
      </c>
      <c r="K85" s="66">
        <v>445</v>
      </c>
      <c r="L85" s="6">
        <v>228.22448979591837</v>
      </c>
      <c r="M85" s="7">
        <v>0.85890937019969282</v>
      </c>
    </row>
    <row r="86" spans="3:13" x14ac:dyDescent="0.2">
      <c r="C86" t="s">
        <v>396</v>
      </c>
      <c r="D86" t="s">
        <v>226</v>
      </c>
      <c r="E86" s="66">
        <v>325</v>
      </c>
      <c r="F86" s="6">
        <v>261.25</v>
      </c>
      <c r="G86" s="7">
        <v>0.80384615384615388</v>
      </c>
      <c r="I86" t="s">
        <v>41</v>
      </c>
      <c r="J86" t="s">
        <v>513</v>
      </c>
      <c r="K86" s="66">
        <v>450</v>
      </c>
      <c r="L86" s="6">
        <v>361.42857142857144</v>
      </c>
      <c r="M86" s="7">
        <v>0.80317460317460321</v>
      </c>
    </row>
    <row r="87" spans="3:13" x14ac:dyDescent="0.2">
      <c r="C87" t="s">
        <v>191</v>
      </c>
      <c r="D87" t="s">
        <v>219</v>
      </c>
      <c r="E87" s="66">
        <v>325</v>
      </c>
      <c r="F87" s="6">
        <v>249</v>
      </c>
      <c r="G87" s="7">
        <v>0.76615384615384619</v>
      </c>
      <c r="J87" t="s">
        <v>1030</v>
      </c>
      <c r="K87" s="66">
        <v>435</v>
      </c>
      <c r="L87" s="6">
        <v>407.85714285714283</v>
      </c>
      <c r="M87" s="7">
        <v>0.93760262725779964</v>
      </c>
    </row>
    <row r="88" spans="3:13" x14ac:dyDescent="0.2">
      <c r="C88" t="s">
        <v>445</v>
      </c>
      <c r="D88" t="s">
        <v>44</v>
      </c>
      <c r="E88" s="66">
        <v>325</v>
      </c>
      <c r="F88" s="6">
        <v>253</v>
      </c>
      <c r="G88" s="7">
        <v>0.77846153846153843</v>
      </c>
      <c r="J88" t="s">
        <v>514</v>
      </c>
      <c r="K88" s="66">
        <v>365</v>
      </c>
      <c r="L88" s="6">
        <v>302</v>
      </c>
      <c r="M88" s="7">
        <v>0.82739726027397265</v>
      </c>
    </row>
    <row r="89" spans="3:13" x14ac:dyDescent="0.2">
      <c r="C89" t="s">
        <v>519</v>
      </c>
      <c r="D89" t="s">
        <v>41</v>
      </c>
      <c r="E89" s="66">
        <v>325</v>
      </c>
      <c r="F89" s="6">
        <v>258.75</v>
      </c>
      <c r="G89" s="7">
        <v>0.7961538461538461</v>
      </c>
      <c r="J89" t="s">
        <v>519</v>
      </c>
      <c r="K89" s="66">
        <v>325</v>
      </c>
      <c r="L89" s="6">
        <v>258.75</v>
      </c>
      <c r="M89" s="7">
        <v>0.7961538461538461</v>
      </c>
    </row>
    <row r="90" spans="3:13" x14ac:dyDescent="0.2">
      <c r="C90" t="s">
        <v>363</v>
      </c>
      <c r="D90" t="s">
        <v>30</v>
      </c>
      <c r="E90" s="66">
        <v>325</v>
      </c>
      <c r="F90" s="6">
        <v>272.5</v>
      </c>
      <c r="G90" s="7">
        <v>0.83846153846153848</v>
      </c>
      <c r="J90" t="s">
        <v>518</v>
      </c>
      <c r="K90" s="66">
        <v>300</v>
      </c>
      <c r="L90" s="6">
        <v>258.75</v>
      </c>
      <c r="M90" s="7">
        <v>0.86250000000000004</v>
      </c>
    </row>
    <row r="91" spans="3:13" x14ac:dyDescent="0.2">
      <c r="C91" t="s">
        <v>635</v>
      </c>
      <c r="D91" t="s">
        <v>229</v>
      </c>
      <c r="E91" s="66">
        <v>320</v>
      </c>
      <c r="F91" s="6">
        <v>255</v>
      </c>
      <c r="G91" s="7">
        <v>0.796875</v>
      </c>
      <c r="J91" t="s">
        <v>517</v>
      </c>
      <c r="K91" s="66">
        <v>290</v>
      </c>
      <c r="L91" s="6">
        <v>216.25</v>
      </c>
      <c r="M91" s="7">
        <v>0.74568965517241381</v>
      </c>
    </row>
    <row r="92" spans="3:13" x14ac:dyDescent="0.2">
      <c r="C92" t="s">
        <v>959</v>
      </c>
      <c r="D92" t="s">
        <v>47</v>
      </c>
      <c r="E92" s="66">
        <v>320</v>
      </c>
      <c r="F92" s="6">
        <v>285.71428571428572</v>
      </c>
      <c r="G92" s="7">
        <v>0.8928571428571429</v>
      </c>
      <c r="J92" t="s">
        <v>515</v>
      </c>
      <c r="K92" s="66">
        <v>280</v>
      </c>
      <c r="L92" s="6">
        <v>243</v>
      </c>
      <c r="M92" s="7">
        <v>0.86785714285714288</v>
      </c>
    </row>
    <row r="93" spans="3:13" x14ac:dyDescent="0.2">
      <c r="C93" t="s">
        <v>559</v>
      </c>
      <c r="D93" t="s">
        <v>32</v>
      </c>
      <c r="E93" s="66">
        <v>320</v>
      </c>
      <c r="F93" s="6">
        <v>273.75</v>
      </c>
      <c r="G93" s="7">
        <v>0.85546875</v>
      </c>
      <c r="J93" t="s">
        <v>516</v>
      </c>
      <c r="K93" s="66">
        <v>260</v>
      </c>
      <c r="L93" s="6">
        <v>215</v>
      </c>
      <c r="M93" s="7">
        <v>0.82692307692307687</v>
      </c>
    </row>
    <row r="94" spans="3:13" x14ac:dyDescent="0.2">
      <c r="C94" t="s">
        <v>477</v>
      </c>
      <c r="D94" t="s">
        <v>228</v>
      </c>
      <c r="E94" s="66">
        <v>320</v>
      </c>
      <c r="F94" s="6">
        <v>266.25</v>
      </c>
      <c r="G94" s="7">
        <v>0.83203125</v>
      </c>
      <c r="J94" t="s">
        <v>520</v>
      </c>
      <c r="K94" s="66">
        <v>245</v>
      </c>
      <c r="L94" s="6">
        <v>215</v>
      </c>
      <c r="M94" s="7">
        <v>0.87755102040816324</v>
      </c>
    </row>
    <row r="95" spans="3:13" x14ac:dyDescent="0.2">
      <c r="C95" t="s">
        <v>605</v>
      </c>
      <c r="D95" t="s">
        <v>31</v>
      </c>
      <c r="E95" s="66">
        <v>315</v>
      </c>
      <c r="F95" s="6">
        <v>243</v>
      </c>
      <c r="G95" s="7">
        <v>0.77142857142857146</v>
      </c>
      <c r="J95" t="s">
        <v>522</v>
      </c>
      <c r="K95" s="66">
        <v>200</v>
      </c>
      <c r="L95" s="6">
        <v>166.66666666666666</v>
      </c>
      <c r="M95" s="7">
        <v>0.83333333333333326</v>
      </c>
    </row>
    <row r="96" spans="3:13" x14ac:dyDescent="0.2">
      <c r="C96" t="s">
        <v>397</v>
      </c>
      <c r="D96" t="s">
        <v>150</v>
      </c>
      <c r="E96" s="66">
        <v>315</v>
      </c>
      <c r="F96" s="6">
        <v>255.71428571428572</v>
      </c>
      <c r="G96" s="7">
        <v>0.8117913832199547</v>
      </c>
      <c r="J96" t="s">
        <v>521</v>
      </c>
      <c r="K96" s="66">
        <v>200</v>
      </c>
      <c r="L96" s="6">
        <v>171.66666666666666</v>
      </c>
      <c r="M96" s="7">
        <v>0.85833333333333328</v>
      </c>
    </row>
    <row r="97" spans="3:13" x14ac:dyDescent="0.2">
      <c r="C97" t="s">
        <v>291</v>
      </c>
      <c r="D97" t="s">
        <v>42</v>
      </c>
      <c r="E97" s="66">
        <v>315</v>
      </c>
      <c r="F97" s="6">
        <v>290</v>
      </c>
      <c r="G97" s="7">
        <v>0.92063492063492058</v>
      </c>
      <c r="J97" t="s">
        <v>523</v>
      </c>
      <c r="K97" s="66">
        <v>195</v>
      </c>
      <c r="L97" s="6">
        <v>171.66666666666666</v>
      </c>
      <c r="M97" s="7">
        <v>0.88034188034188032</v>
      </c>
    </row>
    <row r="98" spans="3:13" x14ac:dyDescent="0.2">
      <c r="C98" t="s">
        <v>169</v>
      </c>
      <c r="D98" t="s">
        <v>42</v>
      </c>
      <c r="E98" s="66">
        <v>315</v>
      </c>
      <c r="F98" s="6">
        <v>223.75</v>
      </c>
      <c r="G98" s="7">
        <v>0.71031746031746035</v>
      </c>
      <c r="J98" t="s">
        <v>525</v>
      </c>
      <c r="K98" s="66">
        <v>180</v>
      </c>
      <c r="L98" s="6">
        <v>136.66666666666666</v>
      </c>
      <c r="M98" s="7">
        <v>0.75925925925925919</v>
      </c>
    </row>
    <row r="99" spans="3:13" x14ac:dyDescent="0.2">
      <c r="C99" t="s">
        <v>590</v>
      </c>
      <c r="D99" t="s">
        <v>230</v>
      </c>
      <c r="E99" s="66">
        <v>315</v>
      </c>
      <c r="F99" s="6">
        <v>236.66666666666666</v>
      </c>
      <c r="G99" s="7">
        <v>0.75132275132275128</v>
      </c>
      <c r="J99" t="s">
        <v>524</v>
      </c>
      <c r="K99" s="66">
        <v>180</v>
      </c>
      <c r="L99" s="6">
        <v>153.33333333333334</v>
      </c>
      <c r="M99" s="7">
        <v>0.85185185185185186</v>
      </c>
    </row>
    <row r="100" spans="3:13" x14ac:dyDescent="0.2">
      <c r="C100" t="s">
        <v>634</v>
      </c>
      <c r="D100" t="s">
        <v>20</v>
      </c>
      <c r="E100" s="66">
        <v>310</v>
      </c>
      <c r="F100" s="6">
        <v>283.75</v>
      </c>
      <c r="G100" s="7">
        <v>0.91532258064516125</v>
      </c>
      <c r="J100" t="s">
        <v>526</v>
      </c>
      <c r="K100" s="66">
        <v>170</v>
      </c>
      <c r="L100" s="6">
        <v>166.66666666666666</v>
      </c>
      <c r="M100" s="7">
        <v>0.98039215686274506</v>
      </c>
    </row>
    <row r="101" spans="3:13" x14ac:dyDescent="0.2">
      <c r="C101" t="s">
        <v>325</v>
      </c>
      <c r="D101" t="s">
        <v>29</v>
      </c>
      <c r="E101" s="66">
        <v>310</v>
      </c>
      <c r="F101" s="6">
        <v>260</v>
      </c>
      <c r="G101" s="7">
        <v>0.83870967741935487</v>
      </c>
      <c r="J101" t="s">
        <v>527</v>
      </c>
      <c r="K101" s="66">
        <v>165</v>
      </c>
      <c r="L101" s="6">
        <v>155</v>
      </c>
      <c r="M101" s="7">
        <v>0.93939393939393945</v>
      </c>
    </row>
    <row r="102" spans="3:13" x14ac:dyDescent="0.2">
      <c r="C102" t="s">
        <v>557</v>
      </c>
      <c r="D102" t="s">
        <v>32</v>
      </c>
      <c r="E102" s="66">
        <v>310</v>
      </c>
      <c r="F102" s="6">
        <v>275</v>
      </c>
      <c r="G102" s="7">
        <v>0.88709677419354838</v>
      </c>
      <c r="J102" t="s">
        <v>528</v>
      </c>
      <c r="K102" s="66">
        <v>150</v>
      </c>
      <c r="L102" s="6">
        <v>131.66666666666666</v>
      </c>
      <c r="M102" s="7">
        <v>0.87777777777777777</v>
      </c>
    </row>
    <row r="103" spans="3:13" x14ac:dyDescent="0.2">
      <c r="C103" t="s">
        <v>290</v>
      </c>
      <c r="D103" t="s">
        <v>42</v>
      </c>
      <c r="E103" s="66">
        <v>310</v>
      </c>
      <c r="F103" s="6">
        <v>280</v>
      </c>
      <c r="G103" s="7">
        <v>0.90322580645161288</v>
      </c>
      <c r="J103" t="s">
        <v>529</v>
      </c>
      <c r="K103" s="66">
        <v>145</v>
      </c>
      <c r="L103" s="6">
        <v>133.33333333333334</v>
      </c>
      <c r="M103" s="7">
        <v>0.91954022988505757</v>
      </c>
    </row>
    <row r="104" spans="3:13" x14ac:dyDescent="0.2">
      <c r="C104" t="s">
        <v>348</v>
      </c>
      <c r="D104" t="s">
        <v>231</v>
      </c>
      <c r="E104" s="66">
        <v>310</v>
      </c>
      <c r="F104" s="6">
        <v>185</v>
      </c>
      <c r="G104" s="7">
        <v>0.59677419354838712</v>
      </c>
      <c r="J104" t="s">
        <v>530</v>
      </c>
      <c r="K104" s="66">
        <v>120</v>
      </c>
      <c r="L104" s="6">
        <v>100</v>
      </c>
      <c r="M104" s="7">
        <v>0.83333333333333337</v>
      </c>
    </row>
    <row r="105" spans="3:13" x14ac:dyDescent="0.2">
      <c r="C105" t="s">
        <v>298</v>
      </c>
      <c r="D105" t="s">
        <v>227</v>
      </c>
      <c r="E105" s="66">
        <v>310</v>
      </c>
      <c r="F105" s="6">
        <v>270</v>
      </c>
      <c r="G105" s="7">
        <v>0.87096774193548387</v>
      </c>
      <c r="J105" t="s">
        <v>531</v>
      </c>
      <c r="K105" s="66">
        <v>120</v>
      </c>
      <c r="L105" s="6">
        <v>108.33333333333333</v>
      </c>
      <c r="M105" s="7">
        <v>0.90277777777777779</v>
      </c>
    </row>
    <row r="106" spans="3:13" x14ac:dyDescent="0.2">
      <c r="C106" t="s">
        <v>974</v>
      </c>
      <c r="D106" t="s">
        <v>53</v>
      </c>
      <c r="E106" s="66">
        <v>305</v>
      </c>
      <c r="F106" s="6">
        <v>241.25</v>
      </c>
      <c r="G106" s="7">
        <v>0.79098360655737709</v>
      </c>
      <c r="J106" t="s">
        <v>533</v>
      </c>
      <c r="K106" s="66">
        <v>115</v>
      </c>
      <c r="L106" s="6">
        <v>95</v>
      </c>
      <c r="M106" s="7">
        <v>0.82608695652173914</v>
      </c>
    </row>
    <row r="107" spans="3:13" x14ac:dyDescent="0.2">
      <c r="C107" t="s">
        <v>263</v>
      </c>
      <c r="D107" t="s">
        <v>21</v>
      </c>
      <c r="E107" s="66">
        <v>305</v>
      </c>
      <c r="F107" s="6">
        <v>277.5</v>
      </c>
      <c r="G107" s="7">
        <v>0.9098360655737705</v>
      </c>
      <c r="J107" t="s">
        <v>532</v>
      </c>
      <c r="K107" s="66">
        <v>115</v>
      </c>
      <c r="L107" s="6">
        <v>108.33333333333333</v>
      </c>
      <c r="M107" s="7">
        <v>0.94202898550724634</v>
      </c>
    </row>
    <row r="108" spans="3:13" x14ac:dyDescent="0.2">
      <c r="C108" t="s">
        <v>381</v>
      </c>
      <c r="D108" t="s">
        <v>25</v>
      </c>
      <c r="E108" s="66">
        <v>305</v>
      </c>
      <c r="F108" s="6">
        <v>210</v>
      </c>
      <c r="G108" s="7">
        <v>0.68852459016393441</v>
      </c>
      <c r="J108" t="s">
        <v>534</v>
      </c>
      <c r="K108" s="66">
        <v>100</v>
      </c>
      <c r="L108" s="6">
        <v>88.333333333333329</v>
      </c>
      <c r="M108" s="7">
        <v>0.8833333333333333</v>
      </c>
    </row>
    <row r="109" spans="3:13" x14ac:dyDescent="0.2">
      <c r="C109" t="s">
        <v>409</v>
      </c>
      <c r="D109" t="s">
        <v>224</v>
      </c>
      <c r="E109" s="66">
        <v>305</v>
      </c>
      <c r="F109" s="6">
        <v>280</v>
      </c>
      <c r="G109" s="7">
        <v>0.91803278688524592</v>
      </c>
      <c r="I109" t="s">
        <v>535</v>
      </c>
      <c r="K109" s="66">
        <v>450</v>
      </c>
      <c r="L109" s="6">
        <v>189.76966873706004</v>
      </c>
      <c r="M109" s="7">
        <v>0.85498577491721461</v>
      </c>
    </row>
    <row r="110" spans="3:13" x14ac:dyDescent="0.2">
      <c r="C110" t="s">
        <v>970</v>
      </c>
      <c r="D110" t="s">
        <v>231</v>
      </c>
      <c r="E110" s="66">
        <v>300</v>
      </c>
      <c r="F110" s="6">
        <v>273.33333333333331</v>
      </c>
      <c r="G110" s="7">
        <v>0.91111111111111109</v>
      </c>
      <c r="I110" t="s">
        <v>223</v>
      </c>
      <c r="J110" t="s">
        <v>793</v>
      </c>
      <c r="K110" s="66">
        <v>325</v>
      </c>
      <c r="L110" s="6">
        <v>257.5</v>
      </c>
      <c r="M110" s="7">
        <v>0.79230769230769227</v>
      </c>
    </row>
    <row r="111" spans="3:13" x14ac:dyDescent="0.2">
      <c r="C111" t="s">
        <v>764</v>
      </c>
      <c r="D111" t="s">
        <v>159</v>
      </c>
      <c r="E111" s="66">
        <v>300</v>
      </c>
      <c r="F111" s="6">
        <v>261</v>
      </c>
      <c r="G111" s="7">
        <v>0.87</v>
      </c>
      <c r="J111" t="s">
        <v>794</v>
      </c>
      <c r="K111" s="66">
        <v>275</v>
      </c>
      <c r="L111" s="6">
        <v>211.66666666666666</v>
      </c>
      <c r="M111" s="7">
        <v>0.76969696969696966</v>
      </c>
    </row>
    <row r="112" spans="3:13" x14ac:dyDescent="0.2">
      <c r="C112" t="s">
        <v>936</v>
      </c>
      <c r="D112" t="s">
        <v>225</v>
      </c>
      <c r="E112" s="66">
        <v>300</v>
      </c>
      <c r="F112" s="6">
        <v>276.66666666666669</v>
      </c>
      <c r="G112" s="7">
        <v>0.92222222222222228</v>
      </c>
      <c r="J112" t="s">
        <v>870</v>
      </c>
      <c r="K112" s="66">
        <v>260</v>
      </c>
      <c r="L112" s="6">
        <v>173.75</v>
      </c>
      <c r="M112" s="7">
        <v>0.66826923076923073</v>
      </c>
    </row>
    <row r="113" spans="3:13" x14ac:dyDescent="0.2">
      <c r="C113" t="s">
        <v>668</v>
      </c>
      <c r="D113" t="s">
        <v>146</v>
      </c>
      <c r="E113" s="66">
        <v>300</v>
      </c>
      <c r="F113" s="6">
        <v>270</v>
      </c>
      <c r="G113" s="7">
        <v>0.9</v>
      </c>
      <c r="J113" t="s">
        <v>795</v>
      </c>
      <c r="K113" s="66">
        <v>230</v>
      </c>
      <c r="L113" s="6">
        <v>166.25</v>
      </c>
      <c r="M113" s="7">
        <v>0.72282608695652173</v>
      </c>
    </row>
    <row r="114" spans="3:13" x14ac:dyDescent="0.2">
      <c r="C114" t="s">
        <v>956</v>
      </c>
      <c r="D114" t="s">
        <v>229</v>
      </c>
      <c r="E114" s="66">
        <v>300</v>
      </c>
      <c r="F114" s="6">
        <v>286.66666666666669</v>
      </c>
      <c r="G114" s="7">
        <v>0.9555555555555556</v>
      </c>
      <c r="J114" t="s">
        <v>797</v>
      </c>
      <c r="K114" s="66">
        <v>210</v>
      </c>
      <c r="L114" s="6">
        <v>200</v>
      </c>
      <c r="M114" s="7">
        <v>0.95238095238095233</v>
      </c>
    </row>
    <row r="115" spans="3:13" x14ac:dyDescent="0.2">
      <c r="C115" t="s">
        <v>736</v>
      </c>
      <c r="D115" t="s">
        <v>39</v>
      </c>
      <c r="E115" s="66">
        <v>300</v>
      </c>
      <c r="F115" s="6">
        <v>282.5</v>
      </c>
      <c r="G115" s="7">
        <v>0.94166666666666665</v>
      </c>
      <c r="J115" t="s">
        <v>796</v>
      </c>
      <c r="K115" s="66">
        <v>210</v>
      </c>
      <c r="L115" s="6">
        <v>178.33333333333334</v>
      </c>
      <c r="M115" s="7">
        <v>0.8492063492063493</v>
      </c>
    </row>
    <row r="116" spans="3:13" x14ac:dyDescent="0.2">
      <c r="C116" t="s">
        <v>769</v>
      </c>
      <c r="D116" t="s">
        <v>226</v>
      </c>
      <c r="E116" s="66">
        <v>300</v>
      </c>
      <c r="F116" s="6">
        <v>281.25</v>
      </c>
      <c r="G116" s="7">
        <v>0.9375</v>
      </c>
      <c r="J116" t="s">
        <v>799</v>
      </c>
      <c r="K116" s="66">
        <v>200</v>
      </c>
      <c r="L116" s="6">
        <v>163.33333333333334</v>
      </c>
      <c r="M116" s="7">
        <v>0.81666666666666676</v>
      </c>
    </row>
    <row r="117" spans="3:13" x14ac:dyDescent="0.2">
      <c r="C117" t="s">
        <v>518</v>
      </c>
      <c r="D117" t="s">
        <v>41</v>
      </c>
      <c r="E117" s="66">
        <v>300</v>
      </c>
      <c r="F117" s="6">
        <v>258.75</v>
      </c>
      <c r="G117" s="7">
        <v>0.86250000000000004</v>
      </c>
      <c r="J117" t="s">
        <v>798</v>
      </c>
      <c r="K117" s="66">
        <v>200</v>
      </c>
      <c r="L117" s="6">
        <v>125</v>
      </c>
      <c r="M117" s="7">
        <v>0.625</v>
      </c>
    </row>
    <row r="118" spans="3:13" x14ac:dyDescent="0.2">
      <c r="C118" t="s">
        <v>376</v>
      </c>
      <c r="D118" t="s">
        <v>25</v>
      </c>
      <c r="E118" s="66">
        <v>300</v>
      </c>
      <c r="F118" s="6">
        <v>262</v>
      </c>
      <c r="G118" s="7">
        <v>0.87333333333333329</v>
      </c>
      <c r="J118" t="s">
        <v>800</v>
      </c>
      <c r="K118" s="66">
        <v>180</v>
      </c>
      <c r="L118" s="6">
        <v>160</v>
      </c>
      <c r="M118" s="7">
        <v>0.88888888888888884</v>
      </c>
    </row>
    <row r="119" spans="3:13" x14ac:dyDescent="0.2">
      <c r="C119" t="s">
        <v>364</v>
      </c>
      <c r="D119" t="s">
        <v>30</v>
      </c>
      <c r="E119" s="66">
        <v>300</v>
      </c>
      <c r="F119" s="6">
        <v>250</v>
      </c>
      <c r="G119" s="7">
        <v>0.83333333333333337</v>
      </c>
      <c r="J119" t="s">
        <v>801</v>
      </c>
      <c r="K119" s="66">
        <v>170</v>
      </c>
      <c r="L119" s="6">
        <v>155</v>
      </c>
      <c r="M119" s="7">
        <v>0.91176470588235292</v>
      </c>
    </row>
    <row r="120" spans="3:13" x14ac:dyDescent="0.2">
      <c r="C120" t="s">
        <v>459</v>
      </c>
      <c r="D120" t="s">
        <v>26</v>
      </c>
      <c r="E120" s="66">
        <v>300</v>
      </c>
      <c r="F120" s="6">
        <v>252</v>
      </c>
      <c r="G120" s="7">
        <v>0.84</v>
      </c>
      <c r="J120" t="s">
        <v>802</v>
      </c>
      <c r="K120" s="66">
        <v>125</v>
      </c>
      <c r="L120" s="6">
        <v>116.66666666666667</v>
      </c>
      <c r="M120" s="7">
        <v>0.93333333333333335</v>
      </c>
    </row>
    <row r="121" spans="3:13" x14ac:dyDescent="0.2">
      <c r="C121" t="s">
        <v>488</v>
      </c>
      <c r="D121" t="s">
        <v>232</v>
      </c>
      <c r="E121" s="66">
        <v>300</v>
      </c>
      <c r="F121" s="6">
        <v>293.33333333333331</v>
      </c>
      <c r="G121" s="7">
        <v>0.97777777777777775</v>
      </c>
      <c r="J121" t="s">
        <v>803</v>
      </c>
      <c r="K121" s="66">
        <v>110</v>
      </c>
      <c r="L121" s="6">
        <v>100</v>
      </c>
      <c r="M121" s="7">
        <v>0.90909090909090906</v>
      </c>
    </row>
    <row r="122" spans="3:13" x14ac:dyDescent="0.2">
      <c r="C122" t="s">
        <v>239</v>
      </c>
      <c r="D122" t="s">
        <v>22</v>
      </c>
      <c r="E122" s="66">
        <v>300</v>
      </c>
      <c r="F122" s="6">
        <v>252</v>
      </c>
      <c r="G122" s="7">
        <v>0.84</v>
      </c>
      <c r="I122" t="s">
        <v>851</v>
      </c>
      <c r="K122" s="66">
        <v>325</v>
      </c>
      <c r="L122" s="6">
        <v>167.29166666666666</v>
      </c>
      <c r="M122" s="7">
        <v>0.80460921843687372</v>
      </c>
    </row>
    <row r="123" spans="3:13" x14ac:dyDescent="0.2">
      <c r="C123" t="s">
        <v>379</v>
      </c>
      <c r="D123" t="s">
        <v>232</v>
      </c>
      <c r="E123" s="66">
        <v>300</v>
      </c>
      <c r="F123" s="6">
        <v>270</v>
      </c>
      <c r="G123" s="7">
        <v>0.9</v>
      </c>
      <c r="I123" t="s">
        <v>42</v>
      </c>
      <c r="J123" t="s">
        <v>286</v>
      </c>
      <c r="K123" s="66">
        <v>450</v>
      </c>
      <c r="L123" s="6">
        <v>359.28571428571428</v>
      </c>
      <c r="M123" s="7">
        <v>0.79841269841269835</v>
      </c>
    </row>
    <row r="124" spans="3:13" x14ac:dyDescent="0.2">
      <c r="C124" t="s">
        <v>768</v>
      </c>
      <c r="D124" t="s">
        <v>226</v>
      </c>
      <c r="E124" s="66">
        <v>295</v>
      </c>
      <c r="F124" s="6">
        <v>215</v>
      </c>
      <c r="G124" s="7">
        <v>0.72881355932203384</v>
      </c>
      <c r="J124" t="s">
        <v>288</v>
      </c>
      <c r="K124" s="66">
        <v>400</v>
      </c>
      <c r="L124" s="6">
        <v>347.5</v>
      </c>
      <c r="M124" s="7">
        <v>0.86875000000000002</v>
      </c>
    </row>
    <row r="125" spans="3:13" x14ac:dyDescent="0.2">
      <c r="C125" t="s">
        <v>796</v>
      </c>
      <c r="D125" t="s">
        <v>231</v>
      </c>
      <c r="E125" s="66">
        <v>295</v>
      </c>
      <c r="F125" s="6">
        <v>241.66666666666666</v>
      </c>
      <c r="G125" s="7">
        <v>0.8192090395480226</v>
      </c>
      <c r="J125" t="s">
        <v>287</v>
      </c>
      <c r="K125" s="66">
        <v>385</v>
      </c>
      <c r="L125" s="6">
        <v>229.28571428571428</v>
      </c>
      <c r="M125" s="7">
        <v>0.59554730983302406</v>
      </c>
    </row>
    <row r="126" spans="3:13" x14ac:dyDescent="0.2">
      <c r="C126" t="s">
        <v>362</v>
      </c>
      <c r="D126" t="s">
        <v>30</v>
      </c>
      <c r="E126" s="66">
        <v>295</v>
      </c>
      <c r="F126" s="6">
        <v>265</v>
      </c>
      <c r="G126" s="7">
        <v>0.89830508474576276</v>
      </c>
      <c r="J126" t="s">
        <v>170</v>
      </c>
      <c r="K126" s="66">
        <v>385</v>
      </c>
      <c r="L126" s="6">
        <v>260</v>
      </c>
      <c r="M126" s="7">
        <v>0.67532467532467533</v>
      </c>
    </row>
    <row r="127" spans="3:13" x14ac:dyDescent="0.2">
      <c r="C127" t="s">
        <v>594</v>
      </c>
      <c r="D127" t="s">
        <v>157</v>
      </c>
      <c r="E127" s="66">
        <v>295</v>
      </c>
      <c r="F127" s="6">
        <v>206.42857142857142</v>
      </c>
      <c r="G127" s="7">
        <v>0.69975786924939465</v>
      </c>
      <c r="J127" t="s">
        <v>291</v>
      </c>
      <c r="K127" s="66">
        <v>315</v>
      </c>
      <c r="L127" s="6">
        <v>290</v>
      </c>
      <c r="M127" s="7">
        <v>0.92063492063492058</v>
      </c>
    </row>
    <row r="128" spans="3:13" x14ac:dyDescent="0.2">
      <c r="C128" t="s">
        <v>462</v>
      </c>
      <c r="D128" t="s">
        <v>26</v>
      </c>
      <c r="E128" s="66">
        <v>295</v>
      </c>
      <c r="F128" s="6">
        <v>231.25</v>
      </c>
      <c r="G128" s="7">
        <v>0.78389830508474578</v>
      </c>
      <c r="J128" t="s">
        <v>169</v>
      </c>
      <c r="K128" s="66">
        <v>315</v>
      </c>
      <c r="L128" s="6">
        <v>223.75</v>
      </c>
      <c r="M128" s="7">
        <v>0.71031746031746035</v>
      </c>
    </row>
    <row r="129" spans="3:13" x14ac:dyDescent="0.2">
      <c r="C129" t="s">
        <v>989</v>
      </c>
      <c r="D129" t="s">
        <v>232</v>
      </c>
      <c r="E129" s="66">
        <v>290</v>
      </c>
      <c r="F129" s="6">
        <v>176.66666666666666</v>
      </c>
      <c r="G129" s="7">
        <v>0.6091954022988505</v>
      </c>
      <c r="J129" t="s">
        <v>290</v>
      </c>
      <c r="K129" s="66">
        <v>310</v>
      </c>
      <c r="L129" s="6">
        <v>280</v>
      </c>
      <c r="M129" s="7">
        <v>0.90322580645161288</v>
      </c>
    </row>
    <row r="130" spans="3:13" x14ac:dyDescent="0.2">
      <c r="C130" t="s">
        <v>839</v>
      </c>
      <c r="D130" t="s">
        <v>230</v>
      </c>
      <c r="E130" s="66">
        <v>290</v>
      </c>
      <c r="F130" s="6">
        <v>233.33333333333334</v>
      </c>
      <c r="G130" s="7">
        <v>0.8045977011494253</v>
      </c>
      <c r="J130" t="s">
        <v>289</v>
      </c>
      <c r="K130" s="66">
        <v>275</v>
      </c>
      <c r="L130" s="6">
        <v>252.5</v>
      </c>
      <c r="M130" s="7">
        <v>0.91818181818181821</v>
      </c>
    </row>
    <row r="131" spans="3:13" x14ac:dyDescent="0.2">
      <c r="C131" t="s">
        <v>620</v>
      </c>
      <c r="D131" t="s">
        <v>33</v>
      </c>
      <c r="E131" s="66">
        <v>290</v>
      </c>
      <c r="F131" s="6">
        <v>242.5</v>
      </c>
      <c r="G131" s="7">
        <v>0.83620689655172409</v>
      </c>
      <c r="J131" t="s">
        <v>292</v>
      </c>
      <c r="K131" s="66">
        <v>240</v>
      </c>
      <c r="L131" s="6">
        <v>218.33333333333334</v>
      </c>
      <c r="M131" s="7">
        <v>0.90972222222222221</v>
      </c>
    </row>
    <row r="132" spans="3:13" x14ac:dyDescent="0.2">
      <c r="C132" t="s">
        <v>735</v>
      </c>
      <c r="D132" t="s">
        <v>39</v>
      </c>
      <c r="E132" s="66">
        <v>290</v>
      </c>
      <c r="F132" s="6">
        <v>226</v>
      </c>
      <c r="G132" s="7">
        <v>0.77931034482758621</v>
      </c>
      <c r="J132" t="s">
        <v>294</v>
      </c>
      <c r="K132" s="66">
        <v>200</v>
      </c>
      <c r="L132" s="6">
        <v>168.33333333333334</v>
      </c>
      <c r="M132" s="7">
        <v>0.84166666666666667</v>
      </c>
    </row>
    <row r="133" spans="3:13" x14ac:dyDescent="0.2">
      <c r="C133" t="s">
        <v>960</v>
      </c>
      <c r="D133" t="s">
        <v>47</v>
      </c>
      <c r="E133" s="66">
        <v>290</v>
      </c>
      <c r="F133" s="6">
        <v>254</v>
      </c>
      <c r="G133" s="7">
        <v>0.87586206896551722</v>
      </c>
      <c r="J133" t="s">
        <v>293</v>
      </c>
      <c r="K133" s="66">
        <v>200</v>
      </c>
      <c r="L133" s="6">
        <v>173.33333333333334</v>
      </c>
      <c r="M133" s="7">
        <v>0.8666666666666667</v>
      </c>
    </row>
    <row r="134" spans="3:13" x14ac:dyDescent="0.2">
      <c r="C134" t="s">
        <v>517</v>
      </c>
      <c r="D134" t="s">
        <v>41</v>
      </c>
      <c r="E134" s="66">
        <v>290</v>
      </c>
      <c r="F134" s="6">
        <v>216.25</v>
      </c>
      <c r="G134" s="7">
        <v>0.74568965517241381</v>
      </c>
      <c r="J134" t="s">
        <v>172</v>
      </c>
      <c r="K134" s="66">
        <v>170</v>
      </c>
      <c r="L134" s="6">
        <v>146.66666666666666</v>
      </c>
      <c r="M134" s="7">
        <v>0.86274509803921562</v>
      </c>
    </row>
    <row r="135" spans="3:13" x14ac:dyDescent="0.2">
      <c r="C135" t="s">
        <v>591</v>
      </c>
      <c r="D135" t="s">
        <v>228</v>
      </c>
      <c r="E135" s="66">
        <v>290</v>
      </c>
      <c r="F135" s="6">
        <v>272.5</v>
      </c>
      <c r="G135" s="7">
        <v>0.93965517241379315</v>
      </c>
      <c r="J135" t="s">
        <v>171</v>
      </c>
      <c r="K135" s="66">
        <v>165</v>
      </c>
      <c r="L135" s="6">
        <v>121.66666666666667</v>
      </c>
      <c r="M135" s="7">
        <v>0.73737373737373735</v>
      </c>
    </row>
    <row r="136" spans="3:13" x14ac:dyDescent="0.2">
      <c r="C136" t="s">
        <v>349</v>
      </c>
      <c r="D136" t="s">
        <v>153</v>
      </c>
      <c r="E136" s="66">
        <v>290</v>
      </c>
      <c r="F136" s="6">
        <v>230</v>
      </c>
      <c r="G136" s="7">
        <v>0.7931034482758621</v>
      </c>
      <c r="J136" t="s">
        <v>168</v>
      </c>
      <c r="K136" s="66">
        <v>140</v>
      </c>
      <c r="L136" s="6">
        <v>115</v>
      </c>
      <c r="M136" s="7">
        <v>0.8214285714285714</v>
      </c>
    </row>
    <row r="137" spans="3:13" x14ac:dyDescent="0.2">
      <c r="C137" t="s">
        <v>347</v>
      </c>
      <c r="D137" t="s">
        <v>153</v>
      </c>
      <c r="E137" s="66">
        <v>290</v>
      </c>
      <c r="F137" s="6">
        <v>252.5</v>
      </c>
      <c r="G137" s="7">
        <v>0.87068965517241381</v>
      </c>
      <c r="I137" t="s">
        <v>206</v>
      </c>
      <c r="K137" s="66">
        <v>450</v>
      </c>
      <c r="L137" s="6">
        <v>227.54676870748298</v>
      </c>
      <c r="M137" s="7">
        <v>0.80649487643158535</v>
      </c>
    </row>
    <row r="138" spans="3:13" x14ac:dyDescent="0.2">
      <c r="C138" t="s">
        <v>540</v>
      </c>
      <c r="D138" t="s">
        <v>38</v>
      </c>
      <c r="E138" s="66">
        <v>290</v>
      </c>
      <c r="F138" s="6">
        <v>233.33333333333334</v>
      </c>
      <c r="G138" s="7">
        <v>0.8045977011494253</v>
      </c>
      <c r="I138" t="s">
        <v>37</v>
      </c>
      <c r="J138" t="s">
        <v>805</v>
      </c>
      <c r="K138" s="66">
        <v>310</v>
      </c>
      <c r="L138" s="6">
        <v>250.83333333333334</v>
      </c>
      <c r="M138" s="7">
        <v>0.80913978494623662</v>
      </c>
    </row>
    <row r="139" spans="3:13" x14ac:dyDescent="0.2">
      <c r="C139" t="s">
        <v>264</v>
      </c>
      <c r="D139" t="s">
        <v>224</v>
      </c>
      <c r="E139" s="66">
        <v>290</v>
      </c>
      <c r="F139" s="6">
        <v>243.33333333333334</v>
      </c>
      <c r="G139" s="7">
        <v>0.83908045977011503</v>
      </c>
      <c r="J139" t="s">
        <v>807</v>
      </c>
      <c r="K139" s="66">
        <v>280</v>
      </c>
      <c r="L139" s="6">
        <v>225</v>
      </c>
      <c r="M139" s="7">
        <v>0.8035714285714286</v>
      </c>
    </row>
    <row r="140" spans="3:13" x14ac:dyDescent="0.2">
      <c r="C140" t="s">
        <v>636</v>
      </c>
      <c r="D140" t="s">
        <v>20</v>
      </c>
      <c r="E140" s="66">
        <v>285</v>
      </c>
      <c r="F140" s="6">
        <v>273.33333333333331</v>
      </c>
      <c r="G140" s="7">
        <v>0.95906432748538006</v>
      </c>
      <c r="J140" t="s">
        <v>806</v>
      </c>
      <c r="K140" s="66">
        <v>280</v>
      </c>
      <c r="L140" s="6">
        <v>216.66666666666666</v>
      </c>
      <c r="M140" s="7">
        <v>0.77380952380952372</v>
      </c>
    </row>
    <row r="141" spans="3:13" x14ac:dyDescent="0.2">
      <c r="C141" t="s">
        <v>609</v>
      </c>
      <c r="D141" t="s">
        <v>227</v>
      </c>
      <c r="E141" s="66">
        <v>285</v>
      </c>
      <c r="F141" s="6">
        <v>225</v>
      </c>
      <c r="G141" s="7">
        <v>0.78947368421052633</v>
      </c>
      <c r="J141" t="s">
        <v>808</v>
      </c>
      <c r="K141" s="66">
        <v>230</v>
      </c>
      <c r="L141" s="6">
        <v>186.25</v>
      </c>
      <c r="M141" s="7">
        <v>0.80978260869565222</v>
      </c>
    </row>
    <row r="142" spans="3:13" x14ac:dyDescent="0.2">
      <c r="C142" t="s">
        <v>825</v>
      </c>
      <c r="D142" t="s">
        <v>230</v>
      </c>
      <c r="E142" s="66">
        <v>285</v>
      </c>
      <c r="F142" s="6">
        <v>201.66666666666666</v>
      </c>
      <c r="G142" s="7">
        <v>0.70760233918128657</v>
      </c>
      <c r="J142" t="s">
        <v>809</v>
      </c>
      <c r="K142" s="66">
        <v>220</v>
      </c>
      <c r="L142" s="6">
        <v>185</v>
      </c>
      <c r="M142" s="7">
        <v>0.84090909090909094</v>
      </c>
    </row>
    <row r="143" spans="3:13" x14ac:dyDescent="0.2">
      <c r="C143" t="s">
        <v>781</v>
      </c>
      <c r="D143" t="s">
        <v>40</v>
      </c>
      <c r="E143" s="66">
        <v>280</v>
      </c>
      <c r="F143" s="6">
        <v>200</v>
      </c>
      <c r="G143" s="7">
        <v>0.7142857142857143</v>
      </c>
      <c r="J143" t="s">
        <v>810</v>
      </c>
      <c r="K143" s="66">
        <v>210</v>
      </c>
      <c r="L143" s="6">
        <v>156.66666666666666</v>
      </c>
      <c r="M143" s="7">
        <v>0.74603174603174593</v>
      </c>
    </row>
    <row r="144" spans="3:13" x14ac:dyDescent="0.2">
      <c r="C144" t="s">
        <v>780</v>
      </c>
      <c r="D144" t="s">
        <v>40</v>
      </c>
      <c r="E144" s="66">
        <v>280</v>
      </c>
      <c r="F144" s="6">
        <v>251.25</v>
      </c>
      <c r="G144" s="7">
        <v>0.8973214285714286</v>
      </c>
      <c r="J144" t="s">
        <v>811</v>
      </c>
      <c r="K144" s="66">
        <v>200</v>
      </c>
      <c r="L144" s="6">
        <v>195</v>
      </c>
      <c r="M144" s="7">
        <v>0.97499999999999998</v>
      </c>
    </row>
    <row r="145" spans="3:13" x14ac:dyDescent="0.2">
      <c r="C145" t="s">
        <v>682</v>
      </c>
      <c r="D145" t="s">
        <v>228</v>
      </c>
      <c r="E145" s="66">
        <v>280</v>
      </c>
      <c r="F145" s="6">
        <v>250</v>
      </c>
      <c r="G145" s="7">
        <v>0.8928571428571429</v>
      </c>
      <c r="J145" t="s">
        <v>812</v>
      </c>
      <c r="K145" s="66">
        <v>190</v>
      </c>
      <c r="L145" s="6">
        <v>168.33333333333334</v>
      </c>
      <c r="M145" s="7">
        <v>0.88596491228070184</v>
      </c>
    </row>
    <row r="146" spans="3:13" x14ac:dyDescent="0.2">
      <c r="C146" t="s">
        <v>807</v>
      </c>
      <c r="D146" t="s">
        <v>37</v>
      </c>
      <c r="E146" s="66">
        <v>280</v>
      </c>
      <c r="F146" s="6">
        <v>225</v>
      </c>
      <c r="G146" s="7">
        <v>0.8035714285714286</v>
      </c>
      <c r="J146" t="s">
        <v>813</v>
      </c>
      <c r="K146" s="66">
        <v>190</v>
      </c>
      <c r="L146" s="6">
        <v>155</v>
      </c>
      <c r="M146" s="7">
        <v>0.81578947368421051</v>
      </c>
    </row>
    <row r="147" spans="3:13" x14ac:dyDescent="0.2">
      <c r="C147" t="s">
        <v>856</v>
      </c>
      <c r="D147" t="s">
        <v>228</v>
      </c>
      <c r="E147" s="66">
        <v>280</v>
      </c>
      <c r="F147" s="6">
        <v>268.33333333333331</v>
      </c>
      <c r="G147" s="7">
        <v>0.95833333333333326</v>
      </c>
      <c r="J147" t="s">
        <v>814</v>
      </c>
      <c r="K147" s="66">
        <v>180</v>
      </c>
      <c r="L147" s="6">
        <v>146.66666666666666</v>
      </c>
      <c r="M147" s="7">
        <v>0.81481481481481477</v>
      </c>
    </row>
    <row r="148" spans="3:13" x14ac:dyDescent="0.2">
      <c r="C148" t="s">
        <v>184</v>
      </c>
      <c r="D148" t="s">
        <v>28</v>
      </c>
      <c r="E148" s="66">
        <v>280</v>
      </c>
      <c r="F148" s="6">
        <v>235</v>
      </c>
      <c r="G148" s="7">
        <v>0.8392857142857143</v>
      </c>
      <c r="J148" t="s">
        <v>815</v>
      </c>
      <c r="K148" s="66">
        <v>175</v>
      </c>
      <c r="L148" s="6">
        <v>165</v>
      </c>
      <c r="M148" s="7">
        <v>0.94285714285714284</v>
      </c>
    </row>
    <row r="149" spans="3:13" x14ac:dyDescent="0.2">
      <c r="C149" t="s">
        <v>296</v>
      </c>
      <c r="D149" t="s">
        <v>23</v>
      </c>
      <c r="E149" s="66">
        <v>280</v>
      </c>
      <c r="F149" s="6">
        <v>221</v>
      </c>
      <c r="G149" s="7">
        <v>0.78928571428571426</v>
      </c>
      <c r="J149" t="s">
        <v>816</v>
      </c>
      <c r="K149" s="66">
        <v>170</v>
      </c>
      <c r="L149" s="6">
        <v>143.33333333333334</v>
      </c>
      <c r="M149" s="7">
        <v>0.84313725490196079</v>
      </c>
    </row>
    <row r="150" spans="3:13" x14ac:dyDescent="0.2">
      <c r="C150" t="s">
        <v>504</v>
      </c>
      <c r="D150" t="s">
        <v>228</v>
      </c>
      <c r="E150" s="66">
        <v>280</v>
      </c>
      <c r="F150" s="6">
        <v>240</v>
      </c>
      <c r="G150" s="7">
        <v>0.8571428571428571</v>
      </c>
      <c r="J150" t="s">
        <v>817</v>
      </c>
      <c r="K150" s="66">
        <v>160</v>
      </c>
      <c r="L150" s="6">
        <v>131.66666666666666</v>
      </c>
      <c r="M150" s="7">
        <v>0.82291666666666663</v>
      </c>
    </row>
    <row r="151" spans="3:13" x14ac:dyDescent="0.2">
      <c r="C151" t="s">
        <v>444</v>
      </c>
      <c r="D151" t="s">
        <v>231</v>
      </c>
      <c r="E151" s="66">
        <v>280</v>
      </c>
      <c r="F151" s="6">
        <v>251.66666666666666</v>
      </c>
      <c r="G151" s="7">
        <v>0.89880952380952372</v>
      </c>
      <c r="J151" t="s">
        <v>818</v>
      </c>
      <c r="K151" s="66">
        <v>145</v>
      </c>
      <c r="L151" s="6">
        <v>128.33333333333334</v>
      </c>
      <c r="M151" s="7">
        <v>0.88505747126436785</v>
      </c>
    </row>
    <row r="152" spans="3:13" x14ac:dyDescent="0.2">
      <c r="C152" t="s">
        <v>560</v>
      </c>
      <c r="D152" t="s">
        <v>32</v>
      </c>
      <c r="E152" s="66">
        <v>280</v>
      </c>
      <c r="F152" s="6">
        <v>255</v>
      </c>
      <c r="G152" s="7">
        <v>0.9107142857142857</v>
      </c>
      <c r="J152" t="s">
        <v>819</v>
      </c>
      <c r="K152" s="66">
        <v>140</v>
      </c>
      <c r="L152" s="6">
        <v>125</v>
      </c>
      <c r="M152" s="7">
        <v>0.8928571428571429</v>
      </c>
    </row>
    <row r="153" spans="3:13" x14ac:dyDescent="0.2">
      <c r="C153" t="s">
        <v>350</v>
      </c>
      <c r="D153" t="s">
        <v>153</v>
      </c>
      <c r="E153" s="66">
        <v>280</v>
      </c>
      <c r="F153" s="6">
        <v>246.66666666666666</v>
      </c>
      <c r="G153" s="7">
        <v>0.88095238095238093</v>
      </c>
      <c r="J153" t="s">
        <v>820</v>
      </c>
      <c r="K153" s="66">
        <v>110</v>
      </c>
      <c r="L153" s="6">
        <v>86.666666666666671</v>
      </c>
      <c r="M153" s="7">
        <v>0.78787878787878796</v>
      </c>
    </row>
    <row r="154" spans="3:13" x14ac:dyDescent="0.2">
      <c r="C154" t="s">
        <v>351</v>
      </c>
      <c r="D154" t="s">
        <v>153</v>
      </c>
      <c r="E154" s="66">
        <v>280</v>
      </c>
      <c r="F154" s="6">
        <v>263.33333333333331</v>
      </c>
      <c r="G154" s="7">
        <v>0.94047619047619035</v>
      </c>
      <c r="J154" t="s">
        <v>821</v>
      </c>
      <c r="K154" s="66">
        <v>95</v>
      </c>
      <c r="L154" s="6">
        <v>81.666666666666671</v>
      </c>
      <c r="M154" s="7">
        <v>0.85964912280701755</v>
      </c>
    </row>
    <row r="155" spans="3:13" x14ac:dyDescent="0.2">
      <c r="C155" t="s">
        <v>310</v>
      </c>
      <c r="D155" t="s">
        <v>152</v>
      </c>
      <c r="E155" s="66">
        <v>280</v>
      </c>
      <c r="F155" s="6">
        <v>235.83333333333334</v>
      </c>
      <c r="G155" s="7">
        <v>0.84226190476190477</v>
      </c>
      <c r="J155" t="s">
        <v>822</v>
      </c>
      <c r="K155" s="66">
        <v>0</v>
      </c>
      <c r="L155" s="6">
        <v>0</v>
      </c>
      <c r="M155" s="7" t="e">
        <v>#DIV/0!</v>
      </c>
    </row>
    <row r="156" spans="3:13" x14ac:dyDescent="0.2">
      <c r="C156" t="s">
        <v>312</v>
      </c>
      <c r="D156" t="s">
        <v>152</v>
      </c>
      <c r="E156" s="66">
        <v>280</v>
      </c>
      <c r="F156" s="6">
        <v>195</v>
      </c>
      <c r="G156" s="7">
        <v>0.6964285714285714</v>
      </c>
      <c r="I156" t="s">
        <v>852</v>
      </c>
      <c r="K156" s="66">
        <v>310</v>
      </c>
      <c r="L156" s="6">
        <v>152.61574074074076</v>
      </c>
      <c r="M156" s="7">
        <v>0.83625063419583967</v>
      </c>
    </row>
    <row r="157" spans="3:13" x14ac:dyDescent="0.2">
      <c r="C157" t="s">
        <v>266</v>
      </c>
      <c r="D157" t="s">
        <v>224</v>
      </c>
      <c r="E157" s="66">
        <v>280</v>
      </c>
      <c r="F157" s="6">
        <v>233.33333333333334</v>
      </c>
      <c r="G157" s="7">
        <v>0.83333333333333337</v>
      </c>
      <c r="I157" t="s">
        <v>48</v>
      </c>
      <c r="J157" t="s">
        <v>825</v>
      </c>
      <c r="K157" s="66">
        <v>240</v>
      </c>
      <c r="L157" s="6">
        <v>202.85714285714286</v>
      </c>
      <c r="M157" s="7">
        <v>0.84523809523809523</v>
      </c>
    </row>
    <row r="158" spans="3:13" x14ac:dyDescent="0.2">
      <c r="C158" t="s">
        <v>723</v>
      </c>
      <c r="D158" t="s">
        <v>155</v>
      </c>
      <c r="E158" s="66">
        <v>275</v>
      </c>
      <c r="F158" s="6">
        <v>222.5</v>
      </c>
      <c r="G158" s="7">
        <v>0.80909090909090908</v>
      </c>
      <c r="J158" t="s">
        <v>828</v>
      </c>
      <c r="K158" s="66">
        <v>220</v>
      </c>
      <c r="L158" s="6">
        <v>172.5</v>
      </c>
      <c r="M158" s="7">
        <v>0.78409090909090906</v>
      </c>
    </row>
    <row r="159" spans="3:13" x14ac:dyDescent="0.2">
      <c r="C159" t="s">
        <v>894</v>
      </c>
      <c r="D159" t="s">
        <v>226</v>
      </c>
      <c r="E159" s="66">
        <v>275</v>
      </c>
      <c r="F159" s="6">
        <v>261.66666666666669</v>
      </c>
      <c r="G159" s="7">
        <v>0.95151515151515154</v>
      </c>
      <c r="J159" t="s">
        <v>824</v>
      </c>
      <c r="K159" s="66">
        <v>220</v>
      </c>
      <c r="L159" s="6">
        <v>182.14285714285714</v>
      </c>
      <c r="M159" s="7">
        <v>0.82792207792207795</v>
      </c>
    </row>
    <row r="160" spans="3:13" x14ac:dyDescent="0.2">
      <c r="C160" t="s">
        <v>794</v>
      </c>
      <c r="D160" t="s">
        <v>223</v>
      </c>
      <c r="E160" s="66">
        <v>275</v>
      </c>
      <c r="F160" s="6">
        <v>211.66666666666666</v>
      </c>
      <c r="G160" s="7">
        <v>0.76969696969696966</v>
      </c>
      <c r="J160" t="s">
        <v>826</v>
      </c>
      <c r="K160" s="66">
        <v>205</v>
      </c>
      <c r="L160" s="6">
        <v>197</v>
      </c>
      <c r="M160" s="7">
        <v>0.96097560975609753</v>
      </c>
    </row>
    <row r="161" spans="3:13" x14ac:dyDescent="0.2">
      <c r="C161" t="s">
        <v>938</v>
      </c>
      <c r="D161" t="s">
        <v>229</v>
      </c>
      <c r="E161" s="66">
        <v>275</v>
      </c>
      <c r="F161" s="6">
        <v>246.66666666666666</v>
      </c>
      <c r="G161" s="7">
        <v>0.89696969696969697</v>
      </c>
      <c r="J161" t="s">
        <v>829</v>
      </c>
      <c r="K161" s="66">
        <v>200</v>
      </c>
      <c r="L161" s="6">
        <v>142.5</v>
      </c>
      <c r="M161" s="7">
        <v>0.71250000000000002</v>
      </c>
    </row>
    <row r="162" spans="3:13" x14ac:dyDescent="0.2">
      <c r="C162" t="s">
        <v>297</v>
      </c>
      <c r="D162" t="s">
        <v>23</v>
      </c>
      <c r="E162" s="66">
        <v>275</v>
      </c>
      <c r="F162" s="6">
        <v>258.33333333333331</v>
      </c>
      <c r="G162" s="7">
        <v>0.93939393939393934</v>
      </c>
      <c r="J162" t="s">
        <v>827</v>
      </c>
      <c r="K162" s="66">
        <v>190</v>
      </c>
      <c r="L162" s="6">
        <v>147</v>
      </c>
      <c r="M162" s="7">
        <v>0.77368421052631575</v>
      </c>
    </row>
    <row r="163" spans="3:13" x14ac:dyDescent="0.2">
      <c r="C163" t="s">
        <v>502</v>
      </c>
      <c r="D163" t="s">
        <v>221</v>
      </c>
      <c r="E163" s="66">
        <v>275</v>
      </c>
      <c r="F163" s="6">
        <v>215.83333333333334</v>
      </c>
      <c r="G163" s="7">
        <v>0.78484848484848491</v>
      </c>
      <c r="J163" t="s">
        <v>830</v>
      </c>
      <c r="K163" s="66">
        <v>160</v>
      </c>
      <c r="L163" s="6">
        <v>132.5</v>
      </c>
      <c r="M163" s="7">
        <v>0.828125</v>
      </c>
    </row>
    <row r="164" spans="3:13" x14ac:dyDescent="0.2">
      <c r="C164" t="s">
        <v>289</v>
      </c>
      <c r="D164" t="s">
        <v>42</v>
      </c>
      <c r="E164" s="66">
        <v>275</v>
      </c>
      <c r="F164" s="6">
        <v>252.5</v>
      </c>
      <c r="G164" s="7">
        <v>0.91818181818181821</v>
      </c>
      <c r="J164" t="s">
        <v>831</v>
      </c>
      <c r="K164" s="66">
        <v>140</v>
      </c>
      <c r="L164" s="6">
        <v>113.75</v>
      </c>
      <c r="M164" s="7">
        <v>0.8125</v>
      </c>
    </row>
    <row r="165" spans="3:13" x14ac:dyDescent="0.2">
      <c r="C165" t="s">
        <v>489</v>
      </c>
      <c r="D165" t="s">
        <v>220</v>
      </c>
      <c r="E165" s="66">
        <v>275</v>
      </c>
      <c r="F165" s="6">
        <v>245</v>
      </c>
      <c r="G165" s="7">
        <v>0.89090909090909087</v>
      </c>
      <c r="J165" t="s">
        <v>832</v>
      </c>
      <c r="K165" s="66">
        <v>140</v>
      </c>
      <c r="L165" s="6">
        <v>126.66666666666667</v>
      </c>
      <c r="M165" s="7">
        <v>0.90476190476190477</v>
      </c>
    </row>
    <row r="166" spans="3:13" x14ac:dyDescent="0.2">
      <c r="C166" t="s">
        <v>337</v>
      </c>
      <c r="D166" t="s">
        <v>36</v>
      </c>
      <c r="E166" s="66">
        <v>275</v>
      </c>
      <c r="F166" s="6">
        <v>255</v>
      </c>
      <c r="G166" s="7">
        <v>0.92727272727272725</v>
      </c>
      <c r="J166" t="s">
        <v>833</v>
      </c>
      <c r="K166" s="66">
        <v>120</v>
      </c>
      <c r="L166" s="6">
        <v>105</v>
      </c>
      <c r="M166" s="7">
        <v>0.875</v>
      </c>
    </row>
    <row r="167" spans="3:13" x14ac:dyDescent="0.2">
      <c r="C167" t="s">
        <v>973</v>
      </c>
      <c r="D167" t="s">
        <v>53</v>
      </c>
      <c r="E167" s="66">
        <v>270</v>
      </c>
      <c r="F167" s="6">
        <v>212.5</v>
      </c>
      <c r="G167" s="7">
        <v>0.78703703703703709</v>
      </c>
      <c r="J167" t="s">
        <v>834</v>
      </c>
      <c r="K167" s="66">
        <v>110</v>
      </c>
      <c r="L167" s="6">
        <v>93.333333333333329</v>
      </c>
      <c r="M167" s="7">
        <v>0.8484848484848484</v>
      </c>
    </row>
    <row r="168" spans="3:13" x14ac:dyDescent="0.2">
      <c r="C168" t="s">
        <v>972</v>
      </c>
      <c r="D168" t="s">
        <v>53</v>
      </c>
      <c r="E168" s="66">
        <v>270</v>
      </c>
      <c r="F168" s="6">
        <v>235</v>
      </c>
      <c r="G168" s="7">
        <v>0.87037037037037035</v>
      </c>
      <c r="J168" t="s">
        <v>835</v>
      </c>
      <c r="K168" s="66">
        <v>90</v>
      </c>
      <c r="L168" s="6">
        <v>83.333333333333329</v>
      </c>
      <c r="M168" s="7">
        <v>0.92592592592592582</v>
      </c>
    </row>
    <row r="169" spans="3:13" x14ac:dyDescent="0.2">
      <c r="C169" t="s">
        <v>737</v>
      </c>
      <c r="D169" t="s">
        <v>39</v>
      </c>
      <c r="E169" s="66">
        <v>270</v>
      </c>
      <c r="F169" s="6">
        <v>241.25</v>
      </c>
      <c r="G169" s="7">
        <v>0.89351851851851849</v>
      </c>
      <c r="I169" t="s">
        <v>853</v>
      </c>
      <c r="K169" s="66">
        <v>240</v>
      </c>
      <c r="L169" s="6">
        <v>141.54861111111111</v>
      </c>
      <c r="M169" s="7">
        <v>0.8346846846846846</v>
      </c>
    </row>
    <row r="170" spans="3:13" x14ac:dyDescent="0.2">
      <c r="C170" t="s">
        <v>806</v>
      </c>
      <c r="D170" t="s">
        <v>226</v>
      </c>
      <c r="E170" s="66">
        <v>270</v>
      </c>
      <c r="F170" s="6">
        <v>223.33333333333334</v>
      </c>
      <c r="G170" s="7">
        <v>0.8271604938271605</v>
      </c>
      <c r="I170" t="s">
        <v>24</v>
      </c>
      <c r="J170" t="s">
        <v>859</v>
      </c>
      <c r="K170" s="66">
        <v>350</v>
      </c>
      <c r="L170" s="6">
        <v>246.66666666666666</v>
      </c>
      <c r="M170" s="7">
        <v>0.7047619047619047</v>
      </c>
    </row>
    <row r="171" spans="3:13" x14ac:dyDescent="0.2">
      <c r="C171" t="s">
        <v>873</v>
      </c>
      <c r="D171" t="s">
        <v>46</v>
      </c>
      <c r="E171" s="66">
        <v>270</v>
      </c>
      <c r="F171" s="6">
        <v>255</v>
      </c>
      <c r="G171" s="7">
        <v>0.94444444444444442</v>
      </c>
      <c r="J171" t="s">
        <v>956</v>
      </c>
      <c r="K171" s="66">
        <v>345</v>
      </c>
      <c r="L171" s="6">
        <v>270</v>
      </c>
      <c r="M171" s="7">
        <v>0.78260869565217395</v>
      </c>
    </row>
    <row r="172" spans="3:13" x14ac:dyDescent="0.2">
      <c r="C172" t="s">
        <v>352</v>
      </c>
      <c r="D172" t="s">
        <v>153</v>
      </c>
      <c r="E172" s="66">
        <v>270</v>
      </c>
      <c r="F172" s="6">
        <v>243.33333333333334</v>
      </c>
      <c r="G172" s="7">
        <v>0.90123456790123457</v>
      </c>
      <c r="J172" t="s">
        <v>860</v>
      </c>
      <c r="K172" s="66">
        <v>255</v>
      </c>
      <c r="L172" s="6">
        <v>198.75</v>
      </c>
      <c r="M172" s="7">
        <v>0.77941176470588236</v>
      </c>
    </row>
    <row r="173" spans="3:13" x14ac:dyDescent="0.2">
      <c r="C173" t="s">
        <v>326</v>
      </c>
      <c r="D173" t="s">
        <v>29</v>
      </c>
      <c r="E173" s="66">
        <v>270</v>
      </c>
      <c r="F173" s="6">
        <v>172.5</v>
      </c>
      <c r="G173" s="7">
        <v>0.63888888888888884</v>
      </c>
      <c r="J173" t="s">
        <v>861</v>
      </c>
      <c r="K173" s="66">
        <v>255</v>
      </c>
      <c r="L173" s="6">
        <v>218.75</v>
      </c>
      <c r="M173" s="7">
        <v>0.85784313725490191</v>
      </c>
    </row>
    <row r="174" spans="3:13" x14ac:dyDescent="0.2">
      <c r="C174" t="s">
        <v>637</v>
      </c>
      <c r="D174" t="s">
        <v>20</v>
      </c>
      <c r="E174" s="66">
        <v>265</v>
      </c>
      <c r="F174" s="6">
        <v>226.66666666666666</v>
      </c>
      <c r="G174" s="7">
        <v>0.85534591194968546</v>
      </c>
      <c r="J174" t="s">
        <v>862</v>
      </c>
      <c r="K174" s="66">
        <v>230</v>
      </c>
      <c r="L174" s="6">
        <v>193.33333333333334</v>
      </c>
      <c r="M174" s="7">
        <v>0.84057971014492761</v>
      </c>
    </row>
    <row r="175" spans="3:13" x14ac:dyDescent="0.2">
      <c r="C175" t="s">
        <v>939</v>
      </c>
      <c r="D175" t="s">
        <v>225</v>
      </c>
      <c r="E175" s="66">
        <v>265</v>
      </c>
      <c r="F175" s="6">
        <v>231.25</v>
      </c>
      <c r="G175" s="7">
        <v>0.87264150943396224</v>
      </c>
      <c r="J175" t="s">
        <v>863</v>
      </c>
      <c r="K175" s="66">
        <v>210</v>
      </c>
      <c r="L175" s="6">
        <v>170</v>
      </c>
      <c r="M175" s="7">
        <v>0.80952380952380953</v>
      </c>
    </row>
    <row r="176" spans="3:13" x14ac:dyDescent="0.2">
      <c r="C176" t="s">
        <v>870</v>
      </c>
      <c r="D176" t="s">
        <v>231</v>
      </c>
      <c r="E176" s="66">
        <v>265</v>
      </c>
      <c r="F176" s="6">
        <v>251.66666666666666</v>
      </c>
      <c r="G176" s="7">
        <v>0.94968553459119498</v>
      </c>
      <c r="I176" t="s">
        <v>864</v>
      </c>
      <c r="K176" s="66">
        <v>350</v>
      </c>
      <c r="L176" s="6">
        <v>216.25</v>
      </c>
      <c r="M176" s="7">
        <v>0.78875379939209722</v>
      </c>
    </row>
    <row r="177" spans="3:13" x14ac:dyDescent="0.2">
      <c r="C177" t="s">
        <v>696</v>
      </c>
      <c r="D177" t="s">
        <v>227</v>
      </c>
      <c r="E177" s="66">
        <v>265</v>
      </c>
      <c r="F177" s="6">
        <v>233.33333333333334</v>
      </c>
      <c r="G177" s="7">
        <v>0.88050314465408808</v>
      </c>
      <c r="I177" t="s">
        <v>149</v>
      </c>
      <c r="J177" t="s">
        <v>578</v>
      </c>
      <c r="K177" s="66">
        <v>400</v>
      </c>
      <c r="L177" s="6">
        <v>349.16666666666669</v>
      </c>
      <c r="M177" s="7">
        <v>0.87291666666666667</v>
      </c>
    </row>
    <row r="178" spans="3:13" x14ac:dyDescent="0.2">
      <c r="C178" t="s">
        <v>353</v>
      </c>
      <c r="D178" t="s">
        <v>153</v>
      </c>
      <c r="E178" s="66">
        <v>265</v>
      </c>
      <c r="F178" s="6">
        <v>231.66666666666666</v>
      </c>
      <c r="G178" s="7">
        <v>0.87421383647798734</v>
      </c>
      <c r="J178" t="s">
        <v>581</v>
      </c>
      <c r="K178" s="66">
        <v>180</v>
      </c>
      <c r="L178" s="6">
        <v>133.75</v>
      </c>
      <c r="M178" s="7">
        <v>0.74305555555555558</v>
      </c>
    </row>
    <row r="179" spans="3:13" x14ac:dyDescent="0.2">
      <c r="C179" t="s">
        <v>558</v>
      </c>
      <c r="D179" t="s">
        <v>227</v>
      </c>
      <c r="E179" s="66">
        <v>265</v>
      </c>
      <c r="F179" s="6">
        <v>218.33333333333334</v>
      </c>
      <c r="G179" s="7">
        <v>0.82389937106918243</v>
      </c>
      <c r="J179" t="s">
        <v>579</v>
      </c>
      <c r="K179" s="66">
        <v>175</v>
      </c>
      <c r="L179" s="6">
        <v>138.33333333333334</v>
      </c>
      <c r="M179" s="7">
        <v>0.79047619047619055</v>
      </c>
    </row>
    <row r="180" spans="3:13" x14ac:dyDescent="0.2">
      <c r="C180" t="s">
        <v>561</v>
      </c>
      <c r="D180" t="s">
        <v>32</v>
      </c>
      <c r="E180" s="66">
        <v>265</v>
      </c>
      <c r="F180" s="6">
        <v>215</v>
      </c>
      <c r="G180" s="7">
        <v>0.81132075471698117</v>
      </c>
      <c r="J180" t="s">
        <v>580</v>
      </c>
      <c r="K180" s="66">
        <v>160</v>
      </c>
      <c r="L180" s="6">
        <v>152.5</v>
      </c>
      <c r="M180" s="7">
        <v>0.953125</v>
      </c>
    </row>
    <row r="181" spans="3:13" x14ac:dyDescent="0.2">
      <c r="C181" t="s">
        <v>199</v>
      </c>
      <c r="D181" t="s">
        <v>229</v>
      </c>
      <c r="E181" s="66">
        <v>265</v>
      </c>
      <c r="F181" s="6">
        <v>221.66666666666666</v>
      </c>
      <c r="G181" s="7">
        <v>0.83647798742138357</v>
      </c>
      <c r="J181" t="s">
        <v>582</v>
      </c>
      <c r="K181" s="66">
        <v>155</v>
      </c>
      <c r="L181" s="6">
        <v>113.33333333333333</v>
      </c>
      <c r="M181" s="7">
        <v>0.73118279569892475</v>
      </c>
    </row>
    <row r="182" spans="3:13" x14ac:dyDescent="0.2">
      <c r="C182" t="s">
        <v>971</v>
      </c>
      <c r="D182" t="s">
        <v>53</v>
      </c>
      <c r="E182" s="66">
        <v>260</v>
      </c>
      <c r="F182" s="6">
        <v>223</v>
      </c>
      <c r="G182" s="7">
        <v>0.85769230769230764</v>
      </c>
      <c r="J182" t="s">
        <v>588</v>
      </c>
      <c r="K182" s="66">
        <v>140</v>
      </c>
      <c r="L182" s="6">
        <v>120</v>
      </c>
      <c r="M182" s="7">
        <v>0.8571428571428571</v>
      </c>
    </row>
    <row r="183" spans="3:13" x14ac:dyDescent="0.2">
      <c r="C183" t="s">
        <v>738</v>
      </c>
      <c r="D183" t="s">
        <v>39</v>
      </c>
      <c r="E183" s="66">
        <v>260</v>
      </c>
      <c r="F183" s="6">
        <v>223.75</v>
      </c>
      <c r="G183" s="7">
        <v>0.86057692307692313</v>
      </c>
      <c r="J183" t="s">
        <v>583</v>
      </c>
      <c r="K183" s="66">
        <v>130</v>
      </c>
      <c r="L183" s="6">
        <v>113.33333333333333</v>
      </c>
      <c r="M183" s="7">
        <v>0.87179487179487181</v>
      </c>
    </row>
    <row r="184" spans="3:13" x14ac:dyDescent="0.2">
      <c r="C184" t="s">
        <v>695</v>
      </c>
      <c r="D184" t="s">
        <v>45</v>
      </c>
      <c r="E184" s="66">
        <v>260</v>
      </c>
      <c r="F184" s="6">
        <v>208</v>
      </c>
      <c r="G184" s="7">
        <v>0.8</v>
      </c>
      <c r="J184" t="s">
        <v>584</v>
      </c>
      <c r="K184" s="66">
        <v>110</v>
      </c>
      <c r="L184" s="6">
        <v>91.666666666666671</v>
      </c>
      <c r="M184" s="7">
        <v>0.83333333333333337</v>
      </c>
    </row>
    <row r="185" spans="3:13" x14ac:dyDescent="0.2">
      <c r="C185" t="s">
        <v>681</v>
      </c>
      <c r="D185" t="s">
        <v>34</v>
      </c>
      <c r="E185" s="66">
        <v>260</v>
      </c>
      <c r="F185" s="6">
        <v>229.16666666666666</v>
      </c>
      <c r="G185" s="7">
        <v>0.88141025641025639</v>
      </c>
      <c r="I185" t="s">
        <v>585</v>
      </c>
      <c r="K185" s="66">
        <v>400</v>
      </c>
      <c r="L185" s="6">
        <v>151.51041666666669</v>
      </c>
      <c r="M185" s="7">
        <v>0.83591954022988513</v>
      </c>
    </row>
    <row r="186" spans="3:13" x14ac:dyDescent="0.2">
      <c r="C186" t="s">
        <v>669</v>
      </c>
      <c r="D186" t="s">
        <v>226</v>
      </c>
      <c r="E186" s="66">
        <v>260</v>
      </c>
      <c r="F186" s="6">
        <v>250</v>
      </c>
      <c r="G186" s="7">
        <v>0.96153846153846156</v>
      </c>
      <c r="I186" t="s">
        <v>31</v>
      </c>
      <c r="J186" t="s">
        <v>602</v>
      </c>
      <c r="K186" s="66">
        <v>420</v>
      </c>
      <c r="L186" s="6">
        <v>347.14285714285717</v>
      </c>
      <c r="M186" s="7">
        <v>0.82653061224489799</v>
      </c>
    </row>
    <row r="187" spans="3:13" x14ac:dyDescent="0.2">
      <c r="C187" t="s">
        <v>826</v>
      </c>
      <c r="D187" t="s">
        <v>230</v>
      </c>
      <c r="E187" s="66">
        <v>260</v>
      </c>
      <c r="F187" s="6">
        <v>243.33333333333334</v>
      </c>
      <c r="G187" s="7">
        <v>0.9358974358974359</v>
      </c>
      <c r="J187" t="s">
        <v>605</v>
      </c>
      <c r="K187" s="66">
        <v>315</v>
      </c>
      <c r="L187" s="6">
        <v>243</v>
      </c>
      <c r="M187" s="7">
        <v>0.77142857142857146</v>
      </c>
    </row>
    <row r="188" spans="3:13" x14ac:dyDescent="0.2">
      <c r="C188" t="s">
        <v>988</v>
      </c>
      <c r="D188" t="s">
        <v>51</v>
      </c>
      <c r="E188" s="66">
        <v>260</v>
      </c>
      <c r="F188" s="6">
        <v>230.83333333333334</v>
      </c>
      <c r="G188" s="7">
        <v>0.88782051282051289</v>
      </c>
      <c r="J188" t="s">
        <v>604</v>
      </c>
      <c r="K188" s="66">
        <v>240</v>
      </c>
      <c r="L188" s="6">
        <v>215</v>
      </c>
      <c r="M188" s="7">
        <v>0.89583333333333337</v>
      </c>
    </row>
    <row r="189" spans="3:13" x14ac:dyDescent="0.2">
      <c r="C189" t="s">
        <v>755</v>
      </c>
      <c r="D189" t="s">
        <v>230</v>
      </c>
      <c r="E189" s="66">
        <v>260</v>
      </c>
      <c r="F189" s="6">
        <v>230</v>
      </c>
      <c r="G189" s="7">
        <v>0.88461538461538458</v>
      </c>
      <c r="J189" t="s">
        <v>603</v>
      </c>
      <c r="K189" s="66">
        <v>220</v>
      </c>
      <c r="L189" s="6">
        <v>194.28571428571428</v>
      </c>
      <c r="M189" s="7">
        <v>0.88311688311688308</v>
      </c>
    </row>
    <row r="190" spans="3:13" x14ac:dyDescent="0.2">
      <c r="C190" t="s">
        <v>542</v>
      </c>
      <c r="D190" t="s">
        <v>38</v>
      </c>
      <c r="E190" s="66">
        <v>260</v>
      </c>
      <c r="F190" s="6">
        <v>228.33333333333334</v>
      </c>
      <c r="G190" s="7">
        <v>0.87820512820512819</v>
      </c>
      <c r="J190" t="s">
        <v>609</v>
      </c>
      <c r="K190" s="66">
        <v>215</v>
      </c>
      <c r="L190" s="6">
        <v>160</v>
      </c>
      <c r="M190" s="7">
        <v>0.7441860465116279</v>
      </c>
    </row>
    <row r="191" spans="3:13" x14ac:dyDescent="0.2">
      <c r="C191" t="s">
        <v>490</v>
      </c>
      <c r="D191" t="s">
        <v>220</v>
      </c>
      <c r="E191" s="66">
        <v>260</v>
      </c>
      <c r="F191" s="6">
        <v>233.75</v>
      </c>
      <c r="G191" s="7">
        <v>0.89903846153846156</v>
      </c>
      <c r="J191" t="s">
        <v>606</v>
      </c>
      <c r="K191" s="66">
        <v>200</v>
      </c>
      <c r="L191" s="6">
        <v>182.5</v>
      </c>
      <c r="M191" s="7">
        <v>0.91249999999999998</v>
      </c>
    </row>
    <row r="192" spans="3:13" x14ac:dyDescent="0.2">
      <c r="C192" t="s">
        <v>311</v>
      </c>
      <c r="D192" t="s">
        <v>228</v>
      </c>
      <c r="E192" s="66">
        <v>260</v>
      </c>
      <c r="F192" s="6">
        <v>245</v>
      </c>
      <c r="G192" s="7">
        <v>0.94230769230769229</v>
      </c>
      <c r="J192" t="s">
        <v>607</v>
      </c>
      <c r="K192" s="66">
        <v>190</v>
      </c>
      <c r="L192" s="6">
        <v>147.5</v>
      </c>
      <c r="M192" s="7">
        <v>0.77631578947368418</v>
      </c>
    </row>
    <row r="193" spans="3:13" x14ac:dyDescent="0.2">
      <c r="C193" t="s">
        <v>313</v>
      </c>
      <c r="D193" t="s">
        <v>228</v>
      </c>
      <c r="E193" s="66">
        <v>260</v>
      </c>
      <c r="F193" s="6">
        <v>226.66666666666666</v>
      </c>
      <c r="G193" s="7">
        <v>0.87179487179487181</v>
      </c>
      <c r="J193" t="s">
        <v>608</v>
      </c>
      <c r="K193" s="66">
        <v>185</v>
      </c>
      <c r="L193" s="6">
        <v>122.5</v>
      </c>
      <c r="M193" s="7">
        <v>0.66216216216216217</v>
      </c>
    </row>
    <row r="194" spans="3:13" x14ac:dyDescent="0.2">
      <c r="C194" t="s">
        <v>274</v>
      </c>
      <c r="D194" t="s">
        <v>17</v>
      </c>
      <c r="E194" s="66">
        <v>260</v>
      </c>
      <c r="F194" s="6">
        <v>191.25</v>
      </c>
      <c r="G194" s="7">
        <v>0.73557692307692313</v>
      </c>
      <c r="J194" t="s">
        <v>610</v>
      </c>
      <c r="K194" s="66">
        <v>160</v>
      </c>
      <c r="L194" s="6">
        <v>145</v>
      </c>
      <c r="M194" s="7">
        <v>0.90625</v>
      </c>
    </row>
    <row r="195" spans="3:13" x14ac:dyDescent="0.2">
      <c r="C195" t="s">
        <v>516</v>
      </c>
      <c r="D195" t="s">
        <v>41</v>
      </c>
      <c r="E195" s="66">
        <v>260</v>
      </c>
      <c r="F195" s="6">
        <v>215</v>
      </c>
      <c r="G195" s="7">
        <v>0.82692307692307687</v>
      </c>
      <c r="J195" t="s">
        <v>611</v>
      </c>
      <c r="K195" s="66">
        <v>95</v>
      </c>
      <c r="L195" s="6">
        <v>88.333333333333329</v>
      </c>
      <c r="M195" s="7">
        <v>0.92982456140350878</v>
      </c>
    </row>
    <row r="196" spans="3:13" x14ac:dyDescent="0.2">
      <c r="C196" t="s">
        <v>562</v>
      </c>
      <c r="D196" t="s">
        <v>32</v>
      </c>
      <c r="E196" s="66">
        <v>260</v>
      </c>
      <c r="F196" s="6">
        <v>245</v>
      </c>
      <c r="G196" s="7">
        <v>0.94230769230769229</v>
      </c>
      <c r="I196" t="s">
        <v>612</v>
      </c>
      <c r="K196" s="66">
        <v>420</v>
      </c>
      <c r="L196" s="6">
        <v>184.52619047619049</v>
      </c>
      <c r="M196" s="7">
        <v>0.82377763605442178</v>
      </c>
    </row>
    <row r="197" spans="3:13" x14ac:dyDescent="0.2">
      <c r="C197" t="s">
        <v>446</v>
      </c>
      <c r="D197" t="s">
        <v>44</v>
      </c>
      <c r="E197" s="66">
        <v>260</v>
      </c>
      <c r="F197" s="6">
        <v>207</v>
      </c>
      <c r="G197" s="7">
        <v>0.7961538461538461</v>
      </c>
      <c r="I197" t="s">
        <v>151</v>
      </c>
      <c r="J197" t="s">
        <v>431</v>
      </c>
      <c r="K197" s="66">
        <v>385</v>
      </c>
      <c r="L197" s="6">
        <v>335.83333333333331</v>
      </c>
      <c r="M197" s="7">
        <v>0.87229437229437223</v>
      </c>
    </row>
    <row r="198" spans="3:13" x14ac:dyDescent="0.2">
      <c r="C198" t="s">
        <v>377</v>
      </c>
      <c r="D198" t="s">
        <v>232</v>
      </c>
      <c r="E198" s="66">
        <v>260</v>
      </c>
      <c r="F198" s="6">
        <v>218.33333333333334</v>
      </c>
      <c r="G198" s="7">
        <v>0.83974358974358976</v>
      </c>
      <c r="J198" t="s">
        <v>433</v>
      </c>
      <c r="K198" s="66">
        <v>370</v>
      </c>
      <c r="L198" s="6">
        <v>315</v>
      </c>
      <c r="M198" s="7">
        <v>0.85135135135135132</v>
      </c>
    </row>
    <row r="199" spans="3:13" x14ac:dyDescent="0.2">
      <c r="C199" t="s">
        <v>844</v>
      </c>
      <c r="D199" t="s">
        <v>49</v>
      </c>
      <c r="E199" s="66">
        <v>255</v>
      </c>
      <c r="F199" s="6">
        <v>202.5</v>
      </c>
      <c r="G199" s="7">
        <v>0.79411764705882348</v>
      </c>
      <c r="J199" t="s">
        <v>432</v>
      </c>
      <c r="K199" s="66">
        <v>365</v>
      </c>
      <c r="L199" s="6">
        <v>247.5</v>
      </c>
      <c r="M199" s="7">
        <v>0.67808219178082196</v>
      </c>
    </row>
    <row r="200" spans="3:13" x14ac:dyDescent="0.2">
      <c r="C200" t="s">
        <v>765</v>
      </c>
      <c r="D200" t="s">
        <v>159</v>
      </c>
      <c r="E200" s="66">
        <v>255</v>
      </c>
      <c r="F200" s="6">
        <v>184</v>
      </c>
      <c r="G200" s="7">
        <v>0.72156862745098038</v>
      </c>
      <c r="J200" t="s">
        <v>435</v>
      </c>
      <c r="K200" s="66">
        <v>200</v>
      </c>
      <c r="L200" s="6">
        <v>173.33333333333334</v>
      </c>
      <c r="M200" s="7">
        <v>0.8666666666666667</v>
      </c>
    </row>
    <row r="201" spans="3:13" x14ac:dyDescent="0.2">
      <c r="C201" t="s">
        <v>860</v>
      </c>
      <c r="D201" t="s">
        <v>24</v>
      </c>
      <c r="E201" s="66">
        <v>255</v>
      </c>
      <c r="F201" s="6">
        <v>198.75</v>
      </c>
      <c r="G201" s="7">
        <v>0.77941176470588236</v>
      </c>
      <c r="J201" t="s">
        <v>434</v>
      </c>
      <c r="K201" s="66">
        <v>200</v>
      </c>
      <c r="L201" s="6">
        <v>181.25</v>
      </c>
      <c r="M201" s="7">
        <v>0.90625</v>
      </c>
    </row>
    <row r="202" spans="3:13" x14ac:dyDescent="0.2">
      <c r="C202" t="s">
        <v>378</v>
      </c>
      <c r="D202" t="s">
        <v>25</v>
      </c>
      <c r="E202" s="66">
        <v>255</v>
      </c>
      <c r="F202" s="6">
        <v>207.5</v>
      </c>
      <c r="G202" s="7">
        <v>0.81372549019607843</v>
      </c>
      <c r="J202" t="s">
        <v>436</v>
      </c>
      <c r="K202" s="66">
        <v>195</v>
      </c>
      <c r="L202" s="6">
        <v>156.66666666666666</v>
      </c>
      <c r="M202" s="7">
        <v>0.80341880341880334</v>
      </c>
    </row>
    <row r="203" spans="3:13" x14ac:dyDescent="0.2">
      <c r="C203" t="s">
        <v>896</v>
      </c>
      <c r="D203" t="s">
        <v>222</v>
      </c>
      <c r="E203" s="66">
        <v>250</v>
      </c>
      <c r="F203" s="6">
        <v>235</v>
      </c>
      <c r="G203" s="7">
        <v>0.94</v>
      </c>
      <c r="J203" t="s">
        <v>437</v>
      </c>
      <c r="K203" s="66">
        <v>180</v>
      </c>
      <c r="L203" s="6">
        <v>150</v>
      </c>
      <c r="M203" s="7">
        <v>0.83333333333333337</v>
      </c>
    </row>
    <row r="204" spans="3:13" x14ac:dyDescent="0.2">
      <c r="C204" t="s">
        <v>740</v>
      </c>
      <c r="D204" t="s">
        <v>39</v>
      </c>
      <c r="E204" s="66">
        <v>250</v>
      </c>
      <c r="F204" s="6">
        <v>236.66666666666666</v>
      </c>
      <c r="G204" s="7">
        <v>0.94666666666666666</v>
      </c>
      <c r="I204" t="s">
        <v>438</v>
      </c>
      <c r="K204" s="66">
        <v>385</v>
      </c>
      <c r="L204" s="6">
        <v>222.79761904761904</v>
      </c>
      <c r="M204" s="7">
        <v>0.82299912049252411</v>
      </c>
    </row>
    <row r="205" spans="3:13" x14ac:dyDescent="0.2">
      <c r="C205" t="s">
        <v>893</v>
      </c>
      <c r="D205" t="s">
        <v>226</v>
      </c>
      <c r="E205" s="66">
        <v>250</v>
      </c>
      <c r="F205" s="6">
        <v>225</v>
      </c>
      <c r="G205" s="7">
        <v>0.9</v>
      </c>
      <c r="I205" t="s">
        <v>156</v>
      </c>
      <c r="J205" t="s">
        <v>409</v>
      </c>
      <c r="K205" s="66">
        <v>360</v>
      </c>
      <c r="L205" s="6">
        <v>311.66666666666669</v>
      </c>
      <c r="M205" s="7">
        <v>0.86574074074074081</v>
      </c>
    </row>
    <row r="206" spans="3:13" x14ac:dyDescent="0.2">
      <c r="C206" t="s">
        <v>619</v>
      </c>
      <c r="D206" t="s">
        <v>33</v>
      </c>
      <c r="E206" s="66">
        <v>250</v>
      </c>
      <c r="F206" s="6">
        <v>228.75</v>
      </c>
      <c r="G206" s="7">
        <v>0.91500000000000004</v>
      </c>
      <c r="J206" t="s">
        <v>410</v>
      </c>
      <c r="K206" s="66">
        <v>360</v>
      </c>
      <c r="L206" s="6">
        <v>296.66666666666669</v>
      </c>
      <c r="M206" s="7">
        <v>0.82407407407407418</v>
      </c>
    </row>
    <row r="207" spans="3:13" x14ac:dyDescent="0.2">
      <c r="C207" t="s">
        <v>840</v>
      </c>
      <c r="D207" t="s">
        <v>49</v>
      </c>
      <c r="E207" s="66">
        <v>250</v>
      </c>
      <c r="F207" s="6">
        <v>234</v>
      </c>
      <c r="G207" s="7">
        <v>0.93600000000000005</v>
      </c>
      <c r="J207" t="s">
        <v>411</v>
      </c>
      <c r="K207" s="66">
        <v>210</v>
      </c>
      <c r="L207" s="6">
        <v>182.5</v>
      </c>
      <c r="M207" s="7">
        <v>0.86904761904761907</v>
      </c>
    </row>
    <row r="208" spans="3:13" x14ac:dyDescent="0.2">
      <c r="C208" t="s">
        <v>694</v>
      </c>
      <c r="D208" t="s">
        <v>45</v>
      </c>
      <c r="E208" s="66">
        <v>250</v>
      </c>
      <c r="F208" s="6">
        <v>237</v>
      </c>
      <c r="G208" s="7">
        <v>0.94799999999999995</v>
      </c>
      <c r="J208" t="s">
        <v>412</v>
      </c>
      <c r="K208" s="66">
        <v>190</v>
      </c>
      <c r="L208" s="6">
        <v>172.5</v>
      </c>
      <c r="M208" s="7">
        <v>0.90789473684210531</v>
      </c>
    </row>
    <row r="209" spans="3:13" x14ac:dyDescent="0.2">
      <c r="C209" t="s">
        <v>782</v>
      </c>
      <c r="D209" t="s">
        <v>40</v>
      </c>
      <c r="E209" s="66">
        <v>250</v>
      </c>
      <c r="F209" s="6">
        <v>230</v>
      </c>
      <c r="G209" s="7">
        <v>0.92</v>
      </c>
      <c r="J209" t="s">
        <v>413</v>
      </c>
      <c r="K209" s="66">
        <v>170</v>
      </c>
      <c r="L209" s="6">
        <v>143.33333333333334</v>
      </c>
      <c r="M209" s="7">
        <v>0.84313725490196079</v>
      </c>
    </row>
    <row r="210" spans="3:13" x14ac:dyDescent="0.2">
      <c r="C210" t="s">
        <v>339</v>
      </c>
      <c r="D210" t="s">
        <v>228</v>
      </c>
      <c r="E210" s="66">
        <v>250</v>
      </c>
      <c r="F210" s="6">
        <v>213.33333333333334</v>
      </c>
      <c r="G210" s="7">
        <v>0.85333333333333339</v>
      </c>
      <c r="J210" t="s">
        <v>414</v>
      </c>
      <c r="K210" s="66">
        <v>145</v>
      </c>
      <c r="L210" s="6">
        <v>138.33333333333334</v>
      </c>
      <c r="M210" s="7">
        <v>0.95402298850574718</v>
      </c>
    </row>
    <row r="211" spans="3:13" x14ac:dyDescent="0.2">
      <c r="C211" t="s">
        <v>481</v>
      </c>
      <c r="D211" t="s">
        <v>35</v>
      </c>
      <c r="E211" s="66">
        <v>250</v>
      </c>
      <c r="F211" s="6">
        <v>172.5</v>
      </c>
      <c r="G211" s="7">
        <v>0.69</v>
      </c>
      <c r="J211" t="s">
        <v>415</v>
      </c>
      <c r="K211" s="66">
        <v>140</v>
      </c>
      <c r="L211" s="6">
        <v>115</v>
      </c>
      <c r="M211" s="7">
        <v>0.8214285714285714</v>
      </c>
    </row>
    <row r="212" spans="3:13" x14ac:dyDescent="0.2">
      <c r="C212" t="s">
        <v>475</v>
      </c>
      <c r="D212" t="s">
        <v>35</v>
      </c>
      <c r="E212" s="66">
        <v>250</v>
      </c>
      <c r="F212" s="6">
        <v>225</v>
      </c>
      <c r="G212" s="7">
        <v>0.9</v>
      </c>
      <c r="I212" t="s">
        <v>417</v>
      </c>
      <c r="K212" s="66">
        <v>360</v>
      </c>
      <c r="L212" s="6">
        <v>194.28571428571428</v>
      </c>
      <c r="M212" s="7">
        <v>0.86349206349206353</v>
      </c>
    </row>
    <row r="213" spans="3:13" x14ac:dyDescent="0.2">
      <c r="C213" t="s">
        <v>183</v>
      </c>
      <c r="D213" t="s">
        <v>28</v>
      </c>
      <c r="E213" s="66">
        <v>250</v>
      </c>
      <c r="F213" s="6">
        <v>190</v>
      </c>
      <c r="G213" s="7">
        <v>0.76</v>
      </c>
      <c r="I213" t="s">
        <v>155</v>
      </c>
      <c r="J213" t="s">
        <v>719</v>
      </c>
      <c r="K213" s="66">
        <v>495</v>
      </c>
      <c r="L213" s="6">
        <v>429.28571428571428</v>
      </c>
      <c r="M213" s="7">
        <v>0.86724386724386726</v>
      </c>
    </row>
    <row r="214" spans="3:13" x14ac:dyDescent="0.2">
      <c r="C214" t="s">
        <v>491</v>
      </c>
      <c r="D214" t="s">
        <v>220</v>
      </c>
      <c r="E214" s="66">
        <v>250</v>
      </c>
      <c r="F214" s="6">
        <v>218.75</v>
      </c>
      <c r="G214" s="7">
        <v>0.875</v>
      </c>
      <c r="J214" t="s">
        <v>720</v>
      </c>
      <c r="K214" s="66">
        <v>355</v>
      </c>
      <c r="L214" s="6">
        <v>271.42857142857144</v>
      </c>
      <c r="M214" s="7">
        <v>0.76458752515090544</v>
      </c>
    </row>
    <row r="215" spans="3:13" x14ac:dyDescent="0.2">
      <c r="C215" t="s">
        <v>541</v>
      </c>
      <c r="D215" t="s">
        <v>230</v>
      </c>
      <c r="E215" s="66">
        <v>250</v>
      </c>
      <c r="F215" s="6">
        <v>228.33333333333334</v>
      </c>
      <c r="G215" s="7">
        <v>0.91333333333333333</v>
      </c>
      <c r="J215" t="s">
        <v>723</v>
      </c>
      <c r="K215" s="66">
        <v>275</v>
      </c>
      <c r="L215" s="6">
        <v>222.5</v>
      </c>
      <c r="M215" s="7">
        <v>0.80909090909090908</v>
      </c>
    </row>
    <row r="216" spans="3:13" x14ac:dyDescent="0.2">
      <c r="C216" t="s">
        <v>265</v>
      </c>
      <c r="D216" t="s">
        <v>21</v>
      </c>
      <c r="E216" s="66">
        <v>250</v>
      </c>
      <c r="F216" s="6">
        <v>175</v>
      </c>
      <c r="G216" s="7">
        <v>0.7</v>
      </c>
      <c r="J216" t="s">
        <v>721</v>
      </c>
      <c r="K216" s="66">
        <v>230</v>
      </c>
      <c r="L216" s="6">
        <v>176</v>
      </c>
      <c r="M216" s="7">
        <v>0.76521739130434785</v>
      </c>
    </row>
    <row r="217" spans="3:13" x14ac:dyDescent="0.2">
      <c r="C217" t="s">
        <v>908</v>
      </c>
      <c r="D217" t="s">
        <v>52</v>
      </c>
      <c r="E217" s="66">
        <v>245</v>
      </c>
      <c r="F217" s="6">
        <v>208.75</v>
      </c>
      <c r="G217" s="7">
        <v>0.85204081632653061</v>
      </c>
      <c r="J217" t="s">
        <v>725</v>
      </c>
      <c r="K217" s="66">
        <v>220</v>
      </c>
      <c r="L217" s="6">
        <v>155</v>
      </c>
      <c r="M217" s="7">
        <v>0.70454545454545459</v>
      </c>
    </row>
    <row r="218" spans="3:13" x14ac:dyDescent="0.2">
      <c r="C218" t="s">
        <v>895</v>
      </c>
      <c r="D218" t="s">
        <v>222</v>
      </c>
      <c r="E218" s="66">
        <v>245</v>
      </c>
      <c r="F218" s="6">
        <v>205</v>
      </c>
      <c r="G218" s="7">
        <v>0.83673469387755106</v>
      </c>
      <c r="J218" t="s">
        <v>726</v>
      </c>
      <c r="K218" s="66">
        <v>210</v>
      </c>
      <c r="L218" s="6">
        <v>167.5</v>
      </c>
      <c r="M218" s="7">
        <v>0.79761904761904767</v>
      </c>
    </row>
    <row r="219" spans="3:13" x14ac:dyDescent="0.2">
      <c r="C219" t="s">
        <v>638</v>
      </c>
      <c r="D219" t="s">
        <v>20</v>
      </c>
      <c r="E219" s="66">
        <v>245</v>
      </c>
      <c r="F219" s="6">
        <v>201.66666666666666</v>
      </c>
      <c r="G219" s="7">
        <v>0.82312925170068019</v>
      </c>
      <c r="J219" t="s">
        <v>722</v>
      </c>
      <c r="K219" s="66">
        <v>210</v>
      </c>
      <c r="L219" s="6">
        <v>164</v>
      </c>
      <c r="M219" s="7">
        <v>0.78095238095238095</v>
      </c>
    </row>
    <row r="220" spans="3:13" x14ac:dyDescent="0.2">
      <c r="C220" t="s">
        <v>520</v>
      </c>
      <c r="D220" t="s">
        <v>41</v>
      </c>
      <c r="E220" s="66">
        <v>245</v>
      </c>
      <c r="F220" s="6">
        <v>215</v>
      </c>
      <c r="G220" s="7">
        <v>0.87755102040816324</v>
      </c>
      <c r="J220" t="s">
        <v>724</v>
      </c>
      <c r="K220" s="66">
        <v>200</v>
      </c>
      <c r="L220" s="6">
        <v>181.25</v>
      </c>
      <c r="M220" s="7">
        <v>0.90625</v>
      </c>
    </row>
    <row r="221" spans="3:13" x14ac:dyDescent="0.2">
      <c r="C221" t="s">
        <v>599</v>
      </c>
      <c r="D221" t="s">
        <v>228</v>
      </c>
      <c r="E221" s="66">
        <v>245</v>
      </c>
      <c r="F221" s="6">
        <v>220</v>
      </c>
      <c r="G221" s="7">
        <v>0.89795918367346939</v>
      </c>
      <c r="J221" t="s">
        <v>727</v>
      </c>
      <c r="K221" s="66">
        <v>155</v>
      </c>
      <c r="L221" s="6">
        <v>145</v>
      </c>
      <c r="M221" s="7">
        <v>0.93548387096774188</v>
      </c>
    </row>
    <row r="222" spans="3:13" x14ac:dyDescent="0.2">
      <c r="C222" t="s">
        <v>940</v>
      </c>
      <c r="D222" t="s">
        <v>225</v>
      </c>
      <c r="E222" s="66">
        <v>240</v>
      </c>
      <c r="F222" s="6">
        <v>211.66666666666666</v>
      </c>
      <c r="G222" s="7">
        <v>0.88194444444444442</v>
      </c>
      <c r="J222" t="s">
        <v>728</v>
      </c>
      <c r="K222" s="66">
        <v>130</v>
      </c>
      <c r="L222" s="6">
        <v>118.33333333333333</v>
      </c>
      <c r="M222" s="7">
        <v>0.91025641025641024</v>
      </c>
    </row>
    <row r="223" spans="3:13" x14ac:dyDescent="0.2">
      <c r="C223" t="s">
        <v>662</v>
      </c>
      <c r="D223" t="s">
        <v>43</v>
      </c>
      <c r="E223" s="66">
        <v>240</v>
      </c>
      <c r="F223" s="6">
        <v>223.33333333333334</v>
      </c>
      <c r="G223" s="7">
        <v>0.93055555555555558</v>
      </c>
      <c r="J223" t="s">
        <v>729</v>
      </c>
      <c r="K223" s="66">
        <v>125</v>
      </c>
      <c r="L223" s="6">
        <v>116.66666666666667</v>
      </c>
      <c r="M223" s="7">
        <v>0.93333333333333335</v>
      </c>
    </row>
    <row r="224" spans="3:13" x14ac:dyDescent="0.2">
      <c r="C224" t="s">
        <v>993</v>
      </c>
      <c r="D224" t="s">
        <v>51</v>
      </c>
      <c r="E224" s="66">
        <v>240</v>
      </c>
      <c r="F224" s="6">
        <v>178.33333333333334</v>
      </c>
      <c r="G224" s="7">
        <v>0.74305555555555558</v>
      </c>
      <c r="J224" t="s">
        <v>731</v>
      </c>
      <c r="K224" s="66">
        <v>100</v>
      </c>
      <c r="L224" s="6">
        <v>83.333333333333329</v>
      </c>
      <c r="M224" s="7">
        <v>0.83333333333333326</v>
      </c>
    </row>
    <row r="225" spans="3:13" x14ac:dyDescent="0.2">
      <c r="C225" t="s">
        <v>753</v>
      </c>
      <c r="D225" t="s">
        <v>158</v>
      </c>
      <c r="E225" s="66">
        <v>240</v>
      </c>
      <c r="F225" s="6">
        <v>181.25</v>
      </c>
      <c r="G225" s="7">
        <v>0.75520833333333337</v>
      </c>
      <c r="J225" t="s">
        <v>730</v>
      </c>
      <c r="K225" s="66">
        <v>100</v>
      </c>
      <c r="L225" s="6">
        <v>73.333333333333329</v>
      </c>
      <c r="M225" s="7">
        <v>0.73333333333333328</v>
      </c>
    </row>
    <row r="226" spans="3:13" x14ac:dyDescent="0.2">
      <c r="C226" t="s">
        <v>683</v>
      </c>
      <c r="D226" t="s">
        <v>34</v>
      </c>
      <c r="E226" s="66">
        <v>240</v>
      </c>
      <c r="F226" s="6">
        <v>210</v>
      </c>
      <c r="G226" s="7">
        <v>0.875</v>
      </c>
      <c r="I226" t="s">
        <v>745</v>
      </c>
      <c r="K226" s="66">
        <v>495</v>
      </c>
      <c r="L226" s="6">
        <v>177.20238095238099</v>
      </c>
      <c r="M226" s="7">
        <v>0.82125880655292438</v>
      </c>
    </row>
    <row r="227" spans="3:13" x14ac:dyDescent="0.2">
      <c r="C227" t="s">
        <v>604</v>
      </c>
      <c r="D227" t="s">
        <v>31</v>
      </c>
      <c r="E227" s="66">
        <v>240</v>
      </c>
      <c r="F227" s="6">
        <v>215</v>
      </c>
      <c r="G227" s="7">
        <v>0.89583333333333337</v>
      </c>
      <c r="I227" t="s">
        <v>43</v>
      </c>
      <c r="J227" t="s">
        <v>658</v>
      </c>
      <c r="K227" s="66">
        <v>520</v>
      </c>
      <c r="L227" s="6">
        <v>444.16666666666669</v>
      </c>
      <c r="M227" s="7">
        <v>0.85416666666666674</v>
      </c>
    </row>
    <row r="228" spans="3:13" x14ac:dyDescent="0.2">
      <c r="C228" t="s">
        <v>741</v>
      </c>
      <c r="D228" t="s">
        <v>39</v>
      </c>
      <c r="E228" s="66">
        <v>240</v>
      </c>
      <c r="F228" s="6">
        <v>235</v>
      </c>
      <c r="G228" s="7">
        <v>0.97916666666666663</v>
      </c>
      <c r="J228" t="s">
        <v>659</v>
      </c>
      <c r="K228" s="66">
        <v>425</v>
      </c>
      <c r="L228" s="6">
        <v>355</v>
      </c>
      <c r="M228" s="7">
        <v>0.83529411764705885</v>
      </c>
    </row>
    <row r="229" spans="3:13" x14ac:dyDescent="0.2">
      <c r="C229" t="s">
        <v>783</v>
      </c>
      <c r="D229" t="s">
        <v>40</v>
      </c>
      <c r="E229" s="66">
        <v>240</v>
      </c>
      <c r="F229" s="6">
        <v>196.66666666666666</v>
      </c>
      <c r="G229" s="7">
        <v>0.81944444444444442</v>
      </c>
      <c r="J229" t="s">
        <v>660</v>
      </c>
      <c r="K229" s="66">
        <v>420</v>
      </c>
      <c r="L229" s="6">
        <v>353.75</v>
      </c>
      <c r="M229" s="7">
        <v>0.84226190476190477</v>
      </c>
    </row>
    <row r="230" spans="3:13" x14ac:dyDescent="0.2">
      <c r="C230" t="s">
        <v>929</v>
      </c>
      <c r="D230" t="s">
        <v>229</v>
      </c>
      <c r="E230" s="66">
        <v>240</v>
      </c>
      <c r="F230" s="6">
        <v>226.66666666666666</v>
      </c>
      <c r="G230" s="7">
        <v>0.94444444444444442</v>
      </c>
      <c r="J230" t="s">
        <v>661</v>
      </c>
      <c r="K230" s="66">
        <v>400</v>
      </c>
      <c r="L230" s="6">
        <v>330</v>
      </c>
      <c r="M230" s="7">
        <v>0.82499999999999996</v>
      </c>
    </row>
    <row r="231" spans="3:13" x14ac:dyDescent="0.2">
      <c r="C231" t="s">
        <v>875</v>
      </c>
      <c r="D231" t="s">
        <v>227</v>
      </c>
      <c r="E231" s="66">
        <v>240</v>
      </c>
      <c r="F231" s="6">
        <v>216.66666666666666</v>
      </c>
      <c r="G231" s="7">
        <v>0.90277777777777779</v>
      </c>
      <c r="J231" t="s">
        <v>662</v>
      </c>
      <c r="K231" s="66">
        <v>240</v>
      </c>
      <c r="L231" s="6">
        <v>223.33333333333334</v>
      </c>
      <c r="M231" s="7">
        <v>0.93055555555555558</v>
      </c>
    </row>
    <row r="232" spans="3:13" x14ac:dyDescent="0.2">
      <c r="C232" t="s">
        <v>790</v>
      </c>
      <c r="D232" t="s">
        <v>27</v>
      </c>
      <c r="E232" s="66">
        <v>240</v>
      </c>
      <c r="F232" s="6">
        <v>205</v>
      </c>
      <c r="G232" s="7">
        <v>0.85416666666666663</v>
      </c>
      <c r="J232" t="s">
        <v>663</v>
      </c>
      <c r="K232" s="66">
        <v>220</v>
      </c>
      <c r="L232" s="6">
        <v>196.66666666666666</v>
      </c>
      <c r="M232" s="7">
        <v>0.89393939393939392</v>
      </c>
    </row>
    <row r="233" spans="3:13" x14ac:dyDescent="0.2">
      <c r="C233" t="s">
        <v>398</v>
      </c>
      <c r="D233" t="s">
        <v>150</v>
      </c>
      <c r="E233" s="66">
        <v>240</v>
      </c>
      <c r="F233" s="6">
        <v>222</v>
      </c>
      <c r="G233" s="7">
        <v>0.92500000000000004</v>
      </c>
      <c r="J233" t="s">
        <v>664</v>
      </c>
      <c r="K233" s="66">
        <v>220</v>
      </c>
      <c r="L233" s="6">
        <v>150</v>
      </c>
      <c r="M233" s="7">
        <v>0.68181818181818177</v>
      </c>
    </row>
    <row r="234" spans="3:13" x14ac:dyDescent="0.2">
      <c r="C234" t="s">
        <v>299</v>
      </c>
      <c r="D234" t="s">
        <v>23</v>
      </c>
      <c r="E234" s="66">
        <v>240</v>
      </c>
      <c r="F234" s="6">
        <v>223.33333333333334</v>
      </c>
      <c r="G234" s="7">
        <v>0.93055555555555558</v>
      </c>
      <c r="J234" t="s">
        <v>665</v>
      </c>
      <c r="K234" s="66">
        <v>210</v>
      </c>
      <c r="L234" s="6">
        <v>155</v>
      </c>
      <c r="M234" s="7">
        <v>0.73809523809523814</v>
      </c>
    </row>
    <row r="235" spans="3:13" x14ac:dyDescent="0.2">
      <c r="C235" t="s">
        <v>292</v>
      </c>
      <c r="D235" t="s">
        <v>42</v>
      </c>
      <c r="E235" s="66">
        <v>240</v>
      </c>
      <c r="F235" s="6">
        <v>218.33333333333334</v>
      </c>
      <c r="G235" s="7">
        <v>0.90972222222222221</v>
      </c>
      <c r="J235" t="s">
        <v>666</v>
      </c>
      <c r="K235" s="66">
        <v>100</v>
      </c>
      <c r="L235" s="6">
        <v>100</v>
      </c>
      <c r="M235" s="7">
        <v>1</v>
      </c>
    </row>
    <row r="236" spans="3:13" x14ac:dyDescent="0.2">
      <c r="C236" t="s">
        <v>252</v>
      </c>
      <c r="D236" t="s">
        <v>219</v>
      </c>
      <c r="E236" s="66">
        <v>240</v>
      </c>
      <c r="F236" s="6">
        <v>203.75</v>
      </c>
      <c r="G236" s="7">
        <v>0.84895833333333337</v>
      </c>
      <c r="I236" t="s">
        <v>688</v>
      </c>
      <c r="K236" s="66">
        <v>520</v>
      </c>
      <c r="L236" s="6">
        <v>256.43518518518522</v>
      </c>
      <c r="M236" s="7">
        <v>0.8377192982456142</v>
      </c>
    </row>
    <row r="237" spans="3:13" x14ac:dyDescent="0.2">
      <c r="C237" t="s">
        <v>563</v>
      </c>
      <c r="D237" t="s">
        <v>32</v>
      </c>
      <c r="E237" s="66">
        <v>240</v>
      </c>
      <c r="F237" s="6">
        <v>210</v>
      </c>
      <c r="G237" s="7">
        <v>0.875</v>
      </c>
      <c r="I237" t="s">
        <v>44</v>
      </c>
      <c r="J237" t="s">
        <v>456</v>
      </c>
      <c r="K237" s="66">
        <v>460</v>
      </c>
      <c r="L237" s="6">
        <v>419.28571428571428</v>
      </c>
      <c r="M237" s="7">
        <v>0.91149068322981364</v>
      </c>
    </row>
    <row r="238" spans="3:13" x14ac:dyDescent="0.2">
      <c r="C238" t="s">
        <v>365</v>
      </c>
      <c r="D238" t="s">
        <v>30</v>
      </c>
      <c r="E238" s="66">
        <v>240</v>
      </c>
      <c r="F238" s="6">
        <v>227.5</v>
      </c>
      <c r="G238" s="7">
        <v>0.94791666666666663</v>
      </c>
      <c r="J238" t="s">
        <v>444</v>
      </c>
      <c r="K238" s="66">
        <v>350</v>
      </c>
      <c r="L238" s="6">
        <v>289.28571428571428</v>
      </c>
      <c r="M238" s="7">
        <v>0.82653061224489799</v>
      </c>
    </row>
    <row r="239" spans="3:13" x14ac:dyDescent="0.2">
      <c r="C239" t="s">
        <v>543</v>
      </c>
      <c r="D239" t="s">
        <v>38</v>
      </c>
      <c r="E239" s="66">
        <v>240</v>
      </c>
      <c r="F239" s="6">
        <v>200</v>
      </c>
      <c r="G239" s="7">
        <v>0.83333333333333337</v>
      </c>
      <c r="J239" t="s">
        <v>445</v>
      </c>
      <c r="K239" s="66">
        <v>325</v>
      </c>
      <c r="L239" s="6">
        <v>253</v>
      </c>
      <c r="M239" s="7">
        <v>0.77846153846153843</v>
      </c>
    </row>
    <row r="240" spans="3:13" x14ac:dyDescent="0.2">
      <c r="C240" t="s">
        <v>476</v>
      </c>
      <c r="D240" t="s">
        <v>35</v>
      </c>
      <c r="E240" s="66">
        <v>235</v>
      </c>
      <c r="F240" s="6">
        <v>182</v>
      </c>
      <c r="G240" s="7">
        <v>0.77446808510638299</v>
      </c>
      <c r="J240" t="s">
        <v>446</v>
      </c>
      <c r="K240" s="66">
        <v>260</v>
      </c>
      <c r="L240" s="6">
        <v>207</v>
      </c>
      <c r="M240" s="7">
        <v>0.7961538461538461</v>
      </c>
    </row>
    <row r="241" spans="3:13" x14ac:dyDescent="0.2">
      <c r="C241" t="s">
        <v>587</v>
      </c>
      <c r="D241" t="s">
        <v>30</v>
      </c>
      <c r="E241" s="66">
        <v>235</v>
      </c>
      <c r="F241" s="6">
        <v>196.66666666666666</v>
      </c>
      <c r="G241" s="7">
        <v>0.83687943262411346</v>
      </c>
      <c r="J241" t="s">
        <v>447</v>
      </c>
      <c r="K241" s="66">
        <v>230</v>
      </c>
      <c r="L241" s="6">
        <v>200</v>
      </c>
      <c r="M241" s="7">
        <v>0.86956521739130432</v>
      </c>
    </row>
    <row r="242" spans="3:13" x14ac:dyDescent="0.2">
      <c r="C242" t="s">
        <v>461</v>
      </c>
      <c r="D242" t="s">
        <v>26</v>
      </c>
      <c r="E242" s="66">
        <v>235</v>
      </c>
      <c r="F242" s="6">
        <v>215</v>
      </c>
      <c r="G242" s="7">
        <v>0.91489361702127658</v>
      </c>
      <c r="J242" t="s">
        <v>448</v>
      </c>
      <c r="K242" s="66">
        <v>215</v>
      </c>
      <c r="L242" s="6">
        <v>172.5</v>
      </c>
      <c r="M242" s="7">
        <v>0.80232558139534882</v>
      </c>
    </row>
    <row r="243" spans="3:13" x14ac:dyDescent="0.2">
      <c r="C243" t="s">
        <v>327</v>
      </c>
      <c r="D243" t="s">
        <v>29</v>
      </c>
      <c r="E243" s="66">
        <v>235</v>
      </c>
      <c r="F243" s="6">
        <v>128.75</v>
      </c>
      <c r="G243" s="7">
        <v>0.5478723404255319</v>
      </c>
      <c r="J243" t="s">
        <v>450</v>
      </c>
      <c r="K243" s="66">
        <v>180</v>
      </c>
      <c r="L243" s="6">
        <v>142.5</v>
      </c>
      <c r="M243" s="7">
        <v>0.79166666666666663</v>
      </c>
    </row>
    <row r="244" spans="3:13" x14ac:dyDescent="0.2">
      <c r="C244" t="s">
        <v>166</v>
      </c>
      <c r="D244" t="s">
        <v>17</v>
      </c>
      <c r="E244" s="66">
        <v>235</v>
      </c>
      <c r="F244" s="6">
        <v>203.33333333333334</v>
      </c>
      <c r="G244" s="7">
        <v>0.86524822695035464</v>
      </c>
      <c r="J244" t="s">
        <v>449</v>
      </c>
      <c r="K244" s="66">
        <v>145</v>
      </c>
      <c r="L244" s="6">
        <v>123.75</v>
      </c>
      <c r="M244" s="7">
        <v>0.85344827586206895</v>
      </c>
    </row>
    <row r="245" spans="3:13" x14ac:dyDescent="0.2">
      <c r="C245" t="s">
        <v>324</v>
      </c>
      <c r="D245" t="s">
        <v>29</v>
      </c>
      <c r="E245" s="66">
        <v>235</v>
      </c>
      <c r="F245" s="6">
        <v>198.75</v>
      </c>
      <c r="G245" s="7">
        <v>0.8457446808510638</v>
      </c>
      <c r="J245" t="s">
        <v>452</v>
      </c>
      <c r="K245" s="66">
        <v>135</v>
      </c>
      <c r="L245" s="6">
        <v>131.66666666666666</v>
      </c>
      <c r="M245" s="7">
        <v>0.97530864197530853</v>
      </c>
    </row>
    <row r="246" spans="3:13" x14ac:dyDescent="0.2">
      <c r="C246" t="s">
        <v>750</v>
      </c>
      <c r="D246" t="s">
        <v>158</v>
      </c>
      <c r="E246" s="66">
        <v>230</v>
      </c>
      <c r="F246" s="6">
        <v>150</v>
      </c>
      <c r="G246" s="7">
        <v>0.65217391304347827</v>
      </c>
      <c r="J246" t="s">
        <v>451</v>
      </c>
      <c r="K246" s="66">
        <v>135</v>
      </c>
      <c r="L246" s="6">
        <v>110</v>
      </c>
      <c r="M246" s="7">
        <v>0.81481481481481477</v>
      </c>
    </row>
    <row r="247" spans="3:13" x14ac:dyDescent="0.2">
      <c r="C247" t="s">
        <v>670</v>
      </c>
      <c r="D247" t="s">
        <v>146</v>
      </c>
      <c r="E247" s="66">
        <v>230</v>
      </c>
      <c r="F247" s="6">
        <v>136.66666666666666</v>
      </c>
      <c r="G247" s="7">
        <v>0.59420289855072461</v>
      </c>
      <c r="J247" t="s">
        <v>453</v>
      </c>
      <c r="K247" s="66">
        <v>120</v>
      </c>
      <c r="L247" s="6">
        <v>106.66666666666667</v>
      </c>
      <c r="M247" s="7">
        <v>0.88888888888888895</v>
      </c>
    </row>
    <row r="248" spans="3:13" x14ac:dyDescent="0.2">
      <c r="C248" t="s">
        <v>766</v>
      </c>
      <c r="D248" t="s">
        <v>159</v>
      </c>
      <c r="E248" s="66">
        <v>230</v>
      </c>
      <c r="F248" s="6">
        <v>212.5</v>
      </c>
      <c r="G248" s="7">
        <v>0.92391304347826086</v>
      </c>
      <c r="I248" t="s">
        <v>454</v>
      </c>
      <c r="K248" s="66">
        <v>460</v>
      </c>
      <c r="L248" s="6">
        <v>195.96861471861473</v>
      </c>
      <c r="M248" s="7">
        <v>0.84370049389618862</v>
      </c>
    </row>
    <row r="249" spans="3:13" x14ac:dyDescent="0.2">
      <c r="C249" t="s">
        <v>795</v>
      </c>
      <c r="D249" t="s">
        <v>223</v>
      </c>
      <c r="E249" s="66">
        <v>230</v>
      </c>
      <c r="F249" s="6">
        <v>166.25</v>
      </c>
      <c r="G249" s="7">
        <v>0.72282608695652173</v>
      </c>
      <c r="I249" t="s">
        <v>21</v>
      </c>
      <c r="J249" t="s">
        <v>262</v>
      </c>
      <c r="K249" s="66">
        <v>350</v>
      </c>
      <c r="L249" s="6">
        <v>312.5</v>
      </c>
      <c r="M249" s="7">
        <v>0.8928571428571429</v>
      </c>
    </row>
    <row r="250" spans="3:13" x14ac:dyDescent="0.2">
      <c r="C250" t="s">
        <v>862</v>
      </c>
      <c r="D250" t="s">
        <v>24</v>
      </c>
      <c r="E250" s="66">
        <v>230</v>
      </c>
      <c r="F250" s="6">
        <v>193.33333333333334</v>
      </c>
      <c r="G250" s="7">
        <v>0.84057971014492761</v>
      </c>
      <c r="J250" t="s">
        <v>263</v>
      </c>
      <c r="K250" s="66">
        <v>305</v>
      </c>
      <c r="L250" s="6">
        <v>277.5</v>
      </c>
      <c r="M250" s="7">
        <v>0.9098360655737705</v>
      </c>
    </row>
    <row r="251" spans="3:13" x14ac:dyDescent="0.2">
      <c r="C251" t="s">
        <v>721</v>
      </c>
      <c r="D251" t="s">
        <v>155</v>
      </c>
      <c r="E251" s="66">
        <v>230</v>
      </c>
      <c r="F251" s="6">
        <v>176</v>
      </c>
      <c r="G251" s="7">
        <v>0.76521739130434785</v>
      </c>
      <c r="J251" t="s">
        <v>264</v>
      </c>
      <c r="K251" s="66">
        <v>250</v>
      </c>
      <c r="L251" s="6">
        <v>202.5</v>
      </c>
      <c r="M251" s="7">
        <v>0.81</v>
      </c>
    </row>
    <row r="252" spans="3:13" x14ac:dyDescent="0.2">
      <c r="C252" t="s">
        <v>752</v>
      </c>
      <c r="D252" t="s">
        <v>158</v>
      </c>
      <c r="E252" s="66">
        <v>230</v>
      </c>
      <c r="F252" s="6">
        <v>197.5</v>
      </c>
      <c r="G252" s="7">
        <v>0.85869565217391308</v>
      </c>
      <c r="J252" t="s">
        <v>265</v>
      </c>
      <c r="K252" s="66">
        <v>250</v>
      </c>
      <c r="L252" s="6">
        <v>175</v>
      </c>
      <c r="M252" s="7">
        <v>0.7</v>
      </c>
    </row>
    <row r="253" spans="3:13" x14ac:dyDescent="0.2">
      <c r="C253" t="s">
        <v>808</v>
      </c>
      <c r="D253" t="s">
        <v>37</v>
      </c>
      <c r="E253" s="66">
        <v>230</v>
      </c>
      <c r="F253" s="6">
        <v>186.25</v>
      </c>
      <c r="G253" s="7">
        <v>0.80978260869565222</v>
      </c>
      <c r="J253" t="s">
        <v>266</v>
      </c>
      <c r="K253" s="66">
        <v>240</v>
      </c>
      <c r="L253" s="6">
        <v>230</v>
      </c>
      <c r="M253" s="7">
        <v>0.95833333333333337</v>
      </c>
    </row>
    <row r="254" spans="3:13" x14ac:dyDescent="0.2">
      <c r="C254" t="s">
        <v>813</v>
      </c>
      <c r="D254" t="s">
        <v>231</v>
      </c>
      <c r="E254" s="66">
        <v>230</v>
      </c>
      <c r="F254" s="6">
        <v>193.33333333333334</v>
      </c>
      <c r="G254" s="7">
        <v>0.84057971014492761</v>
      </c>
      <c r="J254" t="s">
        <v>175</v>
      </c>
      <c r="K254" s="66">
        <v>235</v>
      </c>
      <c r="L254" s="6">
        <v>210</v>
      </c>
      <c r="M254" s="7">
        <v>0.8936170212765957</v>
      </c>
    </row>
    <row r="255" spans="3:13" x14ac:dyDescent="0.2">
      <c r="C255" t="s">
        <v>747</v>
      </c>
      <c r="D255" t="s">
        <v>158</v>
      </c>
      <c r="E255" s="66">
        <v>230</v>
      </c>
      <c r="F255" s="6">
        <v>207.14285714285714</v>
      </c>
      <c r="G255" s="7">
        <v>0.90062111801242239</v>
      </c>
      <c r="J255" t="s">
        <v>176</v>
      </c>
      <c r="K255" s="66">
        <v>170</v>
      </c>
      <c r="L255" s="6">
        <v>140</v>
      </c>
      <c r="M255" s="7">
        <v>0.82352941176470584</v>
      </c>
    </row>
    <row r="256" spans="3:13" x14ac:dyDescent="0.2">
      <c r="C256" t="s">
        <v>447</v>
      </c>
      <c r="D256" t="s">
        <v>44</v>
      </c>
      <c r="E256" s="66">
        <v>230</v>
      </c>
      <c r="F256" s="6">
        <v>200</v>
      </c>
      <c r="G256" s="7">
        <v>0.86956521739130432</v>
      </c>
      <c r="J256" t="s">
        <v>177</v>
      </c>
      <c r="K256" s="66">
        <v>165</v>
      </c>
      <c r="L256" s="6">
        <v>118.33333333333333</v>
      </c>
      <c r="M256" s="7">
        <v>0.71717171717171713</v>
      </c>
    </row>
    <row r="257" spans="3:13" x14ac:dyDescent="0.2">
      <c r="C257" t="s">
        <v>275</v>
      </c>
      <c r="D257" t="s">
        <v>17</v>
      </c>
      <c r="E257" s="66">
        <v>230</v>
      </c>
      <c r="F257" s="6">
        <v>191.66666666666666</v>
      </c>
      <c r="G257" s="7">
        <v>0.83333333333333326</v>
      </c>
      <c r="J257" t="s">
        <v>267</v>
      </c>
      <c r="K257" s="66">
        <v>140</v>
      </c>
      <c r="L257" s="6">
        <v>126.66666666666667</v>
      </c>
      <c r="M257" s="7">
        <v>0.90476190476190477</v>
      </c>
    </row>
    <row r="258" spans="3:13" x14ac:dyDescent="0.2">
      <c r="C258" t="s">
        <v>280</v>
      </c>
      <c r="D258" t="s">
        <v>28</v>
      </c>
      <c r="E258" s="66">
        <v>230</v>
      </c>
      <c r="F258" s="6">
        <v>188.75</v>
      </c>
      <c r="G258" s="7">
        <v>0.82065217391304346</v>
      </c>
      <c r="J258" t="s">
        <v>268</v>
      </c>
      <c r="K258" s="66">
        <v>135</v>
      </c>
      <c r="L258" s="6">
        <v>98.333333333333329</v>
      </c>
      <c r="M258" s="7">
        <v>0.72839506172839508</v>
      </c>
    </row>
    <row r="259" spans="3:13" x14ac:dyDescent="0.2">
      <c r="C259" t="s">
        <v>300</v>
      </c>
      <c r="D259" t="s">
        <v>23</v>
      </c>
      <c r="E259" s="66">
        <v>230</v>
      </c>
      <c r="F259" s="6">
        <v>220</v>
      </c>
      <c r="G259" s="7">
        <v>0.95652173913043481</v>
      </c>
      <c r="J259" t="s">
        <v>269</v>
      </c>
      <c r="K259" s="66">
        <v>130</v>
      </c>
      <c r="L259" s="6">
        <v>101.66666666666667</v>
      </c>
      <c r="M259" s="7">
        <v>0.78205128205128205</v>
      </c>
    </row>
    <row r="260" spans="3:13" x14ac:dyDescent="0.2">
      <c r="C260" t="s">
        <v>503</v>
      </c>
      <c r="D260" t="s">
        <v>221</v>
      </c>
      <c r="E260" s="66">
        <v>230</v>
      </c>
      <c r="F260" s="6">
        <v>198.75</v>
      </c>
      <c r="G260" s="7">
        <v>0.86413043478260865</v>
      </c>
      <c r="J260" t="s">
        <v>270</v>
      </c>
      <c r="K260" s="66">
        <v>90</v>
      </c>
      <c r="L260" s="6">
        <v>83.333333333333329</v>
      </c>
      <c r="M260" s="7">
        <v>0.92592592592592582</v>
      </c>
    </row>
    <row r="261" spans="3:13" x14ac:dyDescent="0.2">
      <c r="C261" t="s">
        <v>595</v>
      </c>
      <c r="D261" t="s">
        <v>157</v>
      </c>
      <c r="E261" s="66">
        <v>230</v>
      </c>
      <c r="F261" s="6">
        <v>171</v>
      </c>
      <c r="G261" s="7">
        <v>0.74347826086956526</v>
      </c>
      <c r="J261" t="s">
        <v>271</v>
      </c>
      <c r="K261" s="66">
        <v>80</v>
      </c>
      <c r="L261" s="6">
        <v>66.666666666666671</v>
      </c>
      <c r="M261" s="7">
        <v>0.83333333333333337</v>
      </c>
    </row>
    <row r="262" spans="3:13" x14ac:dyDescent="0.2">
      <c r="C262" t="s">
        <v>366</v>
      </c>
      <c r="D262" t="s">
        <v>30</v>
      </c>
      <c r="E262" s="66">
        <v>230</v>
      </c>
      <c r="F262" s="6">
        <v>188.33333333333334</v>
      </c>
      <c r="G262" s="7">
        <v>0.81884057971014501</v>
      </c>
      <c r="I262" t="s">
        <v>207</v>
      </c>
      <c r="K262" s="66">
        <v>350</v>
      </c>
      <c r="L262" s="6">
        <v>164.80769230769232</v>
      </c>
      <c r="M262" s="7">
        <v>0.84350393700787396</v>
      </c>
    </row>
    <row r="263" spans="3:13" x14ac:dyDescent="0.2">
      <c r="C263" t="s">
        <v>544</v>
      </c>
      <c r="D263" t="s">
        <v>38</v>
      </c>
      <c r="E263" s="66">
        <v>230</v>
      </c>
      <c r="F263" s="6">
        <v>230</v>
      </c>
      <c r="G263" s="7">
        <v>1</v>
      </c>
      <c r="I263" t="s">
        <v>157</v>
      </c>
      <c r="J263" t="s">
        <v>593</v>
      </c>
      <c r="K263" s="66">
        <v>305</v>
      </c>
      <c r="L263" s="6">
        <v>255.71428571428572</v>
      </c>
      <c r="M263" s="7">
        <v>0.83840749414519911</v>
      </c>
    </row>
    <row r="264" spans="3:13" x14ac:dyDescent="0.2">
      <c r="C264" t="s">
        <v>907</v>
      </c>
      <c r="D264" t="s">
        <v>52</v>
      </c>
      <c r="E264" s="66">
        <v>225</v>
      </c>
      <c r="F264" s="6">
        <v>171.25</v>
      </c>
      <c r="G264" s="7">
        <v>0.76111111111111107</v>
      </c>
      <c r="J264" t="s">
        <v>594</v>
      </c>
      <c r="K264" s="66">
        <v>295</v>
      </c>
      <c r="L264" s="6">
        <v>206.42857142857142</v>
      </c>
      <c r="M264" s="7">
        <v>0.69975786924939465</v>
      </c>
    </row>
    <row r="265" spans="3:13" x14ac:dyDescent="0.2">
      <c r="C265" t="s">
        <v>965</v>
      </c>
      <c r="D265" t="s">
        <v>47</v>
      </c>
      <c r="E265" s="66">
        <v>225</v>
      </c>
      <c r="F265" s="6">
        <v>175</v>
      </c>
      <c r="G265" s="7">
        <v>0.77777777777777779</v>
      </c>
      <c r="J265" t="s">
        <v>595</v>
      </c>
      <c r="K265" s="66">
        <v>230</v>
      </c>
      <c r="L265" s="6">
        <v>171</v>
      </c>
      <c r="M265" s="7">
        <v>0.74347826086956526</v>
      </c>
    </row>
    <row r="266" spans="3:13" x14ac:dyDescent="0.2">
      <c r="C266" t="s">
        <v>909</v>
      </c>
      <c r="D266" t="s">
        <v>52</v>
      </c>
      <c r="E266" s="66">
        <v>225</v>
      </c>
      <c r="F266" s="6">
        <v>187.5</v>
      </c>
      <c r="G266" s="7">
        <v>0.83333333333333337</v>
      </c>
      <c r="J266" t="s">
        <v>597</v>
      </c>
      <c r="K266" s="66">
        <v>200</v>
      </c>
      <c r="L266" s="6">
        <v>160</v>
      </c>
      <c r="M266" s="7">
        <v>0.8</v>
      </c>
    </row>
    <row r="267" spans="3:13" x14ac:dyDescent="0.2">
      <c r="C267" t="s">
        <v>878</v>
      </c>
      <c r="D267" t="s">
        <v>46</v>
      </c>
      <c r="E267" s="66">
        <v>225</v>
      </c>
      <c r="F267" s="6">
        <v>147.5</v>
      </c>
      <c r="G267" s="7">
        <v>0.65555555555555556</v>
      </c>
      <c r="J267" t="s">
        <v>596</v>
      </c>
      <c r="K267" s="66">
        <v>190</v>
      </c>
      <c r="L267" s="6">
        <v>158</v>
      </c>
      <c r="M267" s="7">
        <v>0.83157894736842108</v>
      </c>
    </row>
    <row r="268" spans="3:13" x14ac:dyDescent="0.2">
      <c r="C268" t="s">
        <v>784</v>
      </c>
      <c r="D268" t="s">
        <v>40</v>
      </c>
      <c r="E268" s="66">
        <v>225</v>
      </c>
      <c r="F268" s="6">
        <v>200</v>
      </c>
      <c r="G268" s="7">
        <v>0.88888888888888884</v>
      </c>
      <c r="J268" t="s">
        <v>599</v>
      </c>
      <c r="K268" s="66">
        <v>190</v>
      </c>
      <c r="L268" s="6">
        <v>158.75</v>
      </c>
      <c r="M268" s="7">
        <v>0.83552631578947367</v>
      </c>
    </row>
    <row r="269" spans="3:13" x14ac:dyDescent="0.2">
      <c r="C269" t="s">
        <v>994</v>
      </c>
      <c r="D269" t="s">
        <v>51</v>
      </c>
      <c r="E269" s="66">
        <v>225</v>
      </c>
      <c r="F269" s="6">
        <v>155</v>
      </c>
      <c r="G269" s="7">
        <v>0.68888888888888888</v>
      </c>
      <c r="J269" t="s">
        <v>598</v>
      </c>
      <c r="K269" s="66">
        <v>185</v>
      </c>
      <c r="L269" s="6">
        <v>146.25</v>
      </c>
      <c r="M269" s="7">
        <v>0.79054054054054057</v>
      </c>
    </row>
    <row r="270" spans="3:13" x14ac:dyDescent="0.2">
      <c r="C270" t="s">
        <v>539</v>
      </c>
      <c r="D270" t="s">
        <v>230</v>
      </c>
      <c r="E270" s="66">
        <v>225</v>
      </c>
      <c r="F270" s="6">
        <v>205</v>
      </c>
      <c r="G270" s="7">
        <v>0.91111111111111109</v>
      </c>
      <c r="J270" t="s">
        <v>600</v>
      </c>
      <c r="K270" s="66">
        <v>170</v>
      </c>
      <c r="L270" s="6">
        <v>140</v>
      </c>
      <c r="M270" s="7">
        <v>0.82352941176470584</v>
      </c>
    </row>
    <row r="271" spans="3:13" x14ac:dyDescent="0.2">
      <c r="C271" t="s">
        <v>242</v>
      </c>
      <c r="D271" t="s">
        <v>22</v>
      </c>
      <c r="E271" s="66">
        <v>225</v>
      </c>
      <c r="F271" s="6">
        <v>201.25</v>
      </c>
      <c r="G271" s="7">
        <v>0.89444444444444449</v>
      </c>
      <c r="J271" t="s">
        <v>601</v>
      </c>
      <c r="K271" s="66">
        <v>130</v>
      </c>
      <c r="L271" s="6">
        <v>123.33333333333333</v>
      </c>
      <c r="M271" s="7">
        <v>0.94871794871794868</v>
      </c>
    </row>
    <row r="272" spans="3:13" x14ac:dyDescent="0.2">
      <c r="C272" t="s">
        <v>809</v>
      </c>
      <c r="D272" t="s">
        <v>37</v>
      </c>
      <c r="E272" s="66">
        <v>220</v>
      </c>
      <c r="F272" s="6">
        <v>185</v>
      </c>
      <c r="G272" s="7">
        <v>0.84090909090909094</v>
      </c>
      <c r="I272" t="s">
        <v>613</v>
      </c>
      <c r="K272" s="66">
        <v>305</v>
      </c>
      <c r="L272" s="6">
        <v>168.83068783068782</v>
      </c>
      <c r="M272" s="7">
        <v>0.80183440130669681</v>
      </c>
    </row>
    <row r="273" spans="3:13" x14ac:dyDescent="0.2">
      <c r="C273" t="s">
        <v>685</v>
      </c>
      <c r="D273" t="s">
        <v>34</v>
      </c>
      <c r="E273" s="66">
        <v>220</v>
      </c>
      <c r="F273" s="6">
        <v>191.66666666666666</v>
      </c>
      <c r="G273" s="7">
        <v>0.87121212121212122</v>
      </c>
      <c r="I273" t="s">
        <v>152</v>
      </c>
      <c r="J273" t="s">
        <v>310</v>
      </c>
      <c r="K273" s="66">
        <v>280</v>
      </c>
      <c r="L273" s="6">
        <v>235.83333333333334</v>
      </c>
      <c r="M273" s="7">
        <v>0.84226190476190477</v>
      </c>
    </row>
    <row r="274" spans="3:13" x14ac:dyDescent="0.2">
      <c r="C274" t="s">
        <v>725</v>
      </c>
      <c r="D274" t="s">
        <v>155</v>
      </c>
      <c r="E274" s="66">
        <v>220</v>
      </c>
      <c r="F274" s="6">
        <v>155</v>
      </c>
      <c r="G274" s="7">
        <v>0.70454545454545459</v>
      </c>
      <c r="J274" t="s">
        <v>312</v>
      </c>
      <c r="K274" s="66">
        <v>280</v>
      </c>
      <c r="L274" s="6">
        <v>195</v>
      </c>
      <c r="M274" s="7">
        <v>0.6964285714285714</v>
      </c>
    </row>
    <row r="275" spans="3:13" x14ac:dyDescent="0.2">
      <c r="C275" t="s">
        <v>664</v>
      </c>
      <c r="D275" t="s">
        <v>43</v>
      </c>
      <c r="E275" s="66">
        <v>220</v>
      </c>
      <c r="F275" s="6">
        <v>150</v>
      </c>
      <c r="G275" s="7">
        <v>0.68181818181818177</v>
      </c>
      <c r="J275" t="s">
        <v>311</v>
      </c>
      <c r="K275" s="66">
        <v>250</v>
      </c>
      <c r="L275" s="6">
        <v>218.33333333333334</v>
      </c>
      <c r="M275" s="7">
        <v>0.87333333333333341</v>
      </c>
    </row>
    <row r="276" spans="3:13" x14ac:dyDescent="0.2">
      <c r="C276" t="s">
        <v>709</v>
      </c>
      <c r="D276" t="s">
        <v>27</v>
      </c>
      <c r="E276" s="66">
        <v>220</v>
      </c>
      <c r="F276" s="6">
        <v>193.75</v>
      </c>
      <c r="G276" s="7">
        <v>0.88068181818181823</v>
      </c>
      <c r="J276" t="s">
        <v>313</v>
      </c>
      <c r="K276" s="66">
        <v>220</v>
      </c>
      <c r="L276" s="6">
        <v>160</v>
      </c>
      <c r="M276" s="7">
        <v>0.72727272727272729</v>
      </c>
    </row>
    <row r="277" spans="3:13" x14ac:dyDescent="0.2">
      <c r="C277" t="s">
        <v>824</v>
      </c>
      <c r="D277" t="s">
        <v>48</v>
      </c>
      <c r="E277" s="66">
        <v>220</v>
      </c>
      <c r="F277" s="6">
        <v>182.14285714285714</v>
      </c>
      <c r="G277" s="7">
        <v>0.82792207792207795</v>
      </c>
      <c r="J277" t="s">
        <v>314</v>
      </c>
      <c r="K277" s="66">
        <v>210</v>
      </c>
      <c r="L277" s="6">
        <v>198.33333333333334</v>
      </c>
      <c r="M277" s="7">
        <v>0.94444444444444453</v>
      </c>
    </row>
    <row r="278" spans="3:13" x14ac:dyDescent="0.2">
      <c r="C278" t="s">
        <v>828</v>
      </c>
      <c r="D278" t="s">
        <v>48</v>
      </c>
      <c r="E278" s="66">
        <v>220</v>
      </c>
      <c r="F278" s="6">
        <v>172.5</v>
      </c>
      <c r="G278" s="7">
        <v>0.78409090909090906</v>
      </c>
      <c r="J278" t="s">
        <v>315</v>
      </c>
      <c r="K278" s="66">
        <v>180</v>
      </c>
      <c r="L278" s="6">
        <v>161.66666666666666</v>
      </c>
      <c r="M278" s="7">
        <v>0.89814814814814814</v>
      </c>
    </row>
    <row r="279" spans="3:13" x14ac:dyDescent="0.2">
      <c r="C279" t="s">
        <v>697</v>
      </c>
      <c r="D279" t="s">
        <v>45</v>
      </c>
      <c r="E279" s="66">
        <v>220</v>
      </c>
      <c r="F279" s="6">
        <v>146.25</v>
      </c>
      <c r="G279" s="7">
        <v>0.66477272727272729</v>
      </c>
      <c r="J279" t="s">
        <v>316</v>
      </c>
      <c r="K279" s="66">
        <v>155</v>
      </c>
      <c r="L279" s="6">
        <v>111.66666666666667</v>
      </c>
      <c r="M279" s="7">
        <v>0.72043010752688175</v>
      </c>
    </row>
    <row r="280" spans="3:13" x14ac:dyDescent="0.2">
      <c r="C280" t="s">
        <v>684</v>
      </c>
      <c r="D280" t="s">
        <v>34</v>
      </c>
      <c r="E280" s="66">
        <v>220</v>
      </c>
      <c r="F280" s="6">
        <v>166.66666666666666</v>
      </c>
      <c r="G280" s="7">
        <v>0.75757575757575757</v>
      </c>
      <c r="J280" t="s">
        <v>317</v>
      </c>
      <c r="K280" s="66">
        <v>150</v>
      </c>
      <c r="L280" s="6">
        <v>121.66666666666667</v>
      </c>
      <c r="M280" s="7">
        <v>0.81111111111111112</v>
      </c>
    </row>
    <row r="281" spans="3:13" x14ac:dyDescent="0.2">
      <c r="C281" t="s">
        <v>791</v>
      </c>
      <c r="D281" t="s">
        <v>40</v>
      </c>
      <c r="E281" s="66">
        <v>220</v>
      </c>
      <c r="F281" s="6">
        <v>181.66666666666666</v>
      </c>
      <c r="G281" s="7">
        <v>0.82575757575757569</v>
      </c>
      <c r="J281" t="s">
        <v>318</v>
      </c>
      <c r="K281" s="66">
        <v>140</v>
      </c>
      <c r="L281" s="6">
        <v>105</v>
      </c>
      <c r="M281" s="7">
        <v>0.75</v>
      </c>
    </row>
    <row r="282" spans="3:13" x14ac:dyDescent="0.2">
      <c r="C282" t="s">
        <v>603</v>
      </c>
      <c r="D282" t="s">
        <v>31</v>
      </c>
      <c r="E282" s="66">
        <v>220</v>
      </c>
      <c r="F282" s="6">
        <v>194.28571428571428</v>
      </c>
      <c r="G282" s="7">
        <v>0.88311688311688308</v>
      </c>
      <c r="I282" t="s">
        <v>333</v>
      </c>
      <c r="K282" s="66">
        <v>280</v>
      </c>
      <c r="L282" s="6">
        <v>167.50000000000003</v>
      </c>
      <c r="M282" s="7">
        <v>0.80831099195710465</v>
      </c>
    </row>
    <row r="283" spans="3:13" x14ac:dyDescent="0.2">
      <c r="C283" t="s">
        <v>749</v>
      </c>
      <c r="D283" t="s">
        <v>158</v>
      </c>
      <c r="E283" s="66">
        <v>220</v>
      </c>
      <c r="F283" s="6">
        <v>187</v>
      </c>
      <c r="G283" s="7">
        <v>0.85</v>
      </c>
      <c r="I283" t="s">
        <v>146</v>
      </c>
      <c r="J283" t="s">
        <v>667</v>
      </c>
      <c r="K283" s="66">
        <v>405</v>
      </c>
      <c r="L283" s="6">
        <v>350</v>
      </c>
      <c r="M283" s="7">
        <v>0.86419753086419748</v>
      </c>
    </row>
    <row r="284" spans="3:13" x14ac:dyDescent="0.2">
      <c r="C284" t="s">
        <v>671</v>
      </c>
      <c r="D284" t="s">
        <v>146</v>
      </c>
      <c r="E284" s="66">
        <v>220</v>
      </c>
      <c r="F284" s="6">
        <v>208.33333333333334</v>
      </c>
      <c r="G284" s="7">
        <v>0.94696969696969702</v>
      </c>
      <c r="J284" t="s">
        <v>668</v>
      </c>
      <c r="K284" s="66">
        <v>300</v>
      </c>
      <c r="L284" s="6">
        <v>270</v>
      </c>
      <c r="M284" s="7">
        <v>0.9</v>
      </c>
    </row>
    <row r="285" spans="3:13" x14ac:dyDescent="0.2">
      <c r="C285" t="s">
        <v>751</v>
      </c>
      <c r="D285" t="s">
        <v>158</v>
      </c>
      <c r="E285" s="66">
        <v>220</v>
      </c>
      <c r="F285" s="6">
        <v>197.5</v>
      </c>
      <c r="G285" s="7">
        <v>0.89772727272727271</v>
      </c>
      <c r="J285" t="s">
        <v>669</v>
      </c>
      <c r="K285" s="66">
        <v>260</v>
      </c>
      <c r="L285" s="6">
        <v>155</v>
      </c>
      <c r="M285" s="7">
        <v>0.59615384615384615</v>
      </c>
    </row>
    <row r="286" spans="3:13" x14ac:dyDescent="0.2">
      <c r="C286" t="s">
        <v>663</v>
      </c>
      <c r="D286" t="s">
        <v>43</v>
      </c>
      <c r="E286" s="66">
        <v>220</v>
      </c>
      <c r="F286" s="6">
        <v>196.66666666666666</v>
      </c>
      <c r="G286" s="7">
        <v>0.89393939393939392</v>
      </c>
      <c r="J286" t="s">
        <v>670</v>
      </c>
      <c r="K286" s="66">
        <v>230</v>
      </c>
      <c r="L286" s="6">
        <v>136.66666666666666</v>
      </c>
      <c r="M286" s="7">
        <v>0.59420289855072461</v>
      </c>
    </row>
    <row r="287" spans="3:13" x14ac:dyDescent="0.2">
      <c r="C287" t="s">
        <v>251</v>
      </c>
      <c r="D287" t="s">
        <v>219</v>
      </c>
      <c r="E287" s="66">
        <v>220</v>
      </c>
      <c r="F287" s="6">
        <v>189</v>
      </c>
      <c r="G287" s="7">
        <v>0.85909090909090913</v>
      </c>
      <c r="J287" t="s">
        <v>671</v>
      </c>
      <c r="K287" s="66">
        <v>220</v>
      </c>
      <c r="L287" s="6">
        <v>208.33333333333334</v>
      </c>
      <c r="M287" s="7">
        <v>0.94696969696969702</v>
      </c>
    </row>
    <row r="288" spans="3:13" x14ac:dyDescent="0.2">
      <c r="C288" t="s">
        <v>187</v>
      </c>
      <c r="D288" t="s">
        <v>28</v>
      </c>
      <c r="E288" s="66">
        <v>220</v>
      </c>
      <c r="F288" s="6">
        <v>202.5</v>
      </c>
      <c r="G288" s="7">
        <v>0.92045454545454541</v>
      </c>
      <c r="J288" t="s">
        <v>672</v>
      </c>
      <c r="K288" s="66">
        <v>200</v>
      </c>
      <c r="L288" s="6">
        <v>190</v>
      </c>
      <c r="M288" s="7">
        <v>0.95</v>
      </c>
    </row>
    <row r="289" spans="3:13" x14ac:dyDescent="0.2">
      <c r="C289" t="s">
        <v>256</v>
      </c>
      <c r="D289" t="s">
        <v>224</v>
      </c>
      <c r="E289" s="66">
        <v>220</v>
      </c>
      <c r="F289" s="6">
        <v>183.33333333333334</v>
      </c>
      <c r="G289" s="7">
        <v>0.83333333333333337</v>
      </c>
      <c r="J289" t="s">
        <v>673</v>
      </c>
      <c r="K289" s="66">
        <v>180</v>
      </c>
      <c r="L289" s="6">
        <v>156.66666666666666</v>
      </c>
      <c r="M289" s="7">
        <v>0.87037037037037035</v>
      </c>
    </row>
    <row r="290" spans="3:13" x14ac:dyDescent="0.2">
      <c r="C290" t="s">
        <v>192</v>
      </c>
      <c r="D290" t="s">
        <v>219</v>
      </c>
      <c r="E290" s="66">
        <v>220</v>
      </c>
      <c r="F290" s="6">
        <v>151.25</v>
      </c>
      <c r="G290" s="7">
        <v>0.6875</v>
      </c>
      <c r="J290" t="s">
        <v>675</v>
      </c>
      <c r="K290" s="66">
        <v>160</v>
      </c>
      <c r="L290" s="6">
        <v>156.66666666666666</v>
      </c>
      <c r="M290" s="7">
        <v>0.97916666666666663</v>
      </c>
    </row>
    <row r="291" spans="3:13" x14ac:dyDescent="0.2">
      <c r="C291" t="s">
        <v>382</v>
      </c>
      <c r="D291" t="s">
        <v>25</v>
      </c>
      <c r="E291" s="66">
        <v>220</v>
      </c>
      <c r="F291" s="6">
        <v>196.66666666666666</v>
      </c>
      <c r="G291" s="7">
        <v>0.89393939393939392</v>
      </c>
      <c r="J291" t="s">
        <v>674</v>
      </c>
      <c r="K291" s="66">
        <v>160</v>
      </c>
      <c r="L291" s="6">
        <v>135</v>
      </c>
      <c r="M291" s="7">
        <v>0.84375</v>
      </c>
    </row>
    <row r="292" spans="3:13" x14ac:dyDescent="0.2">
      <c r="C292" t="s">
        <v>167</v>
      </c>
      <c r="D292" t="s">
        <v>17</v>
      </c>
      <c r="E292" s="66">
        <v>220</v>
      </c>
      <c r="F292" s="6">
        <v>206.66666666666666</v>
      </c>
      <c r="G292" s="7">
        <v>0.93939393939393934</v>
      </c>
      <c r="J292" t="s">
        <v>676</v>
      </c>
      <c r="K292" s="66">
        <v>160</v>
      </c>
      <c r="L292" s="6">
        <v>145</v>
      </c>
      <c r="M292" s="7">
        <v>0.90625</v>
      </c>
    </row>
    <row r="293" spans="3:13" x14ac:dyDescent="0.2">
      <c r="C293" t="s">
        <v>621</v>
      </c>
      <c r="D293" t="s">
        <v>33</v>
      </c>
      <c r="E293" s="66">
        <v>215</v>
      </c>
      <c r="F293" s="6">
        <v>132.5</v>
      </c>
      <c r="G293" s="7">
        <v>0.61627906976744184</v>
      </c>
      <c r="J293" t="s">
        <v>677</v>
      </c>
      <c r="K293" s="66">
        <v>150</v>
      </c>
      <c r="L293" s="6">
        <v>138.33333333333334</v>
      </c>
      <c r="M293" s="7">
        <v>0.92222222222222228</v>
      </c>
    </row>
    <row r="294" spans="3:13" x14ac:dyDescent="0.2">
      <c r="C294" t="s">
        <v>924</v>
      </c>
      <c r="D294" t="s">
        <v>50</v>
      </c>
      <c r="E294" s="66">
        <v>215</v>
      </c>
      <c r="F294" s="6">
        <v>181</v>
      </c>
      <c r="G294" s="7">
        <v>0.8418604651162791</v>
      </c>
      <c r="J294" t="s">
        <v>678</v>
      </c>
      <c r="K294" s="66">
        <v>145</v>
      </c>
      <c r="L294" s="6">
        <v>116.66666666666667</v>
      </c>
      <c r="M294" s="7">
        <v>0.8045977011494253</v>
      </c>
    </row>
    <row r="295" spans="3:13" x14ac:dyDescent="0.2">
      <c r="C295" t="s">
        <v>639</v>
      </c>
      <c r="D295" t="s">
        <v>20</v>
      </c>
      <c r="E295" s="66">
        <v>215</v>
      </c>
      <c r="F295" s="6">
        <v>196.66666666666666</v>
      </c>
      <c r="G295" s="7">
        <v>0.9147286821705426</v>
      </c>
      <c r="J295" t="s">
        <v>679</v>
      </c>
      <c r="K295" s="66">
        <v>115</v>
      </c>
      <c r="L295" s="6">
        <v>111.66666666666667</v>
      </c>
      <c r="M295" s="7">
        <v>0.97101449275362328</v>
      </c>
    </row>
    <row r="296" spans="3:13" x14ac:dyDescent="0.2">
      <c r="C296" t="s">
        <v>995</v>
      </c>
      <c r="D296" t="s">
        <v>51</v>
      </c>
      <c r="E296" s="66">
        <v>215</v>
      </c>
      <c r="F296" s="6">
        <v>173.33333333333334</v>
      </c>
      <c r="G296" s="7">
        <v>0.80620155038759689</v>
      </c>
      <c r="I296" t="s">
        <v>689</v>
      </c>
      <c r="K296" s="66">
        <v>405</v>
      </c>
      <c r="L296" s="6">
        <v>174.61538461538461</v>
      </c>
      <c r="M296" s="7">
        <v>0.84543761638733705</v>
      </c>
    </row>
    <row r="297" spans="3:13" x14ac:dyDescent="0.2">
      <c r="C297" t="s">
        <v>726</v>
      </c>
      <c r="D297" t="s">
        <v>232</v>
      </c>
      <c r="E297" s="66">
        <v>215</v>
      </c>
      <c r="F297" s="6">
        <v>211.66666666666666</v>
      </c>
      <c r="G297" s="7">
        <v>0.98449612403100772</v>
      </c>
      <c r="I297" t="s">
        <v>38</v>
      </c>
      <c r="J297" t="s">
        <v>539</v>
      </c>
      <c r="K297" s="66">
        <v>330</v>
      </c>
      <c r="L297" s="6">
        <v>285</v>
      </c>
      <c r="M297" s="7">
        <v>0.86363636363636365</v>
      </c>
    </row>
    <row r="298" spans="3:13" x14ac:dyDescent="0.2">
      <c r="C298" t="s">
        <v>175</v>
      </c>
      <c r="D298" t="s">
        <v>224</v>
      </c>
      <c r="E298" s="66">
        <v>215</v>
      </c>
      <c r="F298" s="6">
        <v>185</v>
      </c>
      <c r="G298" s="7">
        <v>0.86046511627906974</v>
      </c>
      <c r="J298" t="s">
        <v>540</v>
      </c>
      <c r="K298" s="66">
        <v>290</v>
      </c>
      <c r="L298" s="6">
        <v>233.33333333333334</v>
      </c>
      <c r="M298" s="7">
        <v>0.8045977011494253</v>
      </c>
    </row>
    <row r="299" spans="3:13" x14ac:dyDescent="0.2">
      <c r="C299" t="s">
        <v>564</v>
      </c>
      <c r="D299" t="s">
        <v>32</v>
      </c>
      <c r="E299" s="66">
        <v>215</v>
      </c>
      <c r="F299" s="6">
        <v>181.66666666666666</v>
      </c>
      <c r="G299" s="7">
        <v>0.84496124031007747</v>
      </c>
      <c r="J299" t="s">
        <v>590</v>
      </c>
      <c r="K299" s="66">
        <v>280</v>
      </c>
      <c r="L299" s="6">
        <v>256.25</v>
      </c>
      <c r="M299" s="7">
        <v>0.9151785714285714</v>
      </c>
    </row>
    <row r="300" spans="3:13" x14ac:dyDescent="0.2">
      <c r="C300" t="s">
        <v>448</v>
      </c>
      <c r="D300" t="s">
        <v>44</v>
      </c>
      <c r="E300" s="66">
        <v>215</v>
      </c>
      <c r="F300" s="6">
        <v>172.5</v>
      </c>
      <c r="G300" s="7">
        <v>0.80232558139534882</v>
      </c>
      <c r="J300" t="s">
        <v>541</v>
      </c>
      <c r="K300" s="66">
        <v>260</v>
      </c>
      <c r="L300" s="6">
        <v>225</v>
      </c>
      <c r="M300" s="7">
        <v>0.86538461538461542</v>
      </c>
    </row>
    <row r="301" spans="3:13" x14ac:dyDescent="0.2">
      <c r="C301" t="s">
        <v>383</v>
      </c>
      <c r="D301" t="s">
        <v>25</v>
      </c>
      <c r="E301" s="66">
        <v>215</v>
      </c>
      <c r="F301" s="6">
        <v>176.66666666666666</v>
      </c>
      <c r="G301" s="7">
        <v>0.82170542635658905</v>
      </c>
      <c r="J301" t="s">
        <v>542</v>
      </c>
      <c r="K301" s="66">
        <v>260</v>
      </c>
      <c r="L301" s="6">
        <v>228.33333333333334</v>
      </c>
      <c r="M301" s="7">
        <v>0.87820512820512819</v>
      </c>
    </row>
    <row r="302" spans="3:13" x14ac:dyDescent="0.2">
      <c r="C302" t="s">
        <v>923</v>
      </c>
      <c r="D302" t="s">
        <v>229</v>
      </c>
      <c r="E302" s="66">
        <v>210</v>
      </c>
      <c r="F302" s="6">
        <v>198.33333333333334</v>
      </c>
      <c r="G302" s="7">
        <v>0.94444444444444453</v>
      </c>
      <c r="J302" t="s">
        <v>543</v>
      </c>
      <c r="K302" s="66">
        <v>240</v>
      </c>
      <c r="L302" s="6">
        <v>200</v>
      </c>
      <c r="M302" s="7">
        <v>0.83333333333333337</v>
      </c>
    </row>
    <row r="303" spans="3:13" x14ac:dyDescent="0.2">
      <c r="C303" t="s">
        <v>797</v>
      </c>
      <c r="D303" t="s">
        <v>223</v>
      </c>
      <c r="E303" s="66">
        <v>210</v>
      </c>
      <c r="F303" s="6">
        <v>200</v>
      </c>
      <c r="G303" s="7">
        <v>0.95238095238095233</v>
      </c>
      <c r="J303" t="s">
        <v>544</v>
      </c>
      <c r="K303" s="66">
        <v>230</v>
      </c>
      <c r="L303" s="6">
        <v>230</v>
      </c>
      <c r="M303" s="7">
        <v>1</v>
      </c>
    </row>
    <row r="304" spans="3:13" x14ac:dyDescent="0.2">
      <c r="C304" t="s">
        <v>810</v>
      </c>
      <c r="D304" t="s">
        <v>37</v>
      </c>
      <c r="E304" s="66">
        <v>210</v>
      </c>
      <c r="F304" s="6">
        <v>156.66666666666666</v>
      </c>
      <c r="G304" s="7">
        <v>0.74603174603174593</v>
      </c>
      <c r="J304" t="s">
        <v>546</v>
      </c>
      <c r="K304" s="66">
        <v>190</v>
      </c>
      <c r="L304" s="6">
        <v>170</v>
      </c>
      <c r="M304" s="7">
        <v>0.89473684210526316</v>
      </c>
    </row>
    <row r="305" spans="3:13" x14ac:dyDescent="0.2">
      <c r="C305" t="s">
        <v>754</v>
      </c>
      <c r="D305" t="s">
        <v>158</v>
      </c>
      <c r="E305" s="66">
        <v>210</v>
      </c>
      <c r="F305" s="6">
        <v>160</v>
      </c>
      <c r="G305" s="7">
        <v>0.76190476190476186</v>
      </c>
      <c r="J305" t="s">
        <v>545</v>
      </c>
      <c r="K305" s="66">
        <v>190</v>
      </c>
      <c r="L305" s="6">
        <v>175</v>
      </c>
      <c r="M305" s="7">
        <v>0.92105263157894735</v>
      </c>
    </row>
    <row r="306" spans="3:13" x14ac:dyDescent="0.2">
      <c r="C306" t="s">
        <v>962</v>
      </c>
      <c r="D306" t="s">
        <v>47</v>
      </c>
      <c r="E306" s="66">
        <v>210</v>
      </c>
      <c r="F306" s="6">
        <v>175</v>
      </c>
      <c r="G306" s="7">
        <v>0.83333333333333337</v>
      </c>
      <c r="J306" t="s">
        <v>547</v>
      </c>
      <c r="K306" s="66">
        <v>180</v>
      </c>
      <c r="L306" s="6">
        <v>161.66666666666666</v>
      </c>
      <c r="M306" s="7">
        <v>0.89814814814814814</v>
      </c>
    </row>
    <row r="307" spans="3:13" x14ac:dyDescent="0.2">
      <c r="C307" t="s">
        <v>698</v>
      </c>
      <c r="D307" t="s">
        <v>45</v>
      </c>
      <c r="E307" s="66">
        <v>210</v>
      </c>
      <c r="F307" s="6">
        <v>138.75</v>
      </c>
      <c r="G307" s="7">
        <v>0.6607142857142857</v>
      </c>
      <c r="J307" t="s">
        <v>548</v>
      </c>
      <c r="K307" s="66">
        <v>175</v>
      </c>
      <c r="L307" s="6">
        <v>136.66666666666666</v>
      </c>
      <c r="M307" s="7">
        <v>0.78095238095238095</v>
      </c>
    </row>
    <row r="308" spans="3:13" x14ac:dyDescent="0.2">
      <c r="C308" t="s">
        <v>722</v>
      </c>
      <c r="D308" t="s">
        <v>155</v>
      </c>
      <c r="E308" s="66">
        <v>210</v>
      </c>
      <c r="F308" s="6">
        <v>164</v>
      </c>
      <c r="G308" s="7">
        <v>0.78095238095238095</v>
      </c>
      <c r="J308" t="s">
        <v>549</v>
      </c>
      <c r="K308" s="66">
        <v>170</v>
      </c>
      <c r="L308" s="6">
        <v>156.66666666666666</v>
      </c>
      <c r="M308" s="7">
        <v>0.92156862745098034</v>
      </c>
    </row>
    <row r="309" spans="3:13" x14ac:dyDescent="0.2">
      <c r="C309" t="s">
        <v>906</v>
      </c>
      <c r="D309" t="s">
        <v>52</v>
      </c>
      <c r="E309" s="66">
        <v>210</v>
      </c>
      <c r="F309" s="6">
        <v>198.75</v>
      </c>
      <c r="G309" s="7">
        <v>0.9464285714285714</v>
      </c>
      <c r="J309" t="s">
        <v>550</v>
      </c>
      <c r="K309" s="66">
        <v>130</v>
      </c>
      <c r="L309" s="6">
        <v>120</v>
      </c>
      <c r="M309" s="7">
        <v>0.92307692307692313</v>
      </c>
    </row>
    <row r="310" spans="3:13" x14ac:dyDescent="0.2">
      <c r="C310" t="s">
        <v>863</v>
      </c>
      <c r="D310" t="s">
        <v>24</v>
      </c>
      <c r="E310" s="66">
        <v>210</v>
      </c>
      <c r="F310" s="6">
        <v>170</v>
      </c>
      <c r="G310" s="7">
        <v>0.80952380952380953</v>
      </c>
      <c r="I310" t="s">
        <v>575</v>
      </c>
      <c r="K310" s="66">
        <v>330</v>
      </c>
      <c r="L310" s="6">
        <v>198.30128205128207</v>
      </c>
      <c r="M310" s="7">
        <v>0.88133903133903146</v>
      </c>
    </row>
    <row r="311" spans="3:13" x14ac:dyDescent="0.2">
      <c r="C311" t="s">
        <v>976</v>
      </c>
      <c r="D311" t="s">
        <v>53</v>
      </c>
      <c r="E311" s="66">
        <v>210</v>
      </c>
      <c r="F311" s="6">
        <v>170</v>
      </c>
      <c r="G311" s="7">
        <v>0.80952380952380953</v>
      </c>
      <c r="I311" t="s">
        <v>39</v>
      </c>
      <c r="J311" t="s">
        <v>732</v>
      </c>
      <c r="K311" s="66">
        <v>520</v>
      </c>
      <c r="L311" s="6">
        <v>487.85714285714283</v>
      </c>
      <c r="M311" s="7">
        <v>0.93818681318681318</v>
      </c>
    </row>
    <row r="312" spans="3:13" x14ac:dyDescent="0.2">
      <c r="C312" t="s">
        <v>665</v>
      </c>
      <c r="D312" t="s">
        <v>43</v>
      </c>
      <c r="E312" s="66">
        <v>210</v>
      </c>
      <c r="F312" s="6">
        <v>155</v>
      </c>
      <c r="G312" s="7">
        <v>0.73809523809523814</v>
      </c>
      <c r="J312" t="s">
        <v>733</v>
      </c>
      <c r="K312" s="66">
        <v>450</v>
      </c>
      <c r="L312" s="6">
        <v>411.42857142857144</v>
      </c>
      <c r="M312" s="7">
        <v>0.91428571428571437</v>
      </c>
    </row>
    <row r="313" spans="3:13" x14ac:dyDescent="0.2">
      <c r="C313" t="s">
        <v>686</v>
      </c>
      <c r="D313" t="s">
        <v>34</v>
      </c>
      <c r="E313" s="66">
        <v>210</v>
      </c>
      <c r="F313" s="6">
        <v>178.33333333333334</v>
      </c>
      <c r="G313" s="7">
        <v>0.8492063492063493</v>
      </c>
      <c r="J313" t="s">
        <v>734</v>
      </c>
      <c r="K313" s="66">
        <v>400</v>
      </c>
      <c r="L313" s="6">
        <v>367</v>
      </c>
      <c r="M313" s="7">
        <v>0.91749999999999998</v>
      </c>
    </row>
    <row r="314" spans="3:13" x14ac:dyDescent="0.2">
      <c r="C314" t="s">
        <v>897</v>
      </c>
      <c r="D314" t="s">
        <v>222</v>
      </c>
      <c r="E314" s="66">
        <v>210</v>
      </c>
      <c r="F314" s="6">
        <v>180</v>
      </c>
      <c r="G314" s="7">
        <v>0.8571428571428571</v>
      </c>
      <c r="J314" t="s">
        <v>739</v>
      </c>
      <c r="K314" s="66">
        <v>350</v>
      </c>
      <c r="L314" s="6">
        <v>260</v>
      </c>
      <c r="M314" s="7">
        <v>0.74285714285714288</v>
      </c>
    </row>
    <row r="315" spans="3:13" x14ac:dyDescent="0.2">
      <c r="C315" t="s">
        <v>505</v>
      </c>
      <c r="D315" t="s">
        <v>221</v>
      </c>
      <c r="E315" s="66">
        <v>210</v>
      </c>
      <c r="F315" s="6">
        <v>195</v>
      </c>
      <c r="G315" s="7">
        <v>0.9285714285714286</v>
      </c>
      <c r="J315" t="s">
        <v>736</v>
      </c>
      <c r="K315" s="66">
        <v>300</v>
      </c>
      <c r="L315" s="6">
        <v>282.5</v>
      </c>
      <c r="M315" s="7">
        <v>0.94166666666666665</v>
      </c>
    </row>
    <row r="316" spans="3:13" x14ac:dyDescent="0.2">
      <c r="C316" t="s">
        <v>565</v>
      </c>
      <c r="D316" t="s">
        <v>32</v>
      </c>
      <c r="E316" s="66">
        <v>210</v>
      </c>
      <c r="F316" s="6">
        <v>203.33333333333334</v>
      </c>
      <c r="G316" s="7">
        <v>0.96825396825396826</v>
      </c>
      <c r="J316" t="s">
        <v>735</v>
      </c>
      <c r="K316" s="66">
        <v>290</v>
      </c>
      <c r="L316" s="6">
        <v>226</v>
      </c>
      <c r="M316" s="7">
        <v>0.77931034482758621</v>
      </c>
    </row>
    <row r="317" spans="3:13" x14ac:dyDescent="0.2">
      <c r="C317" t="s">
        <v>411</v>
      </c>
      <c r="D317" t="s">
        <v>156</v>
      </c>
      <c r="E317" s="66">
        <v>210</v>
      </c>
      <c r="F317" s="6">
        <v>182.5</v>
      </c>
      <c r="G317" s="7">
        <v>0.86904761904761907</v>
      </c>
      <c r="J317" t="s">
        <v>737</v>
      </c>
      <c r="K317" s="66">
        <v>270</v>
      </c>
      <c r="L317" s="6">
        <v>241.25</v>
      </c>
      <c r="M317" s="7">
        <v>0.89351851851851849</v>
      </c>
    </row>
    <row r="318" spans="3:13" x14ac:dyDescent="0.2">
      <c r="C318" t="s">
        <v>314</v>
      </c>
      <c r="D318" t="s">
        <v>152</v>
      </c>
      <c r="E318" s="66">
        <v>210</v>
      </c>
      <c r="F318" s="6">
        <v>198.33333333333334</v>
      </c>
      <c r="G318" s="7">
        <v>0.94444444444444453</v>
      </c>
      <c r="J318" t="s">
        <v>738</v>
      </c>
      <c r="K318" s="66">
        <v>260</v>
      </c>
      <c r="L318" s="6">
        <v>223.75</v>
      </c>
      <c r="M318" s="7">
        <v>0.86057692307692313</v>
      </c>
    </row>
    <row r="319" spans="3:13" x14ac:dyDescent="0.2">
      <c r="C319" t="s">
        <v>174</v>
      </c>
      <c r="D319" t="s">
        <v>23</v>
      </c>
      <c r="E319" s="66">
        <v>210</v>
      </c>
      <c r="F319" s="6">
        <v>196.66666666666666</v>
      </c>
      <c r="G319" s="7">
        <v>0.93650793650793651</v>
      </c>
      <c r="J319" t="s">
        <v>740</v>
      </c>
      <c r="K319" s="66">
        <v>250</v>
      </c>
      <c r="L319" s="6">
        <v>236.66666666666666</v>
      </c>
      <c r="M319" s="7">
        <v>0.94666666666666666</v>
      </c>
    </row>
    <row r="320" spans="3:13" x14ac:dyDescent="0.2">
      <c r="C320" t="s">
        <v>478</v>
      </c>
      <c r="D320" t="s">
        <v>35</v>
      </c>
      <c r="E320" s="66">
        <v>210</v>
      </c>
      <c r="F320" s="6">
        <v>190</v>
      </c>
      <c r="G320" s="7">
        <v>0.90476190476190477</v>
      </c>
      <c r="J320" t="s">
        <v>741</v>
      </c>
      <c r="K320" s="66">
        <v>240</v>
      </c>
      <c r="L320" s="6">
        <v>235</v>
      </c>
      <c r="M320" s="7">
        <v>0.97916666666666663</v>
      </c>
    </row>
    <row r="321" spans="3:13" x14ac:dyDescent="0.2">
      <c r="C321" t="s">
        <v>403</v>
      </c>
      <c r="D321" t="s">
        <v>150</v>
      </c>
      <c r="E321" s="66">
        <v>210</v>
      </c>
      <c r="F321" s="6">
        <v>171.25</v>
      </c>
      <c r="G321" s="7">
        <v>0.81547619047619047</v>
      </c>
      <c r="J321" t="s">
        <v>742</v>
      </c>
      <c r="K321" s="66">
        <v>185</v>
      </c>
      <c r="L321" s="6">
        <v>163.33333333333334</v>
      </c>
      <c r="M321" s="7">
        <v>0.88288288288288297</v>
      </c>
    </row>
    <row r="322" spans="3:13" x14ac:dyDescent="0.2">
      <c r="C322" t="s">
        <v>367</v>
      </c>
      <c r="D322" t="s">
        <v>30</v>
      </c>
      <c r="E322" s="66">
        <v>210</v>
      </c>
      <c r="F322" s="6">
        <v>193.33333333333334</v>
      </c>
      <c r="G322" s="7">
        <v>0.92063492063492069</v>
      </c>
      <c r="J322" t="s">
        <v>743</v>
      </c>
      <c r="K322" s="66">
        <v>130</v>
      </c>
      <c r="L322" s="6">
        <v>120</v>
      </c>
      <c r="M322" s="7">
        <v>0.92307692307692313</v>
      </c>
    </row>
    <row r="323" spans="3:13" x14ac:dyDescent="0.2">
      <c r="C323" t="s">
        <v>492</v>
      </c>
      <c r="D323" t="s">
        <v>220</v>
      </c>
      <c r="E323" s="66">
        <v>210</v>
      </c>
      <c r="F323" s="6">
        <v>196.66666666666666</v>
      </c>
      <c r="G323" s="7">
        <v>0.93650793650793651</v>
      </c>
      <c r="J323" t="s">
        <v>744</v>
      </c>
      <c r="K323" s="66">
        <v>115</v>
      </c>
      <c r="L323" s="6">
        <v>93.333333333333329</v>
      </c>
      <c r="M323" s="7">
        <v>0.81159420289855067</v>
      </c>
    </row>
    <row r="324" spans="3:13" x14ac:dyDescent="0.2">
      <c r="C324" t="s">
        <v>493</v>
      </c>
      <c r="D324" t="s">
        <v>220</v>
      </c>
      <c r="E324" s="66">
        <v>210</v>
      </c>
      <c r="F324" s="6">
        <v>183.33333333333334</v>
      </c>
      <c r="G324" s="7">
        <v>0.87301587301587302</v>
      </c>
      <c r="I324" t="s">
        <v>746</v>
      </c>
      <c r="K324" s="66">
        <v>520</v>
      </c>
      <c r="L324" s="6">
        <v>257.54761904761904</v>
      </c>
      <c r="M324" s="7">
        <v>0.89045719351570418</v>
      </c>
    </row>
    <row r="325" spans="3:13" x14ac:dyDescent="0.2">
      <c r="C325" t="s">
        <v>622</v>
      </c>
      <c r="D325" t="s">
        <v>33</v>
      </c>
      <c r="E325" s="66">
        <v>205</v>
      </c>
      <c r="F325" s="6">
        <v>171.66666666666666</v>
      </c>
      <c r="G325" s="7">
        <v>0.83739837398373984</v>
      </c>
      <c r="I325" t="s">
        <v>154</v>
      </c>
      <c r="J325" t="s">
        <v>855</v>
      </c>
      <c r="K325" s="66">
        <v>410</v>
      </c>
      <c r="L325" s="6">
        <v>334</v>
      </c>
      <c r="M325" s="7">
        <v>0.81463414634146336</v>
      </c>
    </row>
    <row r="326" spans="3:13" x14ac:dyDescent="0.2">
      <c r="C326" t="s">
        <v>699</v>
      </c>
      <c r="D326" t="s">
        <v>45</v>
      </c>
      <c r="E326" s="66">
        <v>205</v>
      </c>
      <c r="F326" s="6">
        <v>131.25</v>
      </c>
      <c r="G326" s="7">
        <v>0.6402439024390244</v>
      </c>
      <c r="J326" t="s">
        <v>856</v>
      </c>
      <c r="K326" s="66">
        <v>280</v>
      </c>
      <c r="L326" s="6">
        <v>220</v>
      </c>
      <c r="M326" s="7">
        <v>0.7857142857142857</v>
      </c>
    </row>
    <row r="327" spans="3:13" x14ac:dyDescent="0.2">
      <c r="C327" t="s">
        <v>975</v>
      </c>
      <c r="D327" t="s">
        <v>53</v>
      </c>
      <c r="E327" s="66">
        <v>205</v>
      </c>
      <c r="F327" s="6">
        <v>178.75</v>
      </c>
      <c r="G327" s="7">
        <v>0.87195121951219512</v>
      </c>
      <c r="I327" t="s">
        <v>857</v>
      </c>
      <c r="K327" s="66">
        <v>410</v>
      </c>
      <c r="L327" s="6">
        <v>277</v>
      </c>
      <c r="M327" s="7">
        <v>0.80289855072463767</v>
      </c>
    </row>
    <row r="328" spans="3:13" x14ac:dyDescent="0.2">
      <c r="C328" t="s">
        <v>926</v>
      </c>
      <c r="D328" t="s">
        <v>50</v>
      </c>
      <c r="E328" s="66">
        <v>205</v>
      </c>
      <c r="F328" s="6">
        <v>190</v>
      </c>
      <c r="G328" s="7">
        <v>0.92682926829268297</v>
      </c>
      <c r="I328" t="s">
        <v>35</v>
      </c>
      <c r="J328" t="s">
        <v>474</v>
      </c>
      <c r="K328" s="66">
        <v>380</v>
      </c>
      <c r="L328" s="6">
        <v>308.57142857142856</v>
      </c>
      <c r="M328" s="7">
        <v>0.81203007518796988</v>
      </c>
    </row>
    <row r="329" spans="3:13" x14ac:dyDescent="0.2">
      <c r="C329" t="s">
        <v>640</v>
      </c>
      <c r="D329" t="s">
        <v>20</v>
      </c>
      <c r="E329" s="66">
        <v>205</v>
      </c>
      <c r="F329" s="6">
        <v>135</v>
      </c>
      <c r="G329" s="7">
        <v>0.65853658536585369</v>
      </c>
      <c r="J329" t="s">
        <v>477</v>
      </c>
      <c r="K329" s="66">
        <v>270</v>
      </c>
      <c r="L329" s="6">
        <v>189</v>
      </c>
      <c r="M329" s="7">
        <v>0.7</v>
      </c>
    </row>
    <row r="330" spans="3:13" x14ac:dyDescent="0.2">
      <c r="C330" t="s">
        <v>964</v>
      </c>
      <c r="D330" t="s">
        <v>47</v>
      </c>
      <c r="E330" s="66">
        <v>205</v>
      </c>
      <c r="F330" s="6">
        <v>172.5</v>
      </c>
      <c r="G330" s="7">
        <v>0.84146341463414631</v>
      </c>
      <c r="J330" t="s">
        <v>481</v>
      </c>
      <c r="K330" s="66">
        <v>250</v>
      </c>
      <c r="L330" s="6">
        <v>172.5</v>
      </c>
      <c r="M330" s="7">
        <v>0.69</v>
      </c>
    </row>
    <row r="331" spans="3:13" x14ac:dyDescent="0.2">
      <c r="C331" t="s">
        <v>767</v>
      </c>
      <c r="D331" t="s">
        <v>159</v>
      </c>
      <c r="E331" s="66">
        <v>205</v>
      </c>
      <c r="F331" s="6">
        <v>177.5</v>
      </c>
      <c r="G331" s="7">
        <v>0.86585365853658536</v>
      </c>
      <c r="J331" t="s">
        <v>475</v>
      </c>
      <c r="K331" s="66">
        <v>250</v>
      </c>
      <c r="L331" s="6">
        <v>225</v>
      </c>
      <c r="M331" s="7">
        <v>0.9</v>
      </c>
    </row>
    <row r="332" spans="3:13" x14ac:dyDescent="0.2">
      <c r="C332" t="s">
        <v>384</v>
      </c>
      <c r="D332" t="s">
        <v>25</v>
      </c>
      <c r="E332" s="66">
        <v>205</v>
      </c>
      <c r="F332" s="6">
        <v>176.66666666666666</v>
      </c>
      <c r="G332" s="7">
        <v>0.86178861788617878</v>
      </c>
      <c r="J332" t="s">
        <v>476</v>
      </c>
      <c r="K332" s="66">
        <v>235</v>
      </c>
      <c r="L332" s="6">
        <v>182</v>
      </c>
      <c r="M332" s="7">
        <v>0.77446808510638299</v>
      </c>
    </row>
    <row r="333" spans="3:13" x14ac:dyDescent="0.2">
      <c r="C333" t="s">
        <v>874</v>
      </c>
      <c r="D333" t="s">
        <v>46</v>
      </c>
      <c r="E333" s="66">
        <v>200</v>
      </c>
      <c r="F333" s="6">
        <v>189</v>
      </c>
      <c r="G333" s="7">
        <v>0.94499999999999995</v>
      </c>
      <c r="J333" t="s">
        <v>478</v>
      </c>
      <c r="K333" s="66">
        <v>210</v>
      </c>
      <c r="L333" s="6">
        <v>190</v>
      </c>
      <c r="M333" s="7">
        <v>0.90476190476190477</v>
      </c>
    </row>
    <row r="334" spans="3:13" x14ac:dyDescent="0.2">
      <c r="C334" t="s">
        <v>842</v>
      </c>
      <c r="D334" t="s">
        <v>49</v>
      </c>
      <c r="E334" s="66">
        <v>200</v>
      </c>
      <c r="F334" s="6">
        <v>163.75</v>
      </c>
      <c r="G334" s="7">
        <v>0.81874999999999998</v>
      </c>
      <c r="J334" t="s">
        <v>479</v>
      </c>
      <c r="K334" s="66">
        <v>180</v>
      </c>
      <c r="L334" s="6">
        <v>157.5</v>
      </c>
      <c r="M334" s="7">
        <v>0.875</v>
      </c>
    </row>
    <row r="335" spans="3:13" x14ac:dyDescent="0.2">
      <c r="C335" t="s">
        <v>910</v>
      </c>
      <c r="D335" t="s">
        <v>52</v>
      </c>
      <c r="E335" s="66">
        <v>200</v>
      </c>
      <c r="F335" s="6">
        <v>168.33333333333334</v>
      </c>
      <c r="G335" s="7">
        <v>0.84166666666666667</v>
      </c>
      <c r="J335" t="s">
        <v>480</v>
      </c>
      <c r="K335" s="66">
        <v>175</v>
      </c>
      <c r="L335" s="6">
        <v>138.75</v>
      </c>
      <c r="M335" s="7">
        <v>0.79285714285714282</v>
      </c>
    </row>
    <row r="336" spans="3:13" x14ac:dyDescent="0.2">
      <c r="C336" t="s">
        <v>876</v>
      </c>
      <c r="D336" t="s">
        <v>46</v>
      </c>
      <c r="E336" s="66">
        <v>200</v>
      </c>
      <c r="F336" s="6">
        <v>172.5</v>
      </c>
      <c r="G336" s="7">
        <v>0.86250000000000004</v>
      </c>
      <c r="J336" t="s">
        <v>482</v>
      </c>
      <c r="K336" s="66">
        <v>160</v>
      </c>
      <c r="L336" s="6">
        <v>138.33333333333334</v>
      </c>
      <c r="M336" s="7">
        <v>0.86458333333333337</v>
      </c>
    </row>
    <row r="337" spans="3:13" x14ac:dyDescent="0.2">
      <c r="C337" t="s">
        <v>799</v>
      </c>
      <c r="D337" t="s">
        <v>223</v>
      </c>
      <c r="E337" s="66">
        <v>200</v>
      </c>
      <c r="F337" s="6">
        <v>163.33333333333334</v>
      </c>
      <c r="G337" s="7">
        <v>0.81666666666666676</v>
      </c>
      <c r="J337" t="s">
        <v>592</v>
      </c>
      <c r="K337" s="66">
        <v>95</v>
      </c>
      <c r="L337" s="6">
        <v>86.666666666666671</v>
      </c>
      <c r="M337" s="7">
        <v>0.91228070175438603</v>
      </c>
    </row>
    <row r="338" spans="3:13" x14ac:dyDescent="0.2">
      <c r="C338" t="s">
        <v>877</v>
      </c>
      <c r="D338" t="s">
        <v>46</v>
      </c>
      <c r="E338" s="66">
        <v>200</v>
      </c>
      <c r="F338" s="6">
        <v>163.75</v>
      </c>
      <c r="G338" s="7">
        <v>0.81874999999999998</v>
      </c>
      <c r="I338" t="s">
        <v>483</v>
      </c>
      <c r="K338" s="66">
        <v>380</v>
      </c>
      <c r="L338" s="6">
        <v>178.83214285714286</v>
      </c>
      <c r="M338" s="7">
        <v>0.81103012633624871</v>
      </c>
    </row>
    <row r="339" spans="3:13" x14ac:dyDescent="0.2">
      <c r="C339" t="s">
        <v>798</v>
      </c>
      <c r="D339" t="s">
        <v>223</v>
      </c>
      <c r="E339" s="66">
        <v>200</v>
      </c>
      <c r="F339" s="6">
        <v>125</v>
      </c>
      <c r="G339" s="7">
        <v>0.625</v>
      </c>
      <c r="I339" t="s">
        <v>220</v>
      </c>
      <c r="J339" t="s">
        <v>485</v>
      </c>
      <c r="K339" s="66">
        <v>450</v>
      </c>
      <c r="L339" s="6">
        <v>380</v>
      </c>
      <c r="M339" s="7">
        <v>0.84444444444444444</v>
      </c>
    </row>
    <row r="340" spans="3:13" x14ac:dyDescent="0.2">
      <c r="C340" t="s">
        <v>687</v>
      </c>
      <c r="D340" t="s">
        <v>34</v>
      </c>
      <c r="E340" s="66">
        <v>200</v>
      </c>
      <c r="F340" s="6">
        <v>193.33333333333334</v>
      </c>
      <c r="G340" s="7">
        <v>0.96666666666666667</v>
      </c>
      <c r="J340" t="s">
        <v>484</v>
      </c>
      <c r="K340" s="66">
        <v>400</v>
      </c>
      <c r="L340" s="6">
        <v>339.28571428571428</v>
      </c>
      <c r="M340" s="7">
        <v>0.8482142857142857</v>
      </c>
    </row>
    <row r="341" spans="3:13" x14ac:dyDescent="0.2">
      <c r="C341" t="s">
        <v>841</v>
      </c>
      <c r="D341" t="s">
        <v>49</v>
      </c>
      <c r="E341" s="66">
        <v>200</v>
      </c>
      <c r="F341" s="6">
        <v>167.5</v>
      </c>
      <c r="G341" s="7">
        <v>0.83750000000000002</v>
      </c>
      <c r="J341" t="s">
        <v>486</v>
      </c>
      <c r="K341" s="66">
        <v>340</v>
      </c>
      <c r="L341" s="6">
        <v>320</v>
      </c>
      <c r="M341" s="7">
        <v>0.94117647058823528</v>
      </c>
    </row>
    <row r="342" spans="3:13" x14ac:dyDescent="0.2">
      <c r="C342" t="s">
        <v>785</v>
      </c>
      <c r="D342" t="s">
        <v>40</v>
      </c>
      <c r="E342" s="66">
        <v>200</v>
      </c>
      <c r="F342" s="6">
        <v>160</v>
      </c>
      <c r="G342" s="7">
        <v>0.8</v>
      </c>
      <c r="J342" t="s">
        <v>488</v>
      </c>
      <c r="K342" s="66">
        <v>310</v>
      </c>
      <c r="L342" s="6">
        <v>257.5</v>
      </c>
      <c r="M342" s="7">
        <v>0.83064516129032262</v>
      </c>
    </row>
    <row r="343" spans="3:13" x14ac:dyDescent="0.2">
      <c r="C343" t="s">
        <v>911</v>
      </c>
      <c r="D343" t="s">
        <v>52</v>
      </c>
      <c r="E343" s="66">
        <v>200</v>
      </c>
      <c r="F343" s="6">
        <v>175</v>
      </c>
      <c r="G343" s="7">
        <v>0.875</v>
      </c>
      <c r="J343" t="s">
        <v>487</v>
      </c>
      <c r="K343" s="66">
        <v>300</v>
      </c>
      <c r="L343" s="6">
        <v>242</v>
      </c>
      <c r="M343" s="7">
        <v>0.80666666666666664</v>
      </c>
    </row>
    <row r="344" spans="3:13" x14ac:dyDescent="0.2">
      <c r="C344" t="s">
        <v>606</v>
      </c>
      <c r="D344" t="s">
        <v>31</v>
      </c>
      <c r="E344" s="66">
        <v>200</v>
      </c>
      <c r="F344" s="6">
        <v>182.5</v>
      </c>
      <c r="G344" s="7">
        <v>0.91249999999999998</v>
      </c>
      <c r="J344" t="s">
        <v>489</v>
      </c>
      <c r="K344" s="66">
        <v>275</v>
      </c>
      <c r="L344" s="6">
        <v>245</v>
      </c>
      <c r="M344" s="7">
        <v>0.89090909090909087</v>
      </c>
    </row>
    <row r="345" spans="3:13" x14ac:dyDescent="0.2">
      <c r="C345" t="s">
        <v>672</v>
      </c>
      <c r="D345" t="s">
        <v>146</v>
      </c>
      <c r="E345" s="66">
        <v>200</v>
      </c>
      <c r="F345" s="6">
        <v>190</v>
      </c>
      <c r="G345" s="7">
        <v>0.95</v>
      </c>
      <c r="J345" t="s">
        <v>490</v>
      </c>
      <c r="K345" s="66">
        <v>260</v>
      </c>
      <c r="L345" s="6">
        <v>233.75</v>
      </c>
      <c r="M345" s="7">
        <v>0.89903846153846156</v>
      </c>
    </row>
    <row r="346" spans="3:13" x14ac:dyDescent="0.2">
      <c r="C346" t="s">
        <v>811</v>
      </c>
      <c r="D346" t="s">
        <v>37</v>
      </c>
      <c r="E346" s="66">
        <v>200</v>
      </c>
      <c r="F346" s="6">
        <v>195</v>
      </c>
      <c r="G346" s="7">
        <v>0.97499999999999998</v>
      </c>
      <c r="J346" t="s">
        <v>491</v>
      </c>
      <c r="K346" s="66">
        <v>250</v>
      </c>
      <c r="L346" s="6">
        <v>218.75</v>
      </c>
      <c r="M346" s="7">
        <v>0.875</v>
      </c>
    </row>
    <row r="347" spans="3:13" x14ac:dyDescent="0.2">
      <c r="C347" t="s">
        <v>724</v>
      </c>
      <c r="D347" t="s">
        <v>155</v>
      </c>
      <c r="E347" s="66">
        <v>200</v>
      </c>
      <c r="F347" s="6">
        <v>181.25</v>
      </c>
      <c r="G347" s="7">
        <v>0.90625</v>
      </c>
      <c r="J347" t="s">
        <v>492</v>
      </c>
      <c r="K347" s="66">
        <v>210</v>
      </c>
      <c r="L347" s="6">
        <v>196.66666666666666</v>
      </c>
      <c r="M347" s="7">
        <v>0.93650793650793651</v>
      </c>
    </row>
    <row r="348" spans="3:13" x14ac:dyDescent="0.2">
      <c r="C348" t="s">
        <v>710</v>
      </c>
      <c r="D348" t="s">
        <v>226</v>
      </c>
      <c r="E348" s="66">
        <v>200</v>
      </c>
      <c r="F348" s="6">
        <v>193.33333333333334</v>
      </c>
      <c r="G348" s="7">
        <v>0.96666666666666667</v>
      </c>
      <c r="J348" t="s">
        <v>493</v>
      </c>
      <c r="K348" s="66">
        <v>210</v>
      </c>
      <c r="L348" s="6">
        <v>183.33333333333334</v>
      </c>
      <c r="M348" s="7">
        <v>0.87301587301587302</v>
      </c>
    </row>
    <row r="349" spans="3:13" x14ac:dyDescent="0.2">
      <c r="C349" t="s">
        <v>829</v>
      </c>
      <c r="D349" t="s">
        <v>48</v>
      </c>
      <c r="E349" s="66">
        <v>200</v>
      </c>
      <c r="F349" s="6">
        <v>142.5</v>
      </c>
      <c r="G349" s="7">
        <v>0.71250000000000002</v>
      </c>
      <c r="J349" t="s">
        <v>494</v>
      </c>
      <c r="K349" s="66">
        <v>200</v>
      </c>
      <c r="L349" s="6">
        <v>175</v>
      </c>
      <c r="M349" s="7">
        <v>0.875</v>
      </c>
    </row>
    <row r="350" spans="3:13" x14ac:dyDescent="0.2">
      <c r="C350" t="s">
        <v>241</v>
      </c>
      <c r="D350" t="s">
        <v>22</v>
      </c>
      <c r="E350" s="66">
        <v>200</v>
      </c>
      <c r="F350" s="6">
        <v>165</v>
      </c>
      <c r="G350" s="7">
        <v>0.82499999999999996</v>
      </c>
      <c r="J350" t="s">
        <v>495</v>
      </c>
      <c r="K350" s="66">
        <v>195</v>
      </c>
      <c r="L350" s="6">
        <v>145</v>
      </c>
      <c r="M350" s="7">
        <v>0.74358974358974361</v>
      </c>
    </row>
    <row r="351" spans="3:13" x14ac:dyDescent="0.2">
      <c r="C351" t="s">
        <v>522</v>
      </c>
      <c r="D351" t="s">
        <v>41</v>
      </c>
      <c r="E351" s="66">
        <v>200</v>
      </c>
      <c r="F351" s="6">
        <v>166.66666666666666</v>
      </c>
      <c r="G351" s="7">
        <v>0.83333333333333326</v>
      </c>
      <c r="J351" t="s">
        <v>496</v>
      </c>
      <c r="K351" s="66">
        <v>145</v>
      </c>
      <c r="L351" s="6">
        <v>128.33333333333334</v>
      </c>
      <c r="M351" s="7">
        <v>0.88505747126436785</v>
      </c>
    </row>
    <row r="352" spans="3:13" x14ac:dyDescent="0.2">
      <c r="C352" t="s">
        <v>354</v>
      </c>
      <c r="D352" t="s">
        <v>153</v>
      </c>
      <c r="E352" s="66">
        <v>200</v>
      </c>
      <c r="F352" s="6">
        <v>145</v>
      </c>
      <c r="G352" s="7">
        <v>0.72499999999999998</v>
      </c>
      <c r="J352" t="s">
        <v>497</v>
      </c>
      <c r="K352" s="66">
        <v>145</v>
      </c>
      <c r="L352" s="6">
        <v>118.33333333333333</v>
      </c>
      <c r="M352" s="7">
        <v>0.81609195402298851</v>
      </c>
    </row>
    <row r="353" spans="3:13" x14ac:dyDescent="0.2">
      <c r="C353" t="s">
        <v>434</v>
      </c>
      <c r="D353" t="s">
        <v>151</v>
      </c>
      <c r="E353" s="66">
        <v>200</v>
      </c>
      <c r="F353" s="6">
        <v>181.25</v>
      </c>
      <c r="G353" s="7">
        <v>0.90625</v>
      </c>
      <c r="J353" t="s">
        <v>498</v>
      </c>
      <c r="K353" s="66">
        <v>140</v>
      </c>
      <c r="L353" s="6">
        <v>120</v>
      </c>
      <c r="M353" s="7">
        <v>0.8571428571428571</v>
      </c>
    </row>
    <row r="354" spans="3:13" x14ac:dyDescent="0.2">
      <c r="C354" t="s">
        <v>355</v>
      </c>
      <c r="D354" t="s">
        <v>153</v>
      </c>
      <c r="E354" s="66">
        <v>200</v>
      </c>
      <c r="F354" s="6">
        <v>171.66666666666666</v>
      </c>
      <c r="G354" s="7">
        <v>0.85833333333333328</v>
      </c>
      <c r="I354" t="s">
        <v>499</v>
      </c>
      <c r="K354" s="66">
        <v>450</v>
      </c>
      <c r="L354" s="6">
        <v>220.1968253968254</v>
      </c>
      <c r="M354" s="7">
        <v>0.86238965560114389</v>
      </c>
    </row>
    <row r="355" spans="3:13" x14ac:dyDescent="0.2">
      <c r="C355" t="s">
        <v>399</v>
      </c>
      <c r="D355" t="s">
        <v>150</v>
      </c>
      <c r="E355" s="66">
        <v>200</v>
      </c>
      <c r="F355" s="6">
        <v>165</v>
      </c>
      <c r="G355" s="7">
        <v>0.82499999999999996</v>
      </c>
      <c r="I355" t="s">
        <v>32</v>
      </c>
      <c r="J355" t="s">
        <v>552</v>
      </c>
      <c r="K355" s="66">
        <v>545</v>
      </c>
      <c r="L355" s="6">
        <v>495.71428571428572</v>
      </c>
      <c r="M355" s="7">
        <v>0.90956749672346004</v>
      </c>
    </row>
    <row r="356" spans="3:13" x14ac:dyDescent="0.2">
      <c r="C356" t="s">
        <v>294</v>
      </c>
      <c r="D356" t="s">
        <v>42</v>
      </c>
      <c r="E356" s="66">
        <v>200</v>
      </c>
      <c r="F356" s="6">
        <v>168.33333333333334</v>
      </c>
      <c r="G356" s="7">
        <v>0.84166666666666667</v>
      </c>
      <c r="J356" t="s">
        <v>553</v>
      </c>
      <c r="K356" s="66">
        <v>505</v>
      </c>
      <c r="L356" s="6">
        <v>397.14285714285717</v>
      </c>
      <c r="M356" s="7">
        <v>0.78642149929278649</v>
      </c>
    </row>
    <row r="357" spans="3:13" x14ac:dyDescent="0.2">
      <c r="C357" t="s">
        <v>255</v>
      </c>
      <c r="D357" t="s">
        <v>219</v>
      </c>
      <c r="E357" s="66">
        <v>200</v>
      </c>
      <c r="F357" s="6">
        <v>173.33333333333334</v>
      </c>
      <c r="G357" s="7">
        <v>0.8666666666666667</v>
      </c>
      <c r="J357" t="s">
        <v>554</v>
      </c>
      <c r="K357" s="66">
        <v>405</v>
      </c>
      <c r="L357" s="6">
        <v>356</v>
      </c>
      <c r="M357" s="7">
        <v>0.87901234567901232</v>
      </c>
    </row>
    <row r="358" spans="3:13" x14ac:dyDescent="0.2">
      <c r="C358" t="s">
        <v>254</v>
      </c>
      <c r="D358" t="s">
        <v>219</v>
      </c>
      <c r="E358" s="66">
        <v>200</v>
      </c>
      <c r="F358" s="6">
        <v>178.33333333333334</v>
      </c>
      <c r="G358" s="7">
        <v>0.89166666666666672</v>
      </c>
      <c r="J358" t="s">
        <v>555</v>
      </c>
      <c r="K358" s="66">
        <v>380</v>
      </c>
      <c r="L358" s="6">
        <v>344</v>
      </c>
      <c r="M358" s="7">
        <v>0.90526315789473688</v>
      </c>
    </row>
    <row r="359" spans="3:13" x14ac:dyDescent="0.2">
      <c r="C359" t="s">
        <v>435</v>
      </c>
      <c r="D359" t="s">
        <v>151</v>
      </c>
      <c r="E359" s="66">
        <v>200</v>
      </c>
      <c r="F359" s="6">
        <v>173.33333333333334</v>
      </c>
      <c r="G359" s="7">
        <v>0.8666666666666667</v>
      </c>
      <c r="J359" t="s">
        <v>556</v>
      </c>
      <c r="K359" s="66">
        <v>375</v>
      </c>
      <c r="L359" s="6">
        <v>293.75</v>
      </c>
      <c r="M359" s="7">
        <v>0.78333333333333333</v>
      </c>
    </row>
    <row r="360" spans="3:13" x14ac:dyDescent="0.2">
      <c r="C360" t="s">
        <v>506</v>
      </c>
      <c r="D360" t="s">
        <v>221</v>
      </c>
      <c r="E360" s="66">
        <v>200</v>
      </c>
      <c r="F360" s="6">
        <v>153.33333333333334</v>
      </c>
      <c r="G360" s="7">
        <v>0.76666666666666672</v>
      </c>
      <c r="J360" t="s">
        <v>559</v>
      </c>
      <c r="K360" s="66">
        <v>320</v>
      </c>
      <c r="L360" s="6">
        <v>273.75</v>
      </c>
      <c r="M360" s="7">
        <v>0.85546875</v>
      </c>
    </row>
    <row r="361" spans="3:13" x14ac:dyDescent="0.2">
      <c r="C361" t="s">
        <v>182</v>
      </c>
      <c r="D361" t="s">
        <v>28</v>
      </c>
      <c r="E361" s="66">
        <v>200</v>
      </c>
      <c r="F361" s="6">
        <v>168.33333333333334</v>
      </c>
      <c r="G361" s="7">
        <v>0.84166666666666667</v>
      </c>
      <c r="J361" t="s">
        <v>558</v>
      </c>
      <c r="K361" s="66">
        <v>310</v>
      </c>
      <c r="L361" s="6">
        <v>272.5</v>
      </c>
      <c r="M361" s="7">
        <v>0.87903225806451613</v>
      </c>
    </row>
    <row r="362" spans="3:13" x14ac:dyDescent="0.2">
      <c r="C362" t="s">
        <v>494</v>
      </c>
      <c r="D362" t="s">
        <v>220</v>
      </c>
      <c r="E362" s="66">
        <v>200</v>
      </c>
      <c r="F362" s="6">
        <v>175</v>
      </c>
      <c r="G362" s="7">
        <v>0.875</v>
      </c>
      <c r="J362" t="s">
        <v>557</v>
      </c>
      <c r="K362" s="66">
        <v>310</v>
      </c>
      <c r="L362" s="6">
        <v>275</v>
      </c>
      <c r="M362" s="7">
        <v>0.88709677419354838</v>
      </c>
    </row>
    <row r="363" spans="3:13" x14ac:dyDescent="0.2">
      <c r="C363" t="s">
        <v>597</v>
      </c>
      <c r="D363" t="s">
        <v>157</v>
      </c>
      <c r="E363" s="66">
        <v>200</v>
      </c>
      <c r="F363" s="6">
        <v>160</v>
      </c>
      <c r="G363" s="7">
        <v>0.8</v>
      </c>
      <c r="J363" t="s">
        <v>560</v>
      </c>
      <c r="K363" s="66">
        <v>280</v>
      </c>
      <c r="L363" s="6">
        <v>255</v>
      </c>
      <c r="M363" s="7">
        <v>0.9107142857142857</v>
      </c>
    </row>
    <row r="364" spans="3:13" x14ac:dyDescent="0.2">
      <c r="C364" t="s">
        <v>293</v>
      </c>
      <c r="D364" t="s">
        <v>42</v>
      </c>
      <c r="E364" s="66">
        <v>200</v>
      </c>
      <c r="F364" s="6">
        <v>173.33333333333334</v>
      </c>
      <c r="G364" s="7">
        <v>0.8666666666666667</v>
      </c>
      <c r="J364" t="s">
        <v>561</v>
      </c>
      <c r="K364" s="66">
        <v>265</v>
      </c>
      <c r="L364" s="6">
        <v>215</v>
      </c>
      <c r="M364" s="7">
        <v>0.81132075471698117</v>
      </c>
    </row>
    <row r="365" spans="3:13" x14ac:dyDescent="0.2">
      <c r="C365" t="s">
        <v>521</v>
      </c>
      <c r="D365" t="s">
        <v>41</v>
      </c>
      <c r="E365" s="66">
        <v>200</v>
      </c>
      <c r="F365" s="6">
        <v>171.66666666666666</v>
      </c>
      <c r="G365" s="7">
        <v>0.85833333333333328</v>
      </c>
      <c r="J365" t="s">
        <v>562</v>
      </c>
      <c r="K365" s="66">
        <v>260</v>
      </c>
      <c r="L365" s="6">
        <v>245</v>
      </c>
      <c r="M365" s="7">
        <v>0.94230769230769229</v>
      </c>
    </row>
    <row r="366" spans="3:13" x14ac:dyDescent="0.2">
      <c r="C366" t="s">
        <v>927</v>
      </c>
      <c r="D366" t="s">
        <v>50</v>
      </c>
      <c r="E366" s="66">
        <v>195</v>
      </c>
      <c r="F366" s="6">
        <v>183.75</v>
      </c>
      <c r="G366" s="7">
        <v>0.94230769230769229</v>
      </c>
      <c r="J366" t="s">
        <v>563</v>
      </c>
      <c r="K366" s="66">
        <v>240</v>
      </c>
      <c r="L366" s="6">
        <v>210</v>
      </c>
      <c r="M366" s="7">
        <v>0.875</v>
      </c>
    </row>
    <row r="367" spans="3:13" x14ac:dyDescent="0.2">
      <c r="C367" t="s">
        <v>977</v>
      </c>
      <c r="D367" t="s">
        <v>53</v>
      </c>
      <c r="E367" s="66">
        <v>195</v>
      </c>
      <c r="F367" s="6">
        <v>170</v>
      </c>
      <c r="G367" s="7">
        <v>0.87179487179487181</v>
      </c>
      <c r="J367" t="s">
        <v>564</v>
      </c>
      <c r="K367" s="66">
        <v>215</v>
      </c>
      <c r="L367" s="6">
        <v>181.66666666666666</v>
      </c>
      <c r="M367" s="7">
        <v>0.84496124031007747</v>
      </c>
    </row>
    <row r="368" spans="3:13" x14ac:dyDescent="0.2">
      <c r="C368" t="s">
        <v>928</v>
      </c>
      <c r="D368" t="s">
        <v>229</v>
      </c>
      <c r="E368" s="66">
        <v>195</v>
      </c>
      <c r="F368" s="6">
        <v>170</v>
      </c>
      <c r="G368" s="7">
        <v>0.87179487179487181</v>
      </c>
      <c r="J368" t="s">
        <v>565</v>
      </c>
      <c r="K368" s="66">
        <v>210</v>
      </c>
      <c r="L368" s="6">
        <v>203.33333333333334</v>
      </c>
      <c r="M368" s="7">
        <v>0.96825396825396826</v>
      </c>
    </row>
    <row r="369" spans="3:13" x14ac:dyDescent="0.2">
      <c r="C369" t="s">
        <v>941</v>
      </c>
      <c r="D369" t="s">
        <v>225</v>
      </c>
      <c r="E369" s="66">
        <v>195</v>
      </c>
      <c r="F369" s="6">
        <v>165</v>
      </c>
      <c r="G369" s="7">
        <v>0.84615384615384615</v>
      </c>
      <c r="J369" t="s">
        <v>566</v>
      </c>
      <c r="K369" s="66">
        <v>170</v>
      </c>
      <c r="L369" s="6">
        <v>136.66666666666666</v>
      </c>
      <c r="M369" s="7">
        <v>0.8039215686274509</v>
      </c>
    </row>
    <row r="370" spans="3:13" x14ac:dyDescent="0.2">
      <c r="C370" t="s">
        <v>925</v>
      </c>
      <c r="D370" t="s">
        <v>50</v>
      </c>
      <c r="E370" s="66">
        <v>195</v>
      </c>
      <c r="F370" s="6">
        <v>153</v>
      </c>
      <c r="G370" s="7">
        <v>0.7846153846153846</v>
      </c>
      <c r="J370" t="s">
        <v>567</v>
      </c>
      <c r="K370" s="66">
        <v>160</v>
      </c>
      <c r="L370" s="6">
        <v>158.33333333333334</v>
      </c>
      <c r="M370" s="7">
        <v>0.98958333333333337</v>
      </c>
    </row>
    <row r="371" spans="3:13" x14ac:dyDescent="0.2">
      <c r="C371" t="s">
        <v>436</v>
      </c>
      <c r="D371" t="s">
        <v>151</v>
      </c>
      <c r="E371" s="66">
        <v>195</v>
      </c>
      <c r="F371" s="6">
        <v>156.66666666666666</v>
      </c>
      <c r="G371" s="7">
        <v>0.80341880341880334</v>
      </c>
      <c r="J371" t="s">
        <v>568</v>
      </c>
      <c r="K371" s="66">
        <v>155</v>
      </c>
      <c r="L371" s="6">
        <v>118.33333333333333</v>
      </c>
      <c r="M371" s="7">
        <v>0.76344086021505375</v>
      </c>
    </row>
    <row r="372" spans="3:13" x14ac:dyDescent="0.2">
      <c r="C372" t="s">
        <v>523</v>
      </c>
      <c r="D372" t="s">
        <v>41</v>
      </c>
      <c r="E372" s="66">
        <v>195</v>
      </c>
      <c r="F372" s="6">
        <v>171.66666666666666</v>
      </c>
      <c r="G372" s="7">
        <v>0.88034188034188032</v>
      </c>
      <c r="J372" t="s">
        <v>569</v>
      </c>
      <c r="K372" s="66">
        <v>140</v>
      </c>
      <c r="L372" s="6">
        <v>121.66666666666667</v>
      </c>
      <c r="M372" s="7">
        <v>0.86904761904761907</v>
      </c>
    </row>
    <row r="373" spans="3:13" x14ac:dyDescent="0.2">
      <c r="C373" t="s">
        <v>495</v>
      </c>
      <c r="D373" t="s">
        <v>220</v>
      </c>
      <c r="E373" s="66">
        <v>195</v>
      </c>
      <c r="F373" s="6">
        <v>145</v>
      </c>
      <c r="G373" s="7">
        <v>0.74358974358974361</v>
      </c>
      <c r="J373" t="s">
        <v>570</v>
      </c>
      <c r="K373" s="66">
        <v>130</v>
      </c>
      <c r="L373" s="6">
        <v>116.66666666666667</v>
      </c>
      <c r="M373" s="7">
        <v>0.89743589743589747</v>
      </c>
    </row>
    <row r="374" spans="3:13" x14ac:dyDescent="0.2">
      <c r="C374" t="s">
        <v>164</v>
      </c>
      <c r="D374" t="s">
        <v>17</v>
      </c>
      <c r="E374" s="66">
        <v>195</v>
      </c>
      <c r="F374" s="6">
        <v>178.33333333333334</v>
      </c>
      <c r="G374" s="7">
        <v>0.91452991452991461</v>
      </c>
      <c r="J374" t="s">
        <v>571</v>
      </c>
      <c r="K374" s="66">
        <v>125</v>
      </c>
      <c r="L374" s="6">
        <v>41.666666666666664</v>
      </c>
      <c r="M374" s="7">
        <v>0.33333333333333331</v>
      </c>
    </row>
    <row r="375" spans="3:13" x14ac:dyDescent="0.2">
      <c r="C375" t="s">
        <v>642</v>
      </c>
      <c r="D375" t="s">
        <v>20</v>
      </c>
      <c r="E375" s="66">
        <v>190</v>
      </c>
      <c r="F375" s="6">
        <v>173.33333333333334</v>
      </c>
      <c r="G375" s="7">
        <v>0.91228070175438603</v>
      </c>
      <c r="J375" t="s">
        <v>572</v>
      </c>
      <c r="K375" s="66">
        <v>125</v>
      </c>
      <c r="L375" s="6">
        <v>106.66666666666667</v>
      </c>
      <c r="M375" s="7">
        <v>0.85333333333333339</v>
      </c>
    </row>
    <row r="376" spans="3:13" x14ac:dyDescent="0.2">
      <c r="C376" t="s">
        <v>607</v>
      </c>
      <c r="D376" t="s">
        <v>31</v>
      </c>
      <c r="E376" s="66">
        <v>190</v>
      </c>
      <c r="F376" s="6">
        <v>147.5</v>
      </c>
      <c r="G376" s="7">
        <v>0.77631578947368418</v>
      </c>
      <c r="J376" t="s">
        <v>574</v>
      </c>
      <c r="K376" s="66">
        <v>115</v>
      </c>
      <c r="L376" s="6">
        <v>88.333333333333329</v>
      </c>
      <c r="M376" s="7">
        <v>0.76811594202898548</v>
      </c>
    </row>
    <row r="377" spans="3:13" x14ac:dyDescent="0.2">
      <c r="C377" t="s">
        <v>912</v>
      </c>
      <c r="D377" t="s">
        <v>52</v>
      </c>
      <c r="E377" s="66">
        <v>190</v>
      </c>
      <c r="F377" s="6">
        <v>161.66666666666666</v>
      </c>
      <c r="G377" s="7">
        <v>0.85087719298245612</v>
      </c>
      <c r="J377" t="s">
        <v>573</v>
      </c>
      <c r="K377" s="66">
        <v>115</v>
      </c>
      <c r="L377" s="6">
        <v>106.66666666666667</v>
      </c>
      <c r="M377" s="7">
        <v>0.92753623188405798</v>
      </c>
    </row>
    <row r="378" spans="3:13" x14ac:dyDescent="0.2">
      <c r="C378" t="s">
        <v>641</v>
      </c>
      <c r="D378" t="s">
        <v>20</v>
      </c>
      <c r="E378" s="66">
        <v>190</v>
      </c>
      <c r="F378" s="6">
        <v>173.33333333333334</v>
      </c>
      <c r="G378" s="7">
        <v>0.91228070175438603</v>
      </c>
      <c r="I378" t="s">
        <v>576</v>
      </c>
      <c r="K378" s="66">
        <v>545</v>
      </c>
      <c r="L378" s="6">
        <v>217.95031055900625</v>
      </c>
      <c r="M378" s="7">
        <v>0.85616689032572912</v>
      </c>
    </row>
    <row r="379" spans="3:13" x14ac:dyDescent="0.2">
      <c r="C379" t="s">
        <v>978</v>
      </c>
      <c r="D379" t="s">
        <v>53</v>
      </c>
      <c r="E379" s="66">
        <v>190</v>
      </c>
      <c r="F379" s="6">
        <v>180</v>
      </c>
      <c r="G379" s="7">
        <v>0.94736842105263153</v>
      </c>
      <c r="I379" t="s">
        <v>222</v>
      </c>
      <c r="J379" t="s">
        <v>893</v>
      </c>
      <c r="K379" s="66">
        <v>340</v>
      </c>
      <c r="L379" s="6">
        <v>314.16666666666669</v>
      </c>
      <c r="M379" s="7">
        <v>0.9240196078431373</v>
      </c>
    </row>
    <row r="380" spans="3:13" x14ac:dyDescent="0.2">
      <c r="C380" t="s">
        <v>963</v>
      </c>
      <c r="D380" t="s">
        <v>47</v>
      </c>
      <c r="E380" s="66">
        <v>190</v>
      </c>
      <c r="F380" s="6">
        <v>167.5</v>
      </c>
      <c r="G380" s="7">
        <v>0.88157894736842102</v>
      </c>
      <c r="J380" t="s">
        <v>894</v>
      </c>
      <c r="K380" s="66">
        <v>320</v>
      </c>
      <c r="L380" s="6">
        <v>282.5</v>
      </c>
      <c r="M380" s="7">
        <v>0.8828125</v>
      </c>
    </row>
    <row r="381" spans="3:13" x14ac:dyDescent="0.2">
      <c r="C381" t="s">
        <v>872</v>
      </c>
      <c r="D381" t="s">
        <v>227</v>
      </c>
      <c r="E381" s="66">
        <v>190</v>
      </c>
      <c r="F381" s="6">
        <v>135</v>
      </c>
      <c r="G381" s="7">
        <v>0.71052631578947367</v>
      </c>
      <c r="J381" t="s">
        <v>896</v>
      </c>
      <c r="K381" s="66">
        <v>250</v>
      </c>
      <c r="L381" s="6">
        <v>235</v>
      </c>
      <c r="M381" s="7">
        <v>0.94</v>
      </c>
    </row>
    <row r="382" spans="3:13" x14ac:dyDescent="0.2">
      <c r="C382" t="s">
        <v>805</v>
      </c>
      <c r="D382" t="s">
        <v>231</v>
      </c>
      <c r="E382" s="66">
        <v>190</v>
      </c>
      <c r="F382" s="6">
        <v>173.33333333333334</v>
      </c>
      <c r="G382" s="7">
        <v>0.91228070175438603</v>
      </c>
      <c r="J382" t="s">
        <v>895</v>
      </c>
      <c r="K382" s="66">
        <v>245</v>
      </c>
      <c r="L382" s="6">
        <v>205</v>
      </c>
      <c r="M382" s="7">
        <v>0.83673469387755106</v>
      </c>
    </row>
    <row r="383" spans="3:13" x14ac:dyDescent="0.2">
      <c r="C383" t="s">
        <v>700</v>
      </c>
      <c r="D383" t="s">
        <v>45</v>
      </c>
      <c r="E383" s="66">
        <v>190</v>
      </c>
      <c r="F383" s="6">
        <v>135</v>
      </c>
      <c r="G383" s="7">
        <v>0.71052631578947367</v>
      </c>
      <c r="J383" t="s">
        <v>897</v>
      </c>
      <c r="K383" s="66">
        <v>210</v>
      </c>
      <c r="L383" s="6">
        <v>180</v>
      </c>
      <c r="M383" s="7">
        <v>0.8571428571428571</v>
      </c>
    </row>
    <row r="384" spans="3:13" x14ac:dyDescent="0.2">
      <c r="C384" t="s">
        <v>827</v>
      </c>
      <c r="D384" t="s">
        <v>48</v>
      </c>
      <c r="E384" s="66">
        <v>190</v>
      </c>
      <c r="F384" s="6">
        <v>147</v>
      </c>
      <c r="G384" s="7">
        <v>0.77368421052631575</v>
      </c>
      <c r="J384" t="s">
        <v>898</v>
      </c>
      <c r="K384" s="66">
        <v>185</v>
      </c>
      <c r="L384" s="6">
        <v>145</v>
      </c>
      <c r="M384" s="7">
        <v>0.78378378378378377</v>
      </c>
    </row>
    <row r="385" spans="3:13" x14ac:dyDescent="0.2">
      <c r="C385" t="s">
        <v>812</v>
      </c>
      <c r="D385" t="s">
        <v>37</v>
      </c>
      <c r="E385" s="66">
        <v>190</v>
      </c>
      <c r="F385" s="6">
        <v>168.33333333333334</v>
      </c>
      <c r="G385" s="7">
        <v>0.88596491228070184</v>
      </c>
      <c r="J385" t="s">
        <v>899</v>
      </c>
      <c r="K385" s="66">
        <v>160</v>
      </c>
      <c r="L385" s="6">
        <v>126.66666666666667</v>
      </c>
      <c r="M385" s="7">
        <v>0.79166666666666674</v>
      </c>
    </row>
    <row r="386" spans="3:13" x14ac:dyDescent="0.2">
      <c r="C386" t="s">
        <v>643</v>
      </c>
      <c r="D386" t="s">
        <v>20</v>
      </c>
      <c r="E386" s="66">
        <v>190</v>
      </c>
      <c r="F386" s="6">
        <v>176.66666666666666</v>
      </c>
      <c r="G386" s="7">
        <v>0.92982456140350878</v>
      </c>
      <c r="I386" t="s">
        <v>900</v>
      </c>
      <c r="K386" s="66">
        <v>340</v>
      </c>
      <c r="L386" s="6">
        <v>212.61904761904765</v>
      </c>
      <c r="M386" s="7">
        <v>0.87037037037037046</v>
      </c>
    </row>
    <row r="387" spans="3:13" x14ac:dyDescent="0.2">
      <c r="C387" t="s">
        <v>386</v>
      </c>
      <c r="D387" t="s">
        <v>25</v>
      </c>
      <c r="E387" s="66">
        <v>190</v>
      </c>
      <c r="F387" s="6">
        <v>185</v>
      </c>
      <c r="G387" s="7">
        <v>0.97368421052631582</v>
      </c>
      <c r="I387" t="s">
        <v>158</v>
      </c>
      <c r="J387" t="s">
        <v>748</v>
      </c>
      <c r="K387" s="66">
        <v>275</v>
      </c>
      <c r="L387" s="6">
        <v>231.42857142857142</v>
      </c>
      <c r="M387" s="7">
        <v>0.84155844155844151</v>
      </c>
    </row>
    <row r="388" spans="3:13" x14ac:dyDescent="0.2">
      <c r="C388" t="s">
        <v>338</v>
      </c>
      <c r="D388" t="s">
        <v>36</v>
      </c>
      <c r="E388" s="66">
        <v>190</v>
      </c>
      <c r="F388" s="6">
        <v>173.75</v>
      </c>
      <c r="G388" s="7">
        <v>0.91447368421052633</v>
      </c>
      <c r="J388" t="s">
        <v>753</v>
      </c>
      <c r="K388" s="66">
        <v>240</v>
      </c>
      <c r="L388" s="6">
        <v>181.25</v>
      </c>
      <c r="M388" s="7">
        <v>0.75520833333333337</v>
      </c>
    </row>
    <row r="389" spans="3:13" x14ac:dyDescent="0.2">
      <c r="C389" t="s">
        <v>387</v>
      </c>
      <c r="D389" t="s">
        <v>25</v>
      </c>
      <c r="E389" s="66">
        <v>190</v>
      </c>
      <c r="F389" s="6">
        <v>160</v>
      </c>
      <c r="G389" s="7">
        <v>0.84210526315789469</v>
      </c>
      <c r="J389" t="s">
        <v>747</v>
      </c>
      <c r="K389" s="66">
        <v>230</v>
      </c>
      <c r="L389" s="6">
        <v>207.14285714285714</v>
      </c>
      <c r="M389" s="7">
        <v>0.90062111801242239</v>
      </c>
    </row>
    <row r="390" spans="3:13" x14ac:dyDescent="0.2">
      <c r="C390" t="s">
        <v>385</v>
      </c>
      <c r="D390" t="s">
        <v>25</v>
      </c>
      <c r="E390" s="66">
        <v>190</v>
      </c>
      <c r="F390" s="6">
        <v>140</v>
      </c>
      <c r="G390" s="7">
        <v>0.73684210526315785</v>
      </c>
      <c r="J390" t="s">
        <v>752</v>
      </c>
      <c r="K390" s="66">
        <v>230</v>
      </c>
      <c r="L390" s="6">
        <v>197.5</v>
      </c>
      <c r="M390" s="7">
        <v>0.85869565217391308</v>
      </c>
    </row>
    <row r="391" spans="3:13" x14ac:dyDescent="0.2">
      <c r="C391" t="s">
        <v>412</v>
      </c>
      <c r="D391" t="s">
        <v>156</v>
      </c>
      <c r="E391" s="66">
        <v>190</v>
      </c>
      <c r="F391" s="6">
        <v>172.5</v>
      </c>
      <c r="G391" s="7">
        <v>0.90789473684210531</v>
      </c>
      <c r="J391" t="s">
        <v>750</v>
      </c>
      <c r="K391" s="66">
        <v>230</v>
      </c>
      <c r="L391" s="6">
        <v>150</v>
      </c>
      <c r="M391" s="7">
        <v>0.65217391304347827</v>
      </c>
    </row>
    <row r="392" spans="3:13" x14ac:dyDescent="0.2">
      <c r="C392" t="s">
        <v>596</v>
      </c>
      <c r="D392" t="s">
        <v>157</v>
      </c>
      <c r="E392" s="66">
        <v>190</v>
      </c>
      <c r="F392" s="6">
        <v>158</v>
      </c>
      <c r="G392" s="7">
        <v>0.83157894736842108</v>
      </c>
      <c r="J392" t="s">
        <v>749</v>
      </c>
      <c r="K392" s="66">
        <v>220</v>
      </c>
      <c r="L392" s="6">
        <v>187</v>
      </c>
      <c r="M392" s="7">
        <v>0.85</v>
      </c>
    </row>
    <row r="393" spans="3:13" x14ac:dyDescent="0.2">
      <c r="C393" t="s">
        <v>580</v>
      </c>
      <c r="D393" t="s">
        <v>230</v>
      </c>
      <c r="E393" s="66">
        <v>190</v>
      </c>
      <c r="F393" s="6">
        <v>166.66666666666666</v>
      </c>
      <c r="G393" s="7">
        <v>0.8771929824561403</v>
      </c>
      <c r="J393" t="s">
        <v>751</v>
      </c>
      <c r="K393" s="66">
        <v>220</v>
      </c>
      <c r="L393" s="6">
        <v>197.5</v>
      </c>
      <c r="M393" s="7">
        <v>0.89772727272727271</v>
      </c>
    </row>
    <row r="394" spans="3:13" x14ac:dyDescent="0.2">
      <c r="C394" t="s">
        <v>281</v>
      </c>
      <c r="D394" t="s">
        <v>28</v>
      </c>
      <c r="E394" s="66">
        <v>190</v>
      </c>
      <c r="F394" s="6">
        <v>155</v>
      </c>
      <c r="G394" s="7">
        <v>0.81578947368421051</v>
      </c>
      <c r="J394" t="s">
        <v>754</v>
      </c>
      <c r="K394" s="66">
        <v>210</v>
      </c>
      <c r="L394" s="6">
        <v>160</v>
      </c>
      <c r="M394" s="7">
        <v>0.76190476190476186</v>
      </c>
    </row>
    <row r="395" spans="3:13" x14ac:dyDescent="0.2">
      <c r="C395" t="s">
        <v>546</v>
      </c>
      <c r="D395" t="s">
        <v>38</v>
      </c>
      <c r="E395" s="66">
        <v>190</v>
      </c>
      <c r="F395" s="6">
        <v>170</v>
      </c>
      <c r="G395" s="7">
        <v>0.89473684210526316</v>
      </c>
      <c r="J395" t="s">
        <v>755</v>
      </c>
      <c r="K395" s="66">
        <v>190</v>
      </c>
      <c r="L395" s="6">
        <v>171.66666666666666</v>
      </c>
      <c r="M395" s="7">
        <v>0.90350877192982448</v>
      </c>
    </row>
    <row r="396" spans="3:13" x14ac:dyDescent="0.2">
      <c r="C396" t="s">
        <v>545</v>
      </c>
      <c r="D396" t="s">
        <v>38</v>
      </c>
      <c r="E396" s="66">
        <v>190</v>
      </c>
      <c r="F396" s="6">
        <v>175</v>
      </c>
      <c r="G396" s="7">
        <v>0.92105263157894735</v>
      </c>
      <c r="J396" t="s">
        <v>756</v>
      </c>
      <c r="K396" s="66">
        <v>175</v>
      </c>
      <c r="L396" s="6">
        <v>158.33333333333334</v>
      </c>
      <c r="M396" s="7">
        <v>0.90476190476190477</v>
      </c>
    </row>
    <row r="397" spans="3:13" x14ac:dyDescent="0.2">
      <c r="C397" t="s">
        <v>879</v>
      </c>
      <c r="D397" t="s">
        <v>46</v>
      </c>
      <c r="E397" s="66">
        <v>185</v>
      </c>
      <c r="F397" s="6">
        <v>178.33333333333334</v>
      </c>
      <c r="G397" s="7">
        <v>0.963963963963964</v>
      </c>
      <c r="J397" t="s">
        <v>757</v>
      </c>
      <c r="K397" s="66">
        <v>170</v>
      </c>
      <c r="L397" s="6">
        <v>148.33333333333334</v>
      </c>
      <c r="M397" s="7">
        <v>0.87254901960784315</v>
      </c>
    </row>
    <row r="398" spans="3:13" x14ac:dyDescent="0.2">
      <c r="C398" t="s">
        <v>742</v>
      </c>
      <c r="D398" t="s">
        <v>39</v>
      </c>
      <c r="E398" s="66">
        <v>185</v>
      </c>
      <c r="F398" s="6">
        <v>163.33333333333334</v>
      </c>
      <c r="G398" s="7">
        <v>0.88288288288288297</v>
      </c>
      <c r="J398" t="s">
        <v>758</v>
      </c>
      <c r="K398" s="66">
        <v>125</v>
      </c>
      <c r="L398" s="6">
        <v>90</v>
      </c>
      <c r="M398" s="7">
        <v>0.72</v>
      </c>
    </row>
    <row r="399" spans="3:13" x14ac:dyDescent="0.2">
      <c r="C399" t="s">
        <v>608</v>
      </c>
      <c r="D399" t="s">
        <v>31</v>
      </c>
      <c r="E399" s="66">
        <v>185</v>
      </c>
      <c r="F399" s="6">
        <v>122.5</v>
      </c>
      <c r="G399" s="7">
        <v>0.66216216216216217</v>
      </c>
      <c r="J399" t="s">
        <v>759</v>
      </c>
      <c r="K399" s="66">
        <v>115</v>
      </c>
      <c r="L399" s="6">
        <v>100</v>
      </c>
      <c r="M399" s="7">
        <v>0.86956521739130432</v>
      </c>
    </row>
    <row r="400" spans="3:13" x14ac:dyDescent="0.2">
      <c r="C400" t="s">
        <v>913</v>
      </c>
      <c r="D400" t="s">
        <v>52</v>
      </c>
      <c r="E400" s="66">
        <v>185</v>
      </c>
      <c r="F400" s="6">
        <v>175</v>
      </c>
      <c r="G400" s="7">
        <v>0.94594594594594594</v>
      </c>
      <c r="J400" t="s">
        <v>760</v>
      </c>
      <c r="K400" s="66">
        <v>105</v>
      </c>
      <c r="L400" s="6">
        <v>88.333333333333329</v>
      </c>
      <c r="M400" s="7">
        <v>0.84126984126984128</v>
      </c>
    </row>
    <row r="401" spans="3:13" x14ac:dyDescent="0.2">
      <c r="C401" t="s">
        <v>898</v>
      </c>
      <c r="D401" t="s">
        <v>222</v>
      </c>
      <c r="E401" s="66">
        <v>185</v>
      </c>
      <c r="F401" s="6">
        <v>145</v>
      </c>
      <c r="G401" s="7">
        <v>0.78378378378378377</v>
      </c>
      <c r="I401" t="s">
        <v>761</v>
      </c>
      <c r="K401" s="66">
        <v>275</v>
      </c>
      <c r="L401" s="6">
        <v>162.03486394557822</v>
      </c>
      <c r="M401" s="7">
        <v>0.82942891964829801</v>
      </c>
    </row>
    <row r="402" spans="3:13" x14ac:dyDescent="0.2">
      <c r="C402" t="s">
        <v>586</v>
      </c>
      <c r="D402" t="s">
        <v>36</v>
      </c>
      <c r="E402" s="66">
        <v>185</v>
      </c>
      <c r="F402" s="6">
        <v>150</v>
      </c>
      <c r="G402" s="7">
        <v>0.81081081081081086</v>
      </c>
      <c r="I402" t="s">
        <v>45</v>
      </c>
      <c r="J402" t="s">
        <v>692</v>
      </c>
      <c r="K402" s="66">
        <v>440</v>
      </c>
      <c r="L402" s="6">
        <v>344.28571428571428</v>
      </c>
      <c r="M402" s="7">
        <v>0.78246753246753242</v>
      </c>
    </row>
    <row r="403" spans="3:13" x14ac:dyDescent="0.2">
      <c r="C403" t="s">
        <v>340</v>
      </c>
      <c r="D403" t="s">
        <v>36</v>
      </c>
      <c r="E403" s="66">
        <v>185</v>
      </c>
      <c r="F403" s="6">
        <v>173.33333333333334</v>
      </c>
      <c r="G403" s="7">
        <v>0.93693693693693703</v>
      </c>
      <c r="J403" t="s">
        <v>693</v>
      </c>
      <c r="K403" s="66">
        <v>340</v>
      </c>
      <c r="L403" s="6">
        <v>322.85714285714283</v>
      </c>
      <c r="M403" s="7">
        <v>0.94957983193277307</v>
      </c>
    </row>
    <row r="404" spans="3:13" x14ac:dyDescent="0.2">
      <c r="C404" t="s">
        <v>276</v>
      </c>
      <c r="D404" t="s">
        <v>224</v>
      </c>
      <c r="E404" s="66">
        <v>185</v>
      </c>
      <c r="F404" s="6">
        <v>158.33333333333334</v>
      </c>
      <c r="G404" s="7">
        <v>0.85585585585585588</v>
      </c>
      <c r="J404" t="s">
        <v>695</v>
      </c>
      <c r="K404" s="66">
        <v>260</v>
      </c>
      <c r="L404" s="6">
        <v>208</v>
      </c>
      <c r="M404" s="7">
        <v>0.8</v>
      </c>
    </row>
    <row r="405" spans="3:13" x14ac:dyDescent="0.2">
      <c r="C405" t="s">
        <v>598</v>
      </c>
      <c r="D405" t="s">
        <v>157</v>
      </c>
      <c r="E405" s="66">
        <v>185</v>
      </c>
      <c r="F405" s="6">
        <v>146.25</v>
      </c>
      <c r="G405" s="7">
        <v>0.79054054054054057</v>
      </c>
      <c r="J405" t="s">
        <v>694</v>
      </c>
      <c r="K405" s="66">
        <v>250</v>
      </c>
      <c r="L405" s="6">
        <v>237</v>
      </c>
      <c r="M405" s="7">
        <v>0.94799999999999995</v>
      </c>
    </row>
    <row r="406" spans="3:13" x14ac:dyDescent="0.2">
      <c r="C406" t="s">
        <v>915</v>
      </c>
      <c r="D406" t="s">
        <v>52</v>
      </c>
      <c r="E406" s="66">
        <v>180</v>
      </c>
      <c r="F406" s="6">
        <v>161.66666666666666</v>
      </c>
      <c r="G406" s="7">
        <v>0.89814814814814814</v>
      </c>
      <c r="J406" t="s">
        <v>696</v>
      </c>
      <c r="K406" s="66">
        <v>235</v>
      </c>
      <c r="L406" s="6">
        <v>158.75</v>
      </c>
      <c r="M406" s="7">
        <v>0.67553191489361697</v>
      </c>
    </row>
    <row r="407" spans="3:13" x14ac:dyDescent="0.2">
      <c r="C407" t="s">
        <v>770</v>
      </c>
      <c r="D407" t="s">
        <v>159</v>
      </c>
      <c r="E407" s="66">
        <v>180</v>
      </c>
      <c r="F407" s="6">
        <v>156.66666666666666</v>
      </c>
      <c r="G407" s="7">
        <v>0.87037037037037035</v>
      </c>
      <c r="J407" t="s">
        <v>697</v>
      </c>
      <c r="K407" s="66">
        <v>220</v>
      </c>
      <c r="L407" s="6">
        <v>146.25</v>
      </c>
      <c r="M407" s="7">
        <v>0.66477272727272729</v>
      </c>
    </row>
    <row r="408" spans="3:13" x14ac:dyDescent="0.2">
      <c r="C408" t="s">
        <v>914</v>
      </c>
      <c r="D408" t="s">
        <v>52</v>
      </c>
      <c r="E408" s="66">
        <v>180</v>
      </c>
      <c r="F408" s="6">
        <v>141.66666666666666</v>
      </c>
      <c r="G408" s="7">
        <v>0.78703703703703698</v>
      </c>
      <c r="J408" t="s">
        <v>698</v>
      </c>
      <c r="K408" s="66">
        <v>210</v>
      </c>
      <c r="L408" s="6">
        <v>138.75</v>
      </c>
      <c r="M408" s="7">
        <v>0.6607142857142857</v>
      </c>
    </row>
    <row r="409" spans="3:13" x14ac:dyDescent="0.2">
      <c r="C409" t="s">
        <v>881</v>
      </c>
      <c r="D409" t="s">
        <v>46</v>
      </c>
      <c r="E409" s="66">
        <v>180</v>
      </c>
      <c r="F409" s="6">
        <v>145</v>
      </c>
      <c r="G409" s="7">
        <v>0.80555555555555558</v>
      </c>
      <c r="J409" t="s">
        <v>699</v>
      </c>
      <c r="K409" s="66">
        <v>205</v>
      </c>
      <c r="L409" s="6">
        <v>131.25</v>
      </c>
      <c r="M409" s="7">
        <v>0.6402439024390244</v>
      </c>
    </row>
    <row r="410" spans="3:13" x14ac:dyDescent="0.2">
      <c r="C410" t="s">
        <v>997</v>
      </c>
      <c r="D410" t="s">
        <v>51</v>
      </c>
      <c r="E410" s="66">
        <v>180</v>
      </c>
      <c r="F410" s="6">
        <v>165</v>
      </c>
      <c r="G410" s="7">
        <v>0.91666666666666663</v>
      </c>
      <c r="J410" t="s">
        <v>700</v>
      </c>
      <c r="K410" s="66">
        <v>190</v>
      </c>
      <c r="L410" s="6">
        <v>135</v>
      </c>
      <c r="M410" s="7">
        <v>0.71052631578947367</v>
      </c>
    </row>
    <row r="411" spans="3:13" x14ac:dyDescent="0.2">
      <c r="C411" t="s">
        <v>673</v>
      </c>
      <c r="D411" t="s">
        <v>146</v>
      </c>
      <c r="E411" s="66">
        <v>180</v>
      </c>
      <c r="F411" s="6">
        <v>156.66666666666666</v>
      </c>
      <c r="G411" s="7">
        <v>0.87037037037037035</v>
      </c>
      <c r="J411" t="s">
        <v>701</v>
      </c>
      <c r="K411" s="66">
        <v>190</v>
      </c>
      <c r="L411" s="6">
        <v>131.66666666666666</v>
      </c>
      <c r="M411" s="7">
        <v>0.69298245614035081</v>
      </c>
    </row>
    <row r="412" spans="3:13" x14ac:dyDescent="0.2">
      <c r="C412" t="s">
        <v>916</v>
      </c>
      <c r="D412" t="s">
        <v>52</v>
      </c>
      <c r="E412" s="66">
        <v>180</v>
      </c>
      <c r="F412" s="6">
        <v>173.33333333333334</v>
      </c>
      <c r="G412" s="7">
        <v>0.96296296296296302</v>
      </c>
      <c r="J412" t="s">
        <v>702</v>
      </c>
      <c r="K412" s="66">
        <v>170</v>
      </c>
      <c r="L412" s="6">
        <v>130</v>
      </c>
      <c r="M412" s="7">
        <v>0.76470588235294112</v>
      </c>
    </row>
    <row r="413" spans="3:13" x14ac:dyDescent="0.2">
      <c r="C413" t="s">
        <v>880</v>
      </c>
      <c r="D413" t="s">
        <v>46</v>
      </c>
      <c r="E413" s="66">
        <v>180</v>
      </c>
      <c r="F413" s="6">
        <v>146.66666666666666</v>
      </c>
      <c r="G413" s="7">
        <v>0.81481481481481477</v>
      </c>
      <c r="J413" t="s">
        <v>703</v>
      </c>
      <c r="K413" s="66">
        <v>165</v>
      </c>
      <c r="L413" s="6">
        <v>140</v>
      </c>
      <c r="M413" s="7">
        <v>0.84848484848484851</v>
      </c>
    </row>
    <row r="414" spans="3:13" x14ac:dyDescent="0.2">
      <c r="C414" t="s">
        <v>800</v>
      </c>
      <c r="D414" t="s">
        <v>223</v>
      </c>
      <c r="E414" s="66">
        <v>180</v>
      </c>
      <c r="F414" s="6">
        <v>160</v>
      </c>
      <c r="G414" s="7">
        <v>0.88888888888888884</v>
      </c>
      <c r="J414" t="s">
        <v>704</v>
      </c>
      <c r="K414" s="66">
        <v>150</v>
      </c>
      <c r="L414" s="6">
        <v>148.33333333333334</v>
      </c>
      <c r="M414" s="7">
        <v>0.98888888888888893</v>
      </c>
    </row>
    <row r="415" spans="3:13" x14ac:dyDescent="0.2">
      <c r="C415" t="s">
        <v>524</v>
      </c>
      <c r="D415" t="s">
        <v>41</v>
      </c>
      <c r="E415" s="66">
        <v>180</v>
      </c>
      <c r="F415" s="6">
        <v>153.33333333333334</v>
      </c>
      <c r="G415" s="7">
        <v>0.85185185185185186</v>
      </c>
      <c r="J415" t="s">
        <v>705</v>
      </c>
      <c r="K415" s="66">
        <v>140</v>
      </c>
      <c r="L415" s="6">
        <v>131.66666666666666</v>
      </c>
      <c r="M415" s="7">
        <v>0.94047619047619035</v>
      </c>
    </row>
    <row r="416" spans="3:13" x14ac:dyDescent="0.2">
      <c r="C416" t="s">
        <v>315</v>
      </c>
      <c r="D416" t="s">
        <v>152</v>
      </c>
      <c r="E416" s="66">
        <v>180</v>
      </c>
      <c r="F416" s="6">
        <v>161.66666666666666</v>
      </c>
      <c r="G416" s="7">
        <v>0.89814814814814814</v>
      </c>
      <c r="J416" t="s">
        <v>706</v>
      </c>
      <c r="K416" s="66">
        <v>135</v>
      </c>
      <c r="L416" s="6">
        <v>128.33333333333334</v>
      </c>
      <c r="M416" s="7">
        <v>0.9506172839506174</v>
      </c>
    </row>
    <row r="417" spans="3:13" x14ac:dyDescent="0.2">
      <c r="C417" t="s">
        <v>525</v>
      </c>
      <c r="D417" t="s">
        <v>41</v>
      </c>
      <c r="E417" s="66">
        <v>180</v>
      </c>
      <c r="F417" s="6">
        <v>136.66666666666666</v>
      </c>
      <c r="G417" s="7">
        <v>0.75925925925925919</v>
      </c>
      <c r="I417" t="s">
        <v>707</v>
      </c>
      <c r="K417" s="66">
        <v>440</v>
      </c>
      <c r="L417" s="6">
        <v>175.47619047619048</v>
      </c>
      <c r="M417" s="7">
        <v>0.79761904761904767</v>
      </c>
    </row>
    <row r="418" spans="3:13" x14ac:dyDescent="0.2">
      <c r="C418" t="s">
        <v>400</v>
      </c>
      <c r="D418" t="s">
        <v>150</v>
      </c>
      <c r="E418" s="66">
        <v>180</v>
      </c>
      <c r="F418" s="6">
        <v>157.5</v>
      </c>
      <c r="G418" s="7">
        <v>0.875</v>
      </c>
      <c r="I418" t="s">
        <v>25</v>
      </c>
      <c r="J418" t="s">
        <v>374</v>
      </c>
      <c r="K418" s="66">
        <v>545</v>
      </c>
      <c r="L418" s="6">
        <v>498.57142857142856</v>
      </c>
      <c r="M418" s="7">
        <v>0.91480996068152032</v>
      </c>
    </row>
    <row r="419" spans="3:13" x14ac:dyDescent="0.2">
      <c r="C419" t="s">
        <v>479</v>
      </c>
      <c r="D419" t="s">
        <v>35</v>
      </c>
      <c r="E419" s="66">
        <v>180</v>
      </c>
      <c r="F419" s="6">
        <v>157.5</v>
      </c>
      <c r="G419" s="7">
        <v>0.875</v>
      </c>
      <c r="J419" t="s">
        <v>375</v>
      </c>
      <c r="K419" s="66">
        <v>445</v>
      </c>
      <c r="L419" s="6">
        <v>386.42857142857144</v>
      </c>
      <c r="M419" s="7">
        <v>0.86837881219903701</v>
      </c>
    </row>
    <row r="420" spans="3:13" x14ac:dyDescent="0.2">
      <c r="C420" t="s">
        <v>401</v>
      </c>
      <c r="D420" t="s">
        <v>150</v>
      </c>
      <c r="E420" s="66">
        <v>180</v>
      </c>
      <c r="F420" s="6">
        <v>157.5</v>
      </c>
      <c r="G420" s="7">
        <v>0.875</v>
      </c>
      <c r="J420" t="s">
        <v>380</v>
      </c>
      <c r="K420" s="66">
        <v>330</v>
      </c>
      <c r="L420" s="6">
        <v>242.5</v>
      </c>
      <c r="M420" s="7">
        <v>0.73484848484848486</v>
      </c>
    </row>
    <row r="421" spans="3:13" x14ac:dyDescent="0.2">
      <c r="C421" t="s">
        <v>581</v>
      </c>
      <c r="D421" t="s">
        <v>149</v>
      </c>
      <c r="E421" s="66">
        <v>180</v>
      </c>
      <c r="F421" s="6">
        <v>133.75</v>
      </c>
      <c r="G421" s="7">
        <v>0.74305555555555558</v>
      </c>
      <c r="J421" t="s">
        <v>379</v>
      </c>
      <c r="K421" s="66">
        <v>310</v>
      </c>
      <c r="L421" s="6">
        <v>218.75</v>
      </c>
      <c r="M421" s="7">
        <v>0.70564516129032262</v>
      </c>
    </row>
    <row r="422" spans="3:13" x14ac:dyDescent="0.2">
      <c r="C422" t="s">
        <v>463</v>
      </c>
      <c r="D422" t="s">
        <v>26</v>
      </c>
      <c r="E422" s="66">
        <v>180</v>
      </c>
      <c r="F422" s="6">
        <v>146.25</v>
      </c>
      <c r="G422" s="7">
        <v>0.8125</v>
      </c>
      <c r="J422" t="s">
        <v>381</v>
      </c>
      <c r="K422" s="66">
        <v>305</v>
      </c>
      <c r="L422" s="6">
        <v>210</v>
      </c>
      <c r="M422" s="7">
        <v>0.68852459016393441</v>
      </c>
    </row>
    <row r="423" spans="3:13" x14ac:dyDescent="0.2">
      <c r="C423" t="s">
        <v>437</v>
      </c>
      <c r="D423" t="s">
        <v>151</v>
      </c>
      <c r="E423" s="66">
        <v>180</v>
      </c>
      <c r="F423" s="6">
        <v>150</v>
      </c>
      <c r="G423" s="7">
        <v>0.83333333333333337</v>
      </c>
      <c r="J423" t="s">
        <v>376</v>
      </c>
      <c r="K423" s="66">
        <v>300</v>
      </c>
      <c r="L423" s="6">
        <v>262</v>
      </c>
      <c r="M423" s="7">
        <v>0.87333333333333329</v>
      </c>
    </row>
    <row r="424" spans="3:13" x14ac:dyDescent="0.2">
      <c r="C424" t="s">
        <v>450</v>
      </c>
      <c r="D424" t="s">
        <v>44</v>
      </c>
      <c r="E424" s="66">
        <v>180</v>
      </c>
      <c r="F424" s="6">
        <v>142.5</v>
      </c>
      <c r="G424" s="7">
        <v>0.79166666666666663</v>
      </c>
      <c r="J424" t="s">
        <v>377</v>
      </c>
      <c r="K424" s="66">
        <v>270</v>
      </c>
      <c r="L424" s="6">
        <v>204</v>
      </c>
      <c r="M424" s="7">
        <v>0.75555555555555554</v>
      </c>
    </row>
    <row r="425" spans="3:13" x14ac:dyDescent="0.2">
      <c r="C425" t="s">
        <v>547</v>
      </c>
      <c r="D425" t="s">
        <v>38</v>
      </c>
      <c r="E425" s="66">
        <v>180</v>
      </c>
      <c r="F425" s="6">
        <v>161.66666666666666</v>
      </c>
      <c r="G425" s="7">
        <v>0.89814814814814814</v>
      </c>
      <c r="J425" t="s">
        <v>378</v>
      </c>
      <c r="K425" s="66">
        <v>255</v>
      </c>
      <c r="L425" s="6">
        <v>207.5</v>
      </c>
      <c r="M425" s="7">
        <v>0.81372549019607843</v>
      </c>
    </row>
    <row r="426" spans="3:13" x14ac:dyDescent="0.2">
      <c r="C426" t="s">
        <v>277</v>
      </c>
      <c r="D426" t="s">
        <v>17</v>
      </c>
      <c r="E426" s="66">
        <v>180</v>
      </c>
      <c r="F426" s="6">
        <v>140</v>
      </c>
      <c r="G426" s="7">
        <v>0.77777777777777779</v>
      </c>
      <c r="J426" t="s">
        <v>382</v>
      </c>
      <c r="K426" s="66">
        <v>220</v>
      </c>
      <c r="L426" s="6">
        <v>196.66666666666666</v>
      </c>
      <c r="M426" s="7">
        <v>0.89393939393939392</v>
      </c>
    </row>
    <row r="427" spans="3:13" x14ac:dyDescent="0.2">
      <c r="C427" t="s">
        <v>507</v>
      </c>
      <c r="D427" t="s">
        <v>221</v>
      </c>
      <c r="E427" s="66">
        <v>180</v>
      </c>
      <c r="F427" s="6">
        <v>130</v>
      </c>
      <c r="G427" s="7">
        <v>0.72222222222222221</v>
      </c>
      <c r="J427" t="s">
        <v>383</v>
      </c>
      <c r="K427" s="66">
        <v>215</v>
      </c>
      <c r="L427" s="6">
        <v>176.66666666666666</v>
      </c>
      <c r="M427" s="7">
        <v>0.82170542635658905</v>
      </c>
    </row>
    <row r="428" spans="3:13" x14ac:dyDescent="0.2">
      <c r="C428" t="s">
        <v>464</v>
      </c>
      <c r="D428" t="s">
        <v>26</v>
      </c>
      <c r="E428" s="66">
        <v>180</v>
      </c>
      <c r="F428" s="6">
        <v>128.75</v>
      </c>
      <c r="G428" s="7">
        <v>0.71527777777777779</v>
      </c>
      <c r="J428" t="s">
        <v>384</v>
      </c>
      <c r="K428" s="66">
        <v>205</v>
      </c>
      <c r="L428" s="6">
        <v>176.66666666666666</v>
      </c>
      <c r="M428" s="7">
        <v>0.86178861788617878</v>
      </c>
    </row>
    <row r="429" spans="3:13" x14ac:dyDescent="0.2">
      <c r="C429" t="s">
        <v>843</v>
      </c>
      <c r="D429" t="s">
        <v>49</v>
      </c>
      <c r="E429" s="66">
        <v>175</v>
      </c>
      <c r="F429" s="6">
        <v>153.75</v>
      </c>
      <c r="G429" s="7">
        <v>0.87857142857142856</v>
      </c>
      <c r="J429" t="s">
        <v>387</v>
      </c>
      <c r="K429" s="66">
        <v>190</v>
      </c>
      <c r="L429" s="6">
        <v>160</v>
      </c>
      <c r="M429" s="7">
        <v>0.84210526315789469</v>
      </c>
    </row>
    <row r="430" spans="3:13" x14ac:dyDescent="0.2">
      <c r="C430" t="s">
        <v>756</v>
      </c>
      <c r="D430" t="s">
        <v>158</v>
      </c>
      <c r="E430" s="66">
        <v>175</v>
      </c>
      <c r="F430" s="6">
        <v>158.33333333333334</v>
      </c>
      <c r="G430" s="7">
        <v>0.90476190476190477</v>
      </c>
      <c r="J430" t="s">
        <v>385</v>
      </c>
      <c r="K430" s="66">
        <v>190</v>
      </c>
      <c r="L430" s="6">
        <v>140</v>
      </c>
      <c r="M430" s="7">
        <v>0.73684210526315785</v>
      </c>
    </row>
    <row r="431" spans="3:13" x14ac:dyDescent="0.2">
      <c r="C431" t="s">
        <v>644</v>
      </c>
      <c r="D431" t="s">
        <v>20</v>
      </c>
      <c r="E431" s="66">
        <v>175</v>
      </c>
      <c r="F431" s="6">
        <v>143.33333333333334</v>
      </c>
      <c r="G431" s="7">
        <v>0.81904761904761914</v>
      </c>
      <c r="J431" t="s">
        <v>386</v>
      </c>
      <c r="K431" s="66">
        <v>190</v>
      </c>
      <c r="L431" s="6">
        <v>185</v>
      </c>
      <c r="M431" s="7">
        <v>0.97368421052631582</v>
      </c>
    </row>
    <row r="432" spans="3:13" x14ac:dyDescent="0.2">
      <c r="C432" t="s">
        <v>815</v>
      </c>
      <c r="D432" t="s">
        <v>37</v>
      </c>
      <c r="E432" s="66">
        <v>175</v>
      </c>
      <c r="F432" s="6">
        <v>165</v>
      </c>
      <c r="G432" s="7">
        <v>0.94285714285714284</v>
      </c>
      <c r="J432" t="s">
        <v>455</v>
      </c>
      <c r="K432" s="66">
        <v>175</v>
      </c>
      <c r="L432" s="6">
        <v>125</v>
      </c>
      <c r="M432" s="7">
        <v>0.7142857142857143</v>
      </c>
    </row>
    <row r="433" spans="3:13" x14ac:dyDescent="0.2">
      <c r="C433" t="s">
        <v>917</v>
      </c>
      <c r="D433" t="s">
        <v>52</v>
      </c>
      <c r="E433" s="66">
        <v>175</v>
      </c>
      <c r="F433" s="6">
        <v>158.33333333333334</v>
      </c>
      <c r="G433" s="7">
        <v>0.90476190476190477</v>
      </c>
      <c r="J433" t="s">
        <v>388</v>
      </c>
      <c r="K433" s="66">
        <v>160</v>
      </c>
      <c r="L433" s="6">
        <v>153.33333333333334</v>
      </c>
      <c r="M433" s="7">
        <v>0.95833333333333337</v>
      </c>
    </row>
    <row r="434" spans="3:13" x14ac:dyDescent="0.2">
      <c r="C434" t="s">
        <v>786</v>
      </c>
      <c r="D434" t="s">
        <v>40</v>
      </c>
      <c r="E434" s="66">
        <v>175</v>
      </c>
      <c r="F434" s="6">
        <v>155</v>
      </c>
      <c r="G434" s="7">
        <v>0.88571428571428568</v>
      </c>
      <c r="J434" t="s">
        <v>389</v>
      </c>
      <c r="K434" s="66">
        <v>155</v>
      </c>
      <c r="L434" s="6">
        <v>145</v>
      </c>
      <c r="M434" s="7">
        <v>0.93548387096774188</v>
      </c>
    </row>
    <row r="435" spans="3:13" x14ac:dyDescent="0.2">
      <c r="C435" t="s">
        <v>301</v>
      </c>
      <c r="D435" t="s">
        <v>23</v>
      </c>
      <c r="E435" s="66">
        <v>175</v>
      </c>
      <c r="F435" s="6">
        <v>148.33333333333334</v>
      </c>
      <c r="G435" s="7">
        <v>0.84761904761904772</v>
      </c>
      <c r="J435" t="s">
        <v>390</v>
      </c>
      <c r="K435" s="66">
        <v>145</v>
      </c>
      <c r="L435" s="6">
        <v>91.666666666666671</v>
      </c>
      <c r="M435" s="7">
        <v>0.63218390804597702</v>
      </c>
    </row>
    <row r="436" spans="3:13" x14ac:dyDescent="0.2">
      <c r="C436" t="s">
        <v>455</v>
      </c>
      <c r="D436" t="s">
        <v>25</v>
      </c>
      <c r="E436" s="66">
        <v>175</v>
      </c>
      <c r="F436" s="6">
        <v>125</v>
      </c>
      <c r="G436" s="7">
        <v>0.7142857142857143</v>
      </c>
      <c r="J436" t="s">
        <v>392</v>
      </c>
      <c r="K436" s="66">
        <v>115</v>
      </c>
      <c r="L436" s="6">
        <v>88.333333333333329</v>
      </c>
      <c r="M436" s="7">
        <v>0.76811594202898548</v>
      </c>
    </row>
    <row r="437" spans="3:13" x14ac:dyDescent="0.2">
      <c r="C437" t="s">
        <v>579</v>
      </c>
      <c r="D437" t="s">
        <v>149</v>
      </c>
      <c r="E437" s="66">
        <v>175</v>
      </c>
      <c r="F437" s="6">
        <v>138.33333333333334</v>
      </c>
      <c r="G437" s="7">
        <v>0.79047619047619055</v>
      </c>
      <c r="J437" t="s">
        <v>391</v>
      </c>
      <c r="K437" s="66">
        <v>115</v>
      </c>
      <c r="L437" s="6">
        <v>88.333333333333329</v>
      </c>
      <c r="M437" s="7">
        <v>0.76811594202898548</v>
      </c>
    </row>
    <row r="438" spans="3:13" x14ac:dyDescent="0.2">
      <c r="C438" t="s">
        <v>548</v>
      </c>
      <c r="D438" t="s">
        <v>38</v>
      </c>
      <c r="E438" s="66">
        <v>175</v>
      </c>
      <c r="F438" s="6">
        <v>136.66666666666666</v>
      </c>
      <c r="G438" s="7">
        <v>0.78095238095238095</v>
      </c>
      <c r="I438" t="s">
        <v>394</v>
      </c>
      <c r="K438" s="66">
        <v>545</v>
      </c>
      <c r="L438" s="6">
        <v>197.82083333333333</v>
      </c>
      <c r="M438" s="7">
        <v>0.81828679765598067</v>
      </c>
    </row>
    <row r="439" spans="3:13" x14ac:dyDescent="0.2">
      <c r="C439" t="s">
        <v>480</v>
      </c>
      <c r="D439" t="s">
        <v>35</v>
      </c>
      <c r="E439" s="66">
        <v>175</v>
      </c>
      <c r="F439" s="6">
        <v>138.75</v>
      </c>
      <c r="G439" s="7">
        <v>0.79285714285714282</v>
      </c>
      <c r="I439" t="s">
        <v>150</v>
      </c>
      <c r="J439" t="s">
        <v>396</v>
      </c>
      <c r="K439" s="66">
        <v>365</v>
      </c>
      <c r="L439" s="6">
        <v>297.85714285714283</v>
      </c>
      <c r="M439" s="7">
        <v>0.81604696673189814</v>
      </c>
    </row>
    <row r="440" spans="3:13" x14ac:dyDescent="0.2">
      <c r="C440" t="s">
        <v>253</v>
      </c>
      <c r="D440" t="s">
        <v>224</v>
      </c>
      <c r="E440" s="66">
        <v>175</v>
      </c>
      <c r="F440" s="6">
        <v>166.66666666666666</v>
      </c>
      <c r="G440" s="7">
        <v>0.95238095238095233</v>
      </c>
      <c r="J440" t="s">
        <v>397</v>
      </c>
      <c r="K440" s="66">
        <v>315</v>
      </c>
      <c r="L440" s="6">
        <v>255.71428571428572</v>
      </c>
      <c r="M440" s="7">
        <v>0.8117913832199547</v>
      </c>
    </row>
    <row r="441" spans="3:13" x14ac:dyDescent="0.2">
      <c r="C441" t="s">
        <v>243</v>
      </c>
      <c r="D441" t="s">
        <v>22</v>
      </c>
      <c r="E441" s="66">
        <v>175</v>
      </c>
      <c r="F441" s="6">
        <v>150</v>
      </c>
      <c r="G441" s="7">
        <v>0.8571428571428571</v>
      </c>
      <c r="J441" t="s">
        <v>398</v>
      </c>
      <c r="K441" s="66">
        <v>240</v>
      </c>
      <c r="L441" s="6">
        <v>222</v>
      </c>
      <c r="M441" s="7">
        <v>0.92500000000000004</v>
      </c>
    </row>
    <row r="442" spans="3:13" x14ac:dyDescent="0.2">
      <c r="C442" t="s">
        <v>801</v>
      </c>
      <c r="D442" t="s">
        <v>223</v>
      </c>
      <c r="E442" s="66">
        <v>170</v>
      </c>
      <c r="F442" s="6">
        <v>155</v>
      </c>
      <c r="G442" s="7">
        <v>0.91176470588235292</v>
      </c>
      <c r="J442" t="s">
        <v>403</v>
      </c>
      <c r="K442" s="66">
        <v>210</v>
      </c>
      <c r="L442" s="6">
        <v>171.25</v>
      </c>
      <c r="M442" s="7">
        <v>0.81547619047619047</v>
      </c>
    </row>
    <row r="443" spans="3:13" x14ac:dyDescent="0.2">
      <c r="C443" t="s">
        <v>816</v>
      </c>
      <c r="D443" t="s">
        <v>37</v>
      </c>
      <c r="E443" s="66">
        <v>170</v>
      </c>
      <c r="F443" s="6">
        <v>143.33333333333334</v>
      </c>
      <c r="G443" s="7">
        <v>0.84313725490196079</v>
      </c>
      <c r="J443" t="s">
        <v>399</v>
      </c>
      <c r="K443" s="66">
        <v>200</v>
      </c>
      <c r="L443" s="6">
        <v>165</v>
      </c>
      <c r="M443" s="7">
        <v>0.82499999999999996</v>
      </c>
    </row>
    <row r="444" spans="3:13" x14ac:dyDescent="0.2">
      <c r="C444" t="s">
        <v>711</v>
      </c>
      <c r="D444" t="s">
        <v>27</v>
      </c>
      <c r="E444" s="66">
        <v>170</v>
      </c>
      <c r="F444" s="6">
        <v>135</v>
      </c>
      <c r="G444" s="7">
        <v>0.79411764705882348</v>
      </c>
      <c r="J444" t="s">
        <v>401</v>
      </c>
      <c r="K444" s="66">
        <v>180</v>
      </c>
      <c r="L444" s="6">
        <v>157.5</v>
      </c>
      <c r="M444" s="7">
        <v>0.875</v>
      </c>
    </row>
    <row r="445" spans="3:13" x14ac:dyDescent="0.2">
      <c r="C445" t="s">
        <v>645</v>
      </c>
      <c r="D445" t="s">
        <v>20</v>
      </c>
      <c r="E445" s="66">
        <v>170</v>
      </c>
      <c r="F445" s="6">
        <v>156.66666666666666</v>
      </c>
      <c r="G445" s="7">
        <v>0.92156862745098034</v>
      </c>
      <c r="J445" t="s">
        <v>400</v>
      </c>
      <c r="K445" s="66">
        <v>180</v>
      </c>
      <c r="L445" s="6">
        <v>157.5</v>
      </c>
      <c r="M445" s="7">
        <v>0.875</v>
      </c>
    </row>
    <row r="446" spans="3:13" x14ac:dyDescent="0.2">
      <c r="C446" t="s">
        <v>702</v>
      </c>
      <c r="D446" t="s">
        <v>45</v>
      </c>
      <c r="E446" s="66">
        <v>170</v>
      </c>
      <c r="F446" s="6">
        <v>130</v>
      </c>
      <c r="G446" s="7">
        <v>0.76470588235294112</v>
      </c>
      <c r="J446" t="s">
        <v>402</v>
      </c>
      <c r="K446" s="66">
        <v>165</v>
      </c>
      <c r="L446" s="6">
        <v>145</v>
      </c>
      <c r="M446" s="7">
        <v>0.87878787878787878</v>
      </c>
    </row>
    <row r="447" spans="3:13" x14ac:dyDescent="0.2">
      <c r="C447" t="s">
        <v>757</v>
      </c>
      <c r="D447" t="s">
        <v>158</v>
      </c>
      <c r="E447" s="66">
        <v>170</v>
      </c>
      <c r="F447" s="6">
        <v>148.33333333333334</v>
      </c>
      <c r="G447" s="7">
        <v>0.87254901960784315</v>
      </c>
      <c r="I447" t="s">
        <v>405</v>
      </c>
      <c r="K447" s="66">
        <v>365</v>
      </c>
      <c r="L447" s="6">
        <v>196.47767857142856</v>
      </c>
      <c r="M447" s="7">
        <v>0.84734308817866766</v>
      </c>
    </row>
    <row r="448" spans="3:13" x14ac:dyDescent="0.2">
      <c r="C448" t="s">
        <v>176</v>
      </c>
      <c r="D448" t="s">
        <v>21</v>
      </c>
      <c r="E448" s="66">
        <v>170</v>
      </c>
      <c r="F448" s="6">
        <v>140</v>
      </c>
      <c r="G448" s="7">
        <v>0.82352941176470584</v>
      </c>
      <c r="I448" t="s">
        <v>221</v>
      </c>
      <c r="J448" t="s">
        <v>501</v>
      </c>
      <c r="K448" s="66">
        <v>425</v>
      </c>
      <c r="L448" s="6">
        <v>346.66666666666669</v>
      </c>
      <c r="M448" s="7">
        <v>0.81568627450980402</v>
      </c>
    </row>
    <row r="449" spans="3:13" x14ac:dyDescent="0.2">
      <c r="C449" t="s">
        <v>526</v>
      </c>
      <c r="D449" t="s">
        <v>41</v>
      </c>
      <c r="E449" s="66">
        <v>170</v>
      </c>
      <c r="F449" s="6">
        <v>166.66666666666666</v>
      </c>
      <c r="G449" s="7">
        <v>0.98039215686274506</v>
      </c>
      <c r="J449" t="s">
        <v>504</v>
      </c>
      <c r="K449" s="66">
        <v>345</v>
      </c>
      <c r="L449" s="6">
        <v>288.75</v>
      </c>
      <c r="M449" s="7">
        <v>0.83695652173913049</v>
      </c>
    </row>
    <row r="450" spans="3:13" x14ac:dyDescent="0.2">
      <c r="C450" t="s">
        <v>328</v>
      </c>
      <c r="D450" t="s">
        <v>29</v>
      </c>
      <c r="E450" s="66">
        <v>170</v>
      </c>
      <c r="F450" s="6">
        <v>105</v>
      </c>
      <c r="G450" s="7">
        <v>0.61764705882352944</v>
      </c>
      <c r="J450" t="s">
        <v>502</v>
      </c>
      <c r="K450" s="66">
        <v>275</v>
      </c>
      <c r="L450" s="6">
        <v>215.83333333333334</v>
      </c>
      <c r="M450" s="7">
        <v>0.78484848484848491</v>
      </c>
    </row>
    <row r="451" spans="3:13" x14ac:dyDescent="0.2">
      <c r="C451" t="s">
        <v>566</v>
      </c>
      <c r="D451" t="s">
        <v>32</v>
      </c>
      <c r="E451" s="66">
        <v>170</v>
      </c>
      <c r="F451" s="6">
        <v>136.66666666666666</v>
      </c>
      <c r="G451" s="7">
        <v>0.8039215686274509</v>
      </c>
      <c r="J451" t="s">
        <v>503</v>
      </c>
      <c r="K451" s="66">
        <v>230</v>
      </c>
      <c r="L451" s="6">
        <v>198.75</v>
      </c>
      <c r="M451" s="7">
        <v>0.86413043478260865</v>
      </c>
    </row>
    <row r="452" spans="3:13" x14ac:dyDescent="0.2">
      <c r="C452" t="s">
        <v>549</v>
      </c>
      <c r="D452" t="s">
        <v>38</v>
      </c>
      <c r="E452" s="66">
        <v>170</v>
      </c>
      <c r="F452" s="6">
        <v>156.66666666666666</v>
      </c>
      <c r="G452" s="7">
        <v>0.92156862745098034</v>
      </c>
      <c r="J452" t="s">
        <v>505</v>
      </c>
      <c r="K452" s="66">
        <v>210</v>
      </c>
      <c r="L452" s="6">
        <v>195</v>
      </c>
      <c r="M452" s="7">
        <v>0.9285714285714286</v>
      </c>
    </row>
    <row r="453" spans="3:13" x14ac:dyDescent="0.2">
      <c r="C453" t="s">
        <v>413</v>
      </c>
      <c r="D453" t="s">
        <v>156</v>
      </c>
      <c r="E453" s="66">
        <v>170</v>
      </c>
      <c r="F453" s="6">
        <v>143.33333333333334</v>
      </c>
      <c r="G453" s="7">
        <v>0.84313725490196079</v>
      </c>
      <c r="J453" t="s">
        <v>506</v>
      </c>
      <c r="K453" s="66">
        <v>200</v>
      </c>
      <c r="L453" s="6">
        <v>153.33333333333334</v>
      </c>
      <c r="M453" s="7">
        <v>0.76666666666666672</v>
      </c>
    </row>
    <row r="454" spans="3:13" x14ac:dyDescent="0.2">
      <c r="C454" t="s">
        <v>172</v>
      </c>
      <c r="D454" t="s">
        <v>42</v>
      </c>
      <c r="E454" s="66">
        <v>170</v>
      </c>
      <c r="F454" s="6">
        <v>146.66666666666666</v>
      </c>
      <c r="G454" s="7">
        <v>0.86274509803921562</v>
      </c>
      <c r="J454" t="s">
        <v>507</v>
      </c>
      <c r="K454" s="66">
        <v>180</v>
      </c>
      <c r="L454" s="6">
        <v>130</v>
      </c>
      <c r="M454" s="7">
        <v>0.72222222222222221</v>
      </c>
    </row>
    <row r="455" spans="3:13" x14ac:dyDescent="0.2">
      <c r="C455" t="s">
        <v>508</v>
      </c>
      <c r="D455" t="s">
        <v>221</v>
      </c>
      <c r="E455" s="66">
        <v>170</v>
      </c>
      <c r="F455" s="6">
        <v>158.33333333333334</v>
      </c>
      <c r="G455" s="7">
        <v>0.93137254901960786</v>
      </c>
      <c r="J455" t="s">
        <v>508</v>
      </c>
      <c r="K455" s="66">
        <v>170</v>
      </c>
      <c r="L455" s="6">
        <v>158.33333333333334</v>
      </c>
      <c r="M455" s="7">
        <v>0.93137254901960786</v>
      </c>
    </row>
    <row r="456" spans="3:13" x14ac:dyDescent="0.2">
      <c r="C456" t="s">
        <v>600</v>
      </c>
      <c r="D456" t="s">
        <v>157</v>
      </c>
      <c r="E456" s="66">
        <v>170</v>
      </c>
      <c r="F456" s="6">
        <v>140</v>
      </c>
      <c r="G456" s="7">
        <v>0.82352941176470584</v>
      </c>
      <c r="J456" t="s">
        <v>509</v>
      </c>
      <c r="K456" s="66">
        <v>160</v>
      </c>
      <c r="L456" s="6">
        <v>145</v>
      </c>
      <c r="M456" s="7">
        <v>0.90625</v>
      </c>
    </row>
    <row r="457" spans="3:13" x14ac:dyDescent="0.2">
      <c r="C457" t="s">
        <v>845</v>
      </c>
      <c r="D457" t="s">
        <v>49</v>
      </c>
      <c r="E457" s="66">
        <v>165</v>
      </c>
      <c r="F457" s="6">
        <v>120</v>
      </c>
      <c r="G457" s="7">
        <v>0.72727272727272729</v>
      </c>
      <c r="J457" t="s">
        <v>589</v>
      </c>
      <c r="K457" s="66">
        <v>130</v>
      </c>
      <c r="L457" s="6">
        <v>108.33333333333333</v>
      </c>
      <c r="M457" s="7">
        <v>0.83333333333333326</v>
      </c>
    </row>
    <row r="458" spans="3:13" x14ac:dyDescent="0.2">
      <c r="C458" t="s">
        <v>966</v>
      </c>
      <c r="D458" t="s">
        <v>47</v>
      </c>
      <c r="E458" s="66">
        <v>165</v>
      </c>
      <c r="F458" s="6">
        <v>116.66666666666667</v>
      </c>
      <c r="G458" s="7">
        <v>0.70707070707070707</v>
      </c>
      <c r="I458" t="s">
        <v>510</v>
      </c>
      <c r="K458" s="66">
        <v>425</v>
      </c>
      <c r="L458" s="6">
        <v>193.99999999999997</v>
      </c>
      <c r="M458" s="7">
        <v>0.83440860215053758</v>
      </c>
    </row>
    <row r="459" spans="3:13" x14ac:dyDescent="0.2">
      <c r="C459" t="s">
        <v>998</v>
      </c>
      <c r="D459" t="s">
        <v>51</v>
      </c>
      <c r="E459" s="66">
        <v>165</v>
      </c>
      <c r="F459" s="6">
        <v>101.66666666666667</v>
      </c>
      <c r="G459" s="7">
        <v>0.61616161616161624</v>
      </c>
      <c r="I459" t="s">
        <v>33</v>
      </c>
      <c r="J459" t="s">
        <v>614</v>
      </c>
      <c r="K459" s="66">
        <v>450</v>
      </c>
      <c r="L459" s="6">
        <v>427.85714285714283</v>
      </c>
      <c r="M459" s="7">
        <v>0.95079365079365075</v>
      </c>
    </row>
    <row r="460" spans="3:13" x14ac:dyDescent="0.2">
      <c r="C460" t="s">
        <v>703</v>
      </c>
      <c r="D460" t="s">
        <v>45</v>
      </c>
      <c r="E460" s="66">
        <v>165</v>
      </c>
      <c r="F460" s="6">
        <v>140</v>
      </c>
      <c r="G460" s="7">
        <v>0.84848484848484851</v>
      </c>
      <c r="J460" t="s">
        <v>616</v>
      </c>
      <c r="K460" s="66">
        <v>450</v>
      </c>
      <c r="L460" s="6">
        <v>409</v>
      </c>
      <c r="M460" s="7">
        <v>0.90888888888888886</v>
      </c>
    </row>
    <row r="461" spans="3:13" x14ac:dyDescent="0.2">
      <c r="C461" t="s">
        <v>771</v>
      </c>
      <c r="D461" t="s">
        <v>159</v>
      </c>
      <c r="E461" s="66">
        <v>165</v>
      </c>
      <c r="F461" s="6">
        <v>115</v>
      </c>
      <c r="G461" s="7">
        <v>0.69696969696969702</v>
      </c>
      <c r="J461" t="s">
        <v>615</v>
      </c>
      <c r="K461" s="66">
        <v>425</v>
      </c>
      <c r="L461" s="6">
        <v>345.71428571428572</v>
      </c>
      <c r="M461" s="7">
        <v>0.8134453781512605</v>
      </c>
    </row>
    <row r="462" spans="3:13" x14ac:dyDescent="0.2">
      <c r="C462" t="s">
        <v>712</v>
      </c>
      <c r="D462" t="s">
        <v>27</v>
      </c>
      <c r="E462" s="66">
        <v>165</v>
      </c>
      <c r="F462" s="6">
        <v>136.66666666666666</v>
      </c>
      <c r="G462" s="7">
        <v>0.82828282828282818</v>
      </c>
      <c r="J462" t="s">
        <v>617</v>
      </c>
      <c r="K462" s="66">
        <v>350</v>
      </c>
      <c r="L462" s="6">
        <v>317</v>
      </c>
      <c r="M462" s="7">
        <v>0.90571428571428569</v>
      </c>
    </row>
    <row r="463" spans="3:13" x14ac:dyDescent="0.2">
      <c r="C463" t="s">
        <v>869</v>
      </c>
      <c r="D463" t="s">
        <v>159</v>
      </c>
      <c r="E463" s="66">
        <v>165</v>
      </c>
      <c r="F463" s="6">
        <v>128.33333333333334</v>
      </c>
      <c r="G463" s="7">
        <v>0.77777777777777779</v>
      </c>
      <c r="J463" t="s">
        <v>618</v>
      </c>
      <c r="K463" s="66">
        <v>325</v>
      </c>
      <c r="L463" s="6">
        <v>291.25</v>
      </c>
      <c r="M463" s="7">
        <v>0.89615384615384619</v>
      </c>
    </row>
    <row r="464" spans="3:13" x14ac:dyDescent="0.2">
      <c r="C464" t="s">
        <v>814</v>
      </c>
      <c r="D464" t="s">
        <v>231</v>
      </c>
      <c r="E464" s="66">
        <v>165</v>
      </c>
      <c r="F464" s="6">
        <v>111.66666666666667</v>
      </c>
      <c r="G464" s="7">
        <v>0.6767676767676768</v>
      </c>
      <c r="J464" t="s">
        <v>620</v>
      </c>
      <c r="K464" s="66">
        <v>290</v>
      </c>
      <c r="L464" s="6">
        <v>242.5</v>
      </c>
      <c r="M464" s="7">
        <v>0.83620689655172409</v>
      </c>
    </row>
    <row r="465" spans="3:13" x14ac:dyDescent="0.2">
      <c r="C465" t="s">
        <v>930</v>
      </c>
      <c r="D465" t="s">
        <v>50</v>
      </c>
      <c r="E465" s="66">
        <v>165</v>
      </c>
      <c r="F465" s="6">
        <v>138.33333333333334</v>
      </c>
      <c r="G465" s="7">
        <v>0.83838383838383845</v>
      </c>
      <c r="J465" t="s">
        <v>619</v>
      </c>
      <c r="K465" s="66">
        <v>250</v>
      </c>
      <c r="L465" s="6">
        <v>228.75</v>
      </c>
      <c r="M465" s="7">
        <v>0.91500000000000004</v>
      </c>
    </row>
    <row r="466" spans="3:13" x14ac:dyDescent="0.2">
      <c r="C466" t="s">
        <v>402</v>
      </c>
      <c r="D466" t="s">
        <v>150</v>
      </c>
      <c r="E466" s="66">
        <v>165</v>
      </c>
      <c r="F466" s="6">
        <v>145</v>
      </c>
      <c r="G466" s="7">
        <v>0.87878787878787878</v>
      </c>
      <c r="J466" t="s">
        <v>621</v>
      </c>
      <c r="K466" s="66">
        <v>215</v>
      </c>
      <c r="L466" s="6">
        <v>132.5</v>
      </c>
      <c r="M466" s="7">
        <v>0.61627906976744184</v>
      </c>
    </row>
    <row r="467" spans="3:13" x14ac:dyDescent="0.2">
      <c r="C467" t="s">
        <v>527</v>
      </c>
      <c r="D467" t="s">
        <v>41</v>
      </c>
      <c r="E467" s="66">
        <v>165</v>
      </c>
      <c r="F467" s="6">
        <v>155</v>
      </c>
      <c r="G467" s="7">
        <v>0.93939393939393945</v>
      </c>
      <c r="J467" t="s">
        <v>622</v>
      </c>
      <c r="K467" s="66">
        <v>205</v>
      </c>
      <c r="L467" s="6">
        <v>171.66666666666666</v>
      </c>
      <c r="M467" s="7">
        <v>0.83739837398373984</v>
      </c>
    </row>
    <row r="468" spans="3:13" x14ac:dyDescent="0.2">
      <c r="C468" t="s">
        <v>171</v>
      </c>
      <c r="D468" t="s">
        <v>42</v>
      </c>
      <c r="E468" s="66">
        <v>165</v>
      </c>
      <c r="F468" s="6">
        <v>121.66666666666667</v>
      </c>
      <c r="G468" s="7">
        <v>0.73737373737373735</v>
      </c>
      <c r="J468" t="s">
        <v>623</v>
      </c>
      <c r="K468" s="66">
        <v>150</v>
      </c>
      <c r="L468" s="6">
        <v>135</v>
      </c>
      <c r="M468" s="7">
        <v>0.9</v>
      </c>
    </row>
    <row r="469" spans="3:13" x14ac:dyDescent="0.2">
      <c r="C469" t="s">
        <v>329</v>
      </c>
      <c r="D469" t="s">
        <v>29</v>
      </c>
      <c r="E469" s="66">
        <v>165</v>
      </c>
      <c r="F469" s="6">
        <v>115</v>
      </c>
      <c r="G469" s="7">
        <v>0.69696969696969702</v>
      </c>
      <c r="J469" t="s">
        <v>624</v>
      </c>
      <c r="K469" s="66">
        <v>135</v>
      </c>
      <c r="L469" s="6">
        <v>108.33333333333333</v>
      </c>
      <c r="M469" s="7">
        <v>0.80246913580246915</v>
      </c>
    </row>
    <row r="470" spans="3:13" x14ac:dyDescent="0.2">
      <c r="C470" t="s">
        <v>177</v>
      </c>
      <c r="D470" t="s">
        <v>21</v>
      </c>
      <c r="E470" s="66">
        <v>165</v>
      </c>
      <c r="F470" s="6">
        <v>118.33333333333333</v>
      </c>
      <c r="G470" s="7">
        <v>0.71717171717171713</v>
      </c>
      <c r="J470" t="s">
        <v>625</v>
      </c>
      <c r="K470" s="66">
        <v>130</v>
      </c>
      <c r="L470" s="6">
        <v>103.33333333333333</v>
      </c>
      <c r="M470" s="7">
        <v>0.79487179487179482</v>
      </c>
    </row>
    <row r="471" spans="3:13" x14ac:dyDescent="0.2">
      <c r="C471" t="s">
        <v>676</v>
      </c>
      <c r="D471" t="s">
        <v>146</v>
      </c>
      <c r="E471" s="66">
        <v>160</v>
      </c>
      <c r="F471" s="6">
        <v>145</v>
      </c>
      <c r="G471" s="7">
        <v>0.90625</v>
      </c>
      <c r="J471" t="s">
        <v>626</v>
      </c>
      <c r="K471" s="66">
        <v>125</v>
      </c>
      <c r="L471" s="6">
        <v>111.66666666666667</v>
      </c>
      <c r="M471" s="7">
        <v>0.89333333333333342</v>
      </c>
    </row>
    <row r="472" spans="3:13" x14ac:dyDescent="0.2">
      <c r="C472" t="s">
        <v>675</v>
      </c>
      <c r="D472" t="s">
        <v>146</v>
      </c>
      <c r="E472" s="66">
        <v>160</v>
      </c>
      <c r="F472" s="6">
        <v>156.66666666666666</v>
      </c>
      <c r="G472" s="7">
        <v>0.97916666666666663</v>
      </c>
      <c r="I472" t="s">
        <v>628</v>
      </c>
      <c r="K472" s="66">
        <v>450</v>
      </c>
      <c r="L472" s="6">
        <v>232.65934065934064</v>
      </c>
      <c r="M472" s="7">
        <v>0.86416326530612242</v>
      </c>
    </row>
    <row r="473" spans="3:13" x14ac:dyDescent="0.2">
      <c r="C473" t="s">
        <v>830</v>
      </c>
      <c r="D473" t="s">
        <v>48</v>
      </c>
      <c r="E473" s="66">
        <v>160</v>
      </c>
      <c r="F473" s="6">
        <v>132.5</v>
      </c>
      <c r="G473" s="7">
        <v>0.828125</v>
      </c>
      <c r="I473" t="s">
        <v>226</v>
      </c>
      <c r="J473" t="s">
        <v>708</v>
      </c>
      <c r="K473" s="66">
        <v>535</v>
      </c>
      <c r="L473" s="6">
        <v>470.71428571428572</v>
      </c>
      <c r="M473" s="7">
        <v>0.87983978638184246</v>
      </c>
    </row>
    <row r="474" spans="3:13" x14ac:dyDescent="0.2">
      <c r="C474" t="s">
        <v>610</v>
      </c>
      <c r="D474" t="s">
        <v>31</v>
      </c>
      <c r="E474" s="66">
        <v>160</v>
      </c>
      <c r="F474" s="6">
        <v>145</v>
      </c>
      <c r="G474" s="7">
        <v>0.90625</v>
      </c>
      <c r="J474" t="s">
        <v>902</v>
      </c>
      <c r="K474" s="66">
        <v>505</v>
      </c>
      <c r="L474" s="6">
        <v>396</v>
      </c>
      <c r="M474" s="7">
        <v>0.78415841584158419</v>
      </c>
    </row>
    <row r="475" spans="3:13" x14ac:dyDescent="0.2">
      <c r="C475" t="s">
        <v>846</v>
      </c>
      <c r="D475" t="s">
        <v>49</v>
      </c>
      <c r="E475" s="66">
        <v>160</v>
      </c>
      <c r="F475" s="6">
        <v>136.66666666666666</v>
      </c>
      <c r="G475" s="7">
        <v>0.85416666666666663</v>
      </c>
      <c r="J475" t="s">
        <v>614</v>
      </c>
      <c r="K475" s="66">
        <v>505</v>
      </c>
      <c r="L475" s="6">
        <v>456.42857142857144</v>
      </c>
      <c r="M475" s="7">
        <v>0.90381895332390383</v>
      </c>
    </row>
    <row r="476" spans="3:13" x14ac:dyDescent="0.2">
      <c r="C476" t="s">
        <v>646</v>
      </c>
      <c r="D476" t="s">
        <v>20</v>
      </c>
      <c r="E476" s="66">
        <v>160</v>
      </c>
      <c r="F476" s="6">
        <v>128.33333333333334</v>
      </c>
      <c r="G476" s="7">
        <v>0.80208333333333337</v>
      </c>
      <c r="J476" t="s">
        <v>667</v>
      </c>
      <c r="K476" s="66">
        <v>445</v>
      </c>
      <c r="L476" s="6">
        <v>410</v>
      </c>
      <c r="M476" s="7">
        <v>0.9213483146067416</v>
      </c>
    </row>
    <row r="477" spans="3:13" x14ac:dyDescent="0.2">
      <c r="C477" t="s">
        <v>674</v>
      </c>
      <c r="D477" t="s">
        <v>146</v>
      </c>
      <c r="E477" s="66">
        <v>160</v>
      </c>
      <c r="F477" s="6">
        <v>135</v>
      </c>
      <c r="G477" s="7">
        <v>0.84375</v>
      </c>
      <c r="J477" t="s">
        <v>904</v>
      </c>
      <c r="K477" s="66">
        <v>350</v>
      </c>
      <c r="L477" s="6">
        <v>305</v>
      </c>
      <c r="M477" s="7">
        <v>0.87142857142857144</v>
      </c>
    </row>
    <row r="478" spans="3:13" x14ac:dyDescent="0.2">
      <c r="C478" t="s">
        <v>899</v>
      </c>
      <c r="D478" t="s">
        <v>222</v>
      </c>
      <c r="E478" s="66">
        <v>160</v>
      </c>
      <c r="F478" s="6">
        <v>126.66666666666667</v>
      </c>
      <c r="G478" s="7">
        <v>0.79166666666666674</v>
      </c>
      <c r="J478" t="s">
        <v>396</v>
      </c>
      <c r="K478" s="66">
        <v>325</v>
      </c>
      <c r="L478" s="6">
        <v>261.25</v>
      </c>
      <c r="M478" s="7">
        <v>0.80384615384615388</v>
      </c>
    </row>
    <row r="479" spans="3:13" x14ac:dyDescent="0.2">
      <c r="C479" t="s">
        <v>772</v>
      </c>
      <c r="D479" t="s">
        <v>159</v>
      </c>
      <c r="E479" s="66">
        <v>160</v>
      </c>
      <c r="F479" s="6">
        <v>148.33333333333334</v>
      </c>
      <c r="G479" s="7">
        <v>0.92708333333333337</v>
      </c>
      <c r="J479" t="s">
        <v>905</v>
      </c>
      <c r="K479" s="66">
        <v>325</v>
      </c>
      <c r="L479" s="6">
        <v>302.5</v>
      </c>
      <c r="M479" s="7">
        <v>0.93076923076923079</v>
      </c>
    </row>
    <row r="480" spans="3:13" x14ac:dyDescent="0.2">
      <c r="C480" t="s">
        <v>817</v>
      </c>
      <c r="D480" t="s">
        <v>37</v>
      </c>
      <c r="E480" s="66">
        <v>160</v>
      </c>
      <c r="F480" s="6">
        <v>131.66666666666666</v>
      </c>
      <c r="G480" s="7">
        <v>0.82291666666666663</v>
      </c>
      <c r="J480" t="s">
        <v>769</v>
      </c>
      <c r="K480" s="66">
        <v>300</v>
      </c>
      <c r="L480" s="6">
        <v>281.25</v>
      </c>
      <c r="M480" s="7">
        <v>0.9375</v>
      </c>
    </row>
    <row r="481" spans="3:13" x14ac:dyDescent="0.2">
      <c r="C481" t="s">
        <v>482</v>
      </c>
      <c r="D481" t="s">
        <v>35</v>
      </c>
      <c r="E481" s="66">
        <v>160</v>
      </c>
      <c r="F481" s="6">
        <v>138.33333333333334</v>
      </c>
      <c r="G481" s="7">
        <v>0.86458333333333337</v>
      </c>
      <c r="J481" t="s">
        <v>615</v>
      </c>
      <c r="K481" s="66">
        <v>295</v>
      </c>
      <c r="L481" s="6">
        <v>281.66666666666669</v>
      </c>
      <c r="M481" s="7">
        <v>0.95480225988700573</v>
      </c>
    </row>
    <row r="482" spans="3:13" x14ac:dyDescent="0.2">
      <c r="C482" t="s">
        <v>257</v>
      </c>
      <c r="D482" t="s">
        <v>219</v>
      </c>
      <c r="E482" s="66">
        <v>160</v>
      </c>
      <c r="F482" s="6">
        <v>140</v>
      </c>
      <c r="G482" s="7">
        <v>0.875</v>
      </c>
      <c r="J482" t="s">
        <v>768</v>
      </c>
      <c r="K482" s="66">
        <v>295</v>
      </c>
      <c r="L482" s="6">
        <v>215</v>
      </c>
      <c r="M482" s="7">
        <v>0.72881355932203384</v>
      </c>
    </row>
    <row r="483" spans="3:13" x14ac:dyDescent="0.2">
      <c r="C483" t="s">
        <v>330</v>
      </c>
      <c r="D483" t="s">
        <v>29</v>
      </c>
      <c r="E483" s="66">
        <v>160</v>
      </c>
      <c r="F483" s="6">
        <v>123.33333333333333</v>
      </c>
      <c r="G483" s="7">
        <v>0.77083333333333326</v>
      </c>
      <c r="J483" t="s">
        <v>894</v>
      </c>
      <c r="K483" s="66">
        <v>275</v>
      </c>
      <c r="L483" s="6">
        <v>261.66666666666669</v>
      </c>
      <c r="M483" s="7">
        <v>0.95151515151515154</v>
      </c>
    </row>
    <row r="484" spans="3:13" x14ac:dyDescent="0.2">
      <c r="C484" t="s">
        <v>341</v>
      </c>
      <c r="D484" t="s">
        <v>36</v>
      </c>
      <c r="E484" s="66">
        <v>160</v>
      </c>
      <c r="F484" s="6">
        <v>125</v>
      </c>
      <c r="G484" s="7">
        <v>0.78125</v>
      </c>
      <c r="J484" t="s">
        <v>806</v>
      </c>
      <c r="K484" s="66">
        <v>270</v>
      </c>
      <c r="L484" s="6">
        <v>223.33333333333334</v>
      </c>
      <c r="M484" s="7">
        <v>0.8271604938271605</v>
      </c>
    </row>
    <row r="485" spans="3:13" x14ac:dyDescent="0.2">
      <c r="C485" t="s">
        <v>368</v>
      </c>
      <c r="D485" t="s">
        <v>30</v>
      </c>
      <c r="E485" s="66">
        <v>160</v>
      </c>
      <c r="F485" s="6">
        <v>143.33333333333334</v>
      </c>
      <c r="G485" s="7">
        <v>0.89583333333333337</v>
      </c>
      <c r="J485" t="s">
        <v>669</v>
      </c>
      <c r="K485" s="66">
        <v>260</v>
      </c>
      <c r="L485" s="6">
        <v>250</v>
      </c>
      <c r="M485" s="7">
        <v>0.96153846153846156</v>
      </c>
    </row>
    <row r="486" spans="3:13" x14ac:dyDescent="0.2">
      <c r="C486" t="s">
        <v>259</v>
      </c>
      <c r="D486" t="s">
        <v>219</v>
      </c>
      <c r="E486" s="66">
        <v>160</v>
      </c>
      <c r="F486" s="6">
        <v>136.66666666666666</v>
      </c>
      <c r="G486" s="7">
        <v>0.85416666666666663</v>
      </c>
      <c r="J486" t="s">
        <v>893</v>
      </c>
      <c r="K486" s="66">
        <v>250</v>
      </c>
      <c r="L486" s="6">
        <v>225</v>
      </c>
      <c r="M486" s="7">
        <v>0.9</v>
      </c>
    </row>
    <row r="487" spans="3:13" x14ac:dyDescent="0.2">
      <c r="C487" t="s">
        <v>302</v>
      </c>
      <c r="D487" t="s">
        <v>23</v>
      </c>
      <c r="E487" s="66">
        <v>160</v>
      </c>
      <c r="F487" s="6">
        <v>136.66666666666666</v>
      </c>
      <c r="G487" s="7">
        <v>0.85416666666666663</v>
      </c>
      <c r="J487" t="s">
        <v>710</v>
      </c>
      <c r="K487" s="66">
        <v>200</v>
      </c>
      <c r="L487" s="6">
        <v>193.33333333333334</v>
      </c>
      <c r="M487" s="7">
        <v>0.96666666666666667</v>
      </c>
    </row>
    <row r="488" spans="3:13" x14ac:dyDescent="0.2">
      <c r="C488" t="s">
        <v>258</v>
      </c>
      <c r="D488" t="s">
        <v>219</v>
      </c>
      <c r="E488" s="66">
        <v>160</v>
      </c>
      <c r="F488" s="6">
        <v>121.66666666666667</v>
      </c>
      <c r="G488" s="7">
        <v>0.76041666666666674</v>
      </c>
      <c r="I488" t="s">
        <v>406</v>
      </c>
      <c r="K488" s="66">
        <v>535</v>
      </c>
      <c r="L488" s="6">
        <v>302.20952380952377</v>
      </c>
      <c r="M488" s="7">
        <v>0.88279315621087773</v>
      </c>
    </row>
    <row r="489" spans="3:13" x14ac:dyDescent="0.2">
      <c r="C489" t="s">
        <v>509</v>
      </c>
      <c r="D489" t="s">
        <v>221</v>
      </c>
      <c r="E489" s="66">
        <v>160</v>
      </c>
      <c r="F489" s="6">
        <v>145</v>
      </c>
      <c r="G489" s="7">
        <v>0.90625</v>
      </c>
      <c r="I489" t="s">
        <v>230</v>
      </c>
      <c r="J489" t="s">
        <v>578</v>
      </c>
      <c r="K489" s="66">
        <v>535</v>
      </c>
      <c r="L489" s="6">
        <v>443.57142857142856</v>
      </c>
      <c r="M489" s="7">
        <v>0.829105473965287</v>
      </c>
    </row>
    <row r="490" spans="3:13" x14ac:dyDescent="0.2">
      <c r="C490" t="s">
        <v>567</v>
      </c>
      <c r="D490" t="s">
        <v>32</v>
      </c>
      <c r="E490" s="66">
        <v>160</v>
      </c>
      <c r="F490" s="6">
        <v>158.33333333333334</v>
      </c>
      <c r="G490" s="7">
        <v>0.98958333333333337</v>
      </c>
      <c r="J490" t="s">
        <v>837</v>
      </c>
      <c r="K490" s="66">
        <v>465</v>
      </c>
      <c r="L490" s="6">
        <v>428.57142857142856</v>
      </c>
      <c r="M490" s="7">
        <v>0.92165898617511521</v>
      </c>
    </row>
    <row r="491" spans="3:13" x14ac:dyDescent="0.2">
      <c r="C491" t="s">
        <v>282</v>
      </c>
      <c r="D491" t="s">
        <v>28</v>
      </c>
      <c r="E491" s="66">
        <v>160</v>
      </c>
      <c r="F491" s="6">
        <v>135</v>
      </c>
      <c r="G491" s="7">
        <v>0.84375</v>
      </c>
      <c r="J491" t="s">
        <v>958</v>
      </c>
      <c r="K491" s="66">
        <v>450</v>
      </c>
      <c r="L491" s="6">
        <v>379</v>
      </c>
      <c r="M491" s="7">
        <v>0.84222222222222221</v>
      </c>
    </row>
    <row r="492" spans="3:13" x14ac:dyDescent="0.2">
      <c r="C492" t="s">
        <v>388</v>
      </c>
      <c r="D492" t="s">
        <v>25</v>
      </c>
      <c r="E492" s="66">
        <v>160</v>
      </c>
      <c r="F492" s="6">
        <v>153.33333333333334</v>
      </c>
      <c r="G492" s="7">
        <v>0.95833333333333337</v>
      </c>
      <c r="J492" t="s">
        <v>432</v>
      </c>
      <c r="K492" s="66">
        <v>430</v>
      </c>
      <c r="L492" s="6">
        <v>355</v>
      </c>
      <c r="M492" s="7">
        <v>0.82558139534883723</v>
      </c>
    </row>
    <row r="493" spans="3:13" x14ac:dyDescent="0.2">
      <c r="C493" t="s">
        <v>713</v>
      </c>
      <c r="D493" t="s">
        <v>27</v>
      </c>
      <c r="E493" s="66">
        <v>155</v>
      </c>
      <c r="F493" s="6">
        <v>135</v>
      </c>
      <c r="G493" s="7">
        <v>0.87096774193548387</v>
      </c>
      <c r="J493" t="s">
        <v>838</v>
      </c>
      <c r="K493" s="66">
        <v>400</v>
      </c>
      <c r="L493" s="6">
        <v>361</v>
      </c>
      <c r="M493" s="7">
        <v>0.90249999999999997</v>
      </c>
    </row>
    <row r="494" spans="3:13" x14ac:dyDescent="0.2">
      <c r="C494" t="s">
        <v>727</v>
      </c>
      <c r="D494" t="s">
        <v>155</v>
      </c>
      <c r="E494" s="66">
        <v>155</v>
      </c>
      <c r="F494" s="6">
        <v>145</v>
      </c>
      <c r="G494" s="7">
        <v>0.93548387096774188</v>
      </c>
      <c r="J494" t="s">
        <v>661</v>
      </c>
      <c r="K494" s="66">
        <v>385</v>
      </c>
      <c r="L494" s="6">
        <v>315</v>
      </c>
      <c r="M494" s="7">
        <v>0.81818181818181823</v>
      </c>
    </row>
    <row r="495" spans="3:13" x14ac:dyDescent="0.2">
      <c r="C495" t="s">
        <v>582</v>
      </c>
      <c r="D495" t="s">
        <v>149</v>
      </c>
      <c r="E495" s="66">
        <v>155</v>
      </c>
      <c r="F495" s="6">
        <v>113.33333333333333</v>
      </c>
      <c r="G495" s="7">
        <v>0.73118279569892475</v>
      </c>
      <c r="J495" t="s">
        <v>961</v>
      </c>
      <c r="K495" s="66">
        <v>335</v>
      </c>
      <c r="L495" s="6">
        <v>268.75</v>
      </c>
      <c r="M495" s="7">
        <v>0.80223880597014929</v>
      </c>
    </row>
    <row r="496" spans="3:13" x14ac:dyDescent="0.2">
      <c r="C496" t="s">
        <v>568</v>
      </c>
      <c r="D496" t="s">
        <v>32</v>
      </c>
      <c r="E496" s="66">
        <v>155</v>
      </c>
      <c r="F496" s="6">
        <v>118.33333333333333</v>
      </c>
      <c r="G496" s="7">
        <v>0.76344086021505375</v>
      </c>
      <c r="J496" t="s">
        <v>748</v>
      </c>
      <c r="K496" s="66">
        <v>335</v>
      </c>
      <c r="L496" s="6">
        <v>278.75</v>
      </c>
      <c r="M496" s="7">
        <v>0.83208955223880599</v>
      </c>
    </row>
    <row r="497" spans="3:13" x14ac:dyDescent="0.2">
      <c r="C497" t="s">
        <v>283</v>
      </c>
      <c r="D497" t="s">
        <v>28</v>
      </c>
      <c r="E497" s="66">
        <v>155</v>
      </c>
      <c r="F497" s="6">
        <v>140</v>
      </c>
      <c r="G497" s="7">
        <v>0.90322580645161288</v>
      </c>
      <c r="J497" t="s">
        <v>590</v>
      </c>
      <c r="K497" s="66">
        <v>315</v>
      </c>
      <c r="L497" s="6">
        <v>236.66666666666666</v>
      </c>
      <c r="M497" s="7">
        <v>0.75132275132275128</v>
      </c>
    </row>
    <row r="498" spans="3:13" x14ac:dyDescent="0.2">
      <c r="C498" t="s">
        <v>316</v>
      </c>
      <c r="D498" t="s">
        <v>152</v>
      </c>
      <c r="E498" s="66">
        <v>155</v>
      </c>
      <c r="F498" s="6">
        <v>111.66666666666667</v>
      </c>
      <c r="G498" s="7">
        <v>0.72043010752688175</v>
      </c>
      <c r="J498" t="s">
        <v>839</v>
      </c>
      <c r="K498" s="66">
        <v>290</v>
      </c>
      <c r="L498" s="6">
        <v>233.33333333333334</v>
      </c>
      <c r="M498" s="7">
        <v>0.8045977011494253</v>
      </c>
    </row>
    <row r="499" spans="3:13" x14ac:dyDescent="0.2">
      <c r="C499" t="s">
        <v>389</v>
      </c>
      <c r="D499" t="s">
        <v>25</v>
      </c>
      <c r="E499" s="66">
        <v>155</v>
      </c>
      <c r="F499" s="6">
        <v>145</v>
      </c>
      <c r="G499" s="7">
        <v>0.93548387096774188</v>
      </c>
      <c r="J499" t="s">
        <v>825</v>
      </c>
      <c r="K499" s="66">
        <v>285</v>
      </c>
      <c r="L499" s="6">
        <v>201.66666666666666</v>
      </c>
      <c r="M499" s="7">
        <v>0.70760233918128657</v>
      </c>
    </row>
    <row r="500" spans="3:13" x14ac:dyDescent="0.2">
      <c r="C500" t="s">
        <v>704</v>
      </c>
      <c r="D500" t="s">
        <v>45</v>
      </c>
      <c r="E500" s="66">
        <v>150</v>
      </c>
      <c r="F500" s="6">
        <v>148.33333333333334</v>
      </c>
      <c r="G500" s="7">
        <v>0.98888888888888893</v>
      </c>
      <c r="J500" t="s">
        <v>826</v>
      </c>
      <c r="K500" s="66">
        <v>260</v>
      </c>
      <c r="L500" s="6">
        <v>243.33333333333334</v>
      </c>
      <c r="M500" s="7">
        <v>0.9358974358974359</v>
      </c>
    </row>
    <row r="501" spans="3:13" x14ac:dyDescent="0.2">
      <c r="C501" t="s">
        <v>623</v>
      </c>
      <c r="D501" t="s">
        <v>33</v>
      </c>
      <c r="E501" s="66">
        <v>150</v>
      </c>
      <c r="F501" s="6">
        <v>135</v>
      </c>
      <c r="G501" s="7">
        <v>0.9</v>
      </c>
      <c r="J501" t="s">
        <v>755</v>
      </c>
      <c r="K501" s="66">
        <v>260</v>
      </c>
      <c r="L501" s="6">
        <v>230</v>
      </c>
      <c r="M501" s="7">
        <v>0.88461538461538458</v>
      </c>
    </row>
    <row r="502" spans="3:13" x14ac:dyDescent="0.2">
      <c r="C502" t="s">
        <v>677</v>
      </c>
      <c r="D502" t="s">
        <v>146</v>
      </c>
      <c r="E502" s="66">
        <v>150</v>
      </c>
      <c r="F502" s="6">
        <v>138.33333333333334</v>
      </c>
      <c r="G502" s="7">
        <v>0.92222222222222228</v>
      </c>
      <c r="J502" t="s">
        <v>541</v>
      </c>
      <c r="K502" s="66">
        <v>250</v>
      </c>
      <c r="L502" s="6">
        <v>228.33333333333334</v>
      </c>
      <c r="M502" s="7">
        <v>0.91333333333333333</v>
      </c>
    </row>
    <row r="503" spans="3:13" x14ac:dyDescent="0.2">
      <c r="C503" t="s">
        <v>528</v>
      </c>
      <c r="D503" t="s">
        <v>41</v>
      </c>
      <c r="E503" s="66">
        <v>150</v>
      </c>
      <c r="F503" s="6">
        <v>131.66666666666666</v>
      </c>
      <c r="G503" s="7">
        <v>0.87777777777777777</v>
      </c>
      <c r="J503" t="s">
        <v>539</v>
      </c>
      <c r="K503" s="66">
        <v>225</v>
      </c>
      <c r="L503" s="6">
        <v>205</v>
      </c>
      <c r="M503" s="7">
        <v>0.91111111111111109</v>
      </c>
    </row>
    <row r="504" spans="3:13" x14ac:dyDescent="0.2">
      <c r="C504" t="s">
        <v>465</v>
      </c>
      <c r="D504" t="s">
        <v>26</v>
      </c>
      <c r="E504" s="66">
        <v>150</v>
      </c>
      <c r="F504" s="6">
        <v>123.33333333333333</v>
      </c>
      <c r="G504" s="7">
        <v>0.82222222222222219</v>
      </c>
      <c r="J504" t="s">
        <v>580</v>
      </c>
      <c r="K504" s="66">
        <v>190</v>
      </c>
      <c r="L504" s="6">
        <v>166.66666666666666</v>
      </c>
      <c r="M504" s="7">
        <v>0.8771929824561403</v>
      </c>
    </row>
    <row r="505" spans="3:13" x14ac:dyDescent="0.2">
      <c r="C505" t="s">
        <v>317</v>
      </c>
      <c r="D505" t="s">
        <v>152</v>
      </c>
      <c r="E505" s="66">
        <v>150</v>
      </c>
      <c r="F505" s="6">
        <v>121.66666666666667</v>
      </c>
      <c r="G505" s="7">
        <v>0.81111111111111112</v>
      </c>
      <c r="I505" t="s">
        <v>439</v>
      </c>
      <c r="K505" s="66">
        <v>535</v>
      </c>
      <c r="L505" s="6">
        <v>285.91517857142856</v>
      </c>
      <c r="M505" s="7">
        <v>0.84559017692104566</v>
      </c>
    </row>
    <row r="506" spans="3:13" x14ac:dyDescent="0.2">
      <c r="C506" t="s">
        <v>918</v>
      </c>
      <c r="D506" t="s">
        <v>52</v>
      </c>
      <c r="E506" s="66">
        <v>145</v>
      </c>
      <c r="F506" s="6">
        <v>123.33333333333333</v>
      </c>
      <c r="G506" s="7">
        <v>0.85057471264367812</v>
      </c>
      <c r="I506" t="s">
        <v>227</v>
      </c>
      <c r="J506" t="s">
        <v>552</v>
      </c>
      <c r="K506" s="66">
        <v>545</v>
      </c>
      <c r="L506" s="6">
        <v>518.57142857142856</v>
      </c>
      <c r="M506" s="7">
        <v>0.95150720838794234</v>
      </c>
    </row>
    <row r="507" spans="3:13" x14ac:dyDescent="0.2">
      <c r="C507" t="s">
        <v>818</v>
      </c>
      <c r="D507" t="s">
        <v>37</v>
      </c>
      <c r="E507" s="66">
        <v>145</v>
      </c>
      <c r="F507" s="6">
        <v>128.33333333333334</v>
      </c>
      <c r="G507" s="7">
        <v>0.88505747126436785</v>
      </c>
      <c r="J507" t="s">
        <v>554</v>
      </c>
      <c r="K507" s="66">
        <v>530</v>
      </c>
      <c r="L507" s="6">
        <v>468.75</v>
      </c>
      <c r="M507" s="7">
        <v>0.88443396226415094</v>
      </c>
    </row>
    <row r="508" spans="3:13" x14ac:dyDescent="0.2">
      <c r="C508" t="s">
        <v>847</v>
      </c>
      <c r="D508" t="s">
        <v>49</v>
      </c>
      <c r="E508" s="66">
        <v>145</v>
      </c>
      <c r="F508" s="6">
        <v>120</v>
      </c>
      <c r="G508" s="7">
        <v>0.82758620689655171</v>
      </c>
      <c r="J508" t="s">
        <v>457</v>
      </c>
      <c r="K508" s="66">
        <v>505</v>
      </c>
      <c r="L508" s="6">
        <v>438.75</v>
      </c>
      <c r="M508" s="7">
        <v>0.86881188118811881</v>
      </c>
    </row>
    <row r="509" spans="3:13" x14ac:dyDescent="0.2">
      <c r="C509" t="s">
        <v>979</v>
      </c>
      <c r="D509" t="s">
        <v>53</v>
      </c>
      <c r="E509" s="66">
        <v>145</v>
      </c>
      <c r="F509" s="6">
        <v>141.66666666666666</v>
      </c>
      <c r="G509" s="7">
        <v>0.97701149425287348</v>
      </c>
      <c r="J509" t="s">
        <v>871</v>
      </c>
      <c r="K509" s="66">
        <v>490</v>
      </c>
      <c r="L509" s="6">
        <v>447.14285714285717</v>
      </c>
      <c r="M509" s="7">
        <v>0.91253644314868809</v>
      </c>
    </row>
    <row r="510" spans="3:13" x14ac:dyDescent="0.2">
      <c r="C510" t="s">
        <v>678</v>
      </c>
      <c r="D510" t="s">
        <v>146</v>
      </c>
      <c r="E510" s="66">
        <v>145</v>
      </c>
      <c r="F510" s="6">
        <v>116.66666666666667</v>
      </c>
      <c r="G510" s="7">
        <v>0.8045977011494253</v>
      </c>
      <c r="J510" t="s">
        <v>553</v>
      </c>
      <c r="K510" s="66">
        <v>490</v>
      </c>
      <c r="L510" s="6">
        <v>456</v>
      </c>
      <c r="M510" s="7">
        <v>0.93061224489795913</v>
      </c>
    </row>
    <row r="511" spans="3:13" x14ac:dyDescent="0.2">
      <c r="C511" t="s">
        <v>390</v>
      </c>
      <c r="D511" t="s">
        <v>25</v>
      </c>
      <c r="E511" s="66">
        <v>145</v>
      </c>
      <c r="F511" s="6">
        <v>91.666666666666671</v>
      </c>
      <c r="G511" s="7">
        <v>0.63218390804597702</v>
      </c>
      <c r="J511" t="s">
        <v>173</v>
      </c>
      <c r="K511" s="66">
        <v>470</v>
      </c>
      <c r="L511" s="6">
        <v>398.75</v>
      </c>
      <c r="M511" s="7">
        <v>0.84840425531914898</v>
      </c>
    </row>
    <row r="512" spans="3:13" x14ac:dyDescent="0.2">
      <c r="C512" t="s">
        <v>529</v>
      </c>
      <c r="D512" t="s">
        <v>41</v>
      </c>
      <c r="E512" s="66">
        <v>145</v>
      </c>
      <c r="F512" s="6">
        <v>133.33333333333334</v>
      </c>
      <c r="G512" s="7">
        <v>0.91954022988505757</v>
      </c>
      <c r="J512" t="s">
        <v>692</v>
      </c>
      <c r="K512" s="66">
        <v>455</v>
      </c>
      <c r="L512" s="6">
        <v>394</v>
      </c>
      <c r="M512" s="7">
        <v>0.86593406593406597</v>
      </c>
    </row>
    <row r="513" spans="3:13" x14ac:dyDescent="0.2">
      <c r="C513" t="s">
        <v>497</v>
      </c>
      <c r="D513" t="s">
        <v>220</v>
      </c>
      <c r="E513" s="66">
        <v>145</v>
      </c>
      <c r="F513" s="6">
        <v>118.33333333333333</v>
      </c>
      <c r="G513" s="7">
        <v>0.81609195402298851</v>
      </c>
      <c r="J513" t="s">
        <v>458</v>
      </c>
      <c r="K513" s="66">
        <v>440</v>
      </c>
      <c r="L513" s="6">
        <v>422.5</v>
      </c>
      <c r="M513" s="7">
        <v>0.96022727272727271</v>
      </c>
    </row>
    <row r="514" spans="3:13" x14ac:dyDescent="0.2">
      <c r="C514" t="s">
        <v>244</v>
      </c>
      <c r="D514" t="s">
        <v>22</v>
      </c>
      <c r="E514" s="66">
        <v>145</v>
      </c>
      <c r="F514" s="6">
        <v>137.5</v>
      </c>
      <c r="G514" s="7">
        <v>0.94827586206896552</v>
      </c>
      <c r="J514" t="s">
        <v>602</v>
      </c>
      <c r="K514" s="66">
        <v>395</v>
      </c>
      <c r="L514" s="6">
        <v>371.66666666666669</v>
      </c>
      <c r="M514" s="7">
        <v>0.94092827004219415</v>
      </c>
    </row>
    <row r="515" spans="3:13" x14ac:dyDescent="0.2">
      <c r="C515" t="s">
        <v>449</v>
      </c>
      <c r="D515" t="s">
        <v>44</v>
      </c>
      <c r="E515" s="66">
        <v>145</v>
      </c>
      <c r="F515" s="6">
        <v>123.75</v>
      </c>
      <c r="G515" s="7">
        <v>0.85344827586206895</v>
      </c>
      <c r="J515" t="s">
        <v>298</v>
      </c>
      <c r="K515" s="66">
        <v>310</v>
      </c>
      <c r="L515" s="6">
        <v>270</v>
      </c>
      <c r="M515" s="7">
        <v>0.87096774193548387</v>
      </c>
    </row>
    <row r="516" spans="3:13" x14ac:dyDescent="0.2">
      <c r="C516" t="s">
        <v>303</v>
      </c>
      <c r="D516" t="s">
        <v>23</v>
      </c>
      <c r="E516" s="66">
        <v>145</v>
      </c>
      <c r="F516" s="6">
        <v>130</v>
      </c>
      <c r="G516" s="7">
        <v>0.89655172413793105</v>
      </c>
      <c r="J516" t="s">
        <v>609</v>
      </c>
      <c r="K516" s="66">
        <v>285</v>
      </c>
      <c r="L516" s="6">
        <v>225</v>
      </c>
      <c r="M516" s="7">
        <v>0.78947368421052633</v>
      </c>
    </row>
    <row r="517" spans="3:13" x14ac:dyDescent="0.2">
      <c r="C517" t="s">
        <v>496</v>
      </c>
      <c r="D517" t="s">
        <v>220</v>
      </c>
      <c r="E517" s="66">
        <v>145</v>
      </c>
      <c r="F517" s="6">
        <v>128.33333333333334</v>
      </c>
      <c r="G517" s="7">
        <v>0.88505747126436785</v>
      </c>
      <c r="J517" t="s">
        <v>696</v>
      </c>
      <c r="K517" s="66">
        <v>265</v>
      </c>
      <c r="L517" s="6">
        <v>233.33333333333334</v>
      </c>
      <c r="M517" s="7">
        <v>0.88050314465408808</v>
      </c>
    </row>
    <row r="518" spans="3:13" x14ac:dyDescent="0.2">
      <c r="C518" t="s">
        <v>414</v>
      </c>
      <c r="D518" t="s">
        <v>156</v>
      </c>
      <c r="E518" s="66">
        <v>145</v>
      </c>
      <c r="F518" s="6">
        <v>138.33333333333334</v>
      </c>
      <c r="G518" s="7">
        <v>0.95402298850574718</v>
      </c>
      <c r="J518" t="s">
        <v>558</v>
      </c>
      <c r="K518" s="66">
        <v>265</v>
      </c>
      <c r="L518" s="6">
        <v>218.33333333333334</v>
      </c>
      <c r="M518" s="7">
        <v>0.82389937106918243</v>
      </c>
    </row>
    <row r="519" spans="3:13" x14ac:dyDescent="0.2">
      <c r="C519" t="s">
        <v>832</v>
      </c>
      <c r="D519" t="s">
        <v>48</v>
      </c>
      <c r="E519" s="66">
        <v>140</v>
      </c>
      <c r="F519" s="6">
        <v>126.66666666666667</v>
      </c>
      <c r="G519" s="7">
        <v>0.90476190476190477</v>
      </c>
      <c r="J519" t="s">
        <v>875</v>
      </c>
      <c r="K519" s="66">
        <v>240</v>
      </c>
      <c r="L519" s="6">
        <v>216.66666666666666</v>
      </c>
      <c r="M519" s="7">
        <v>0.90277777777777779</v>
      </c>
    </row>
    <row r="520" spans="3:13" x14ac:dyDescent="0.2">
      <c r="C520" t="s">
        <v>647</v>
      </c>
      <c r="D520" t="s">
        <v>20</v>
      </c>
      <c r="E520" s="66">
        <v>140</v>
      </c>
      <c r="F520" s="6">
        <v>116.66666666666667</v>
      </c>
      <c r="G520" s="7">
        <v>0.83333333333333337</v>
      </c>
      <c r="J520" t="s">
        <v>872</v>
      </c>
      <c r="K520" s="66">
        <v>190</v>
      </c>
      <c r="L520" s="6">
        <v>135</v>
      </c>
      <c r="M520" s="7">
        <v>0.71052631578947367</v>
      </c>
    </row>
    <row r="521" spans="3:13" x14ac:dyDescent="0.2">
      <c r="C521" t="s">
        <v>848</v>
      </c>
      <c r="D521" t="s">
        <v>49</v>
      </c>
      <c r="E521" s="66">
        <v>140</v>
      </c>
      <c r="F521" s="6">
        <v>126.66666666666667</v>
      </c>
      <c r="G521" s="7">
        <v>0.90476190476190477</v>
      </c>
      <c r="J521" t="s">
        <v>701</v>
      </c>
      <c r="K521" s="66">
        <v>135</v>
      </c>
      <c r="L521" s="6">
        <v>115</v>
      </c>
      <c r="M521" s="7">
        <v>0.85185185185185186</v>
      </c>
    </row>
    <row r="522" spans="3:13" x14ac:dyDescent="0.2">
      <c r="C522" t="s">
        <v>931</v>
      </c>
      <c r="D522" t="s">
        <v>50</v>
      </c>
      <c r="E522" s="66">
        <v>140</v>
      </c>
      <c r="F522" s="6">
        <v>113.33333333333333</v>
      </c>
      <c r="G522" s="7">
        <v>0.80952380952380953</v>
      </c>
      <c r="I522" t="s">
        <v>308</v>
      </c>
      <c r="K522" s="66">
        <v>545</v>
      </c>
      <c r="L522" s="6">
        <v>333.09151785714283</v>
      </c>
      <c r="M522" s="7">
        <v>0.88676610411219392</v>
      </c>
    </row>
    <row r="523" spans="3:13" x14ac:dyDescent="0.2">
      <c r="C523" t="s">
        <v>714</v>
      </c>
      <c r="D523" t="s">
        <v>27</v>
      </c>
      <c r="E523" s="66">
        <v>140</v>
      </c>
      <c r="F523" s="6">
        <v>101.66666666666667</v>
      </c>
      <c r="G523" s="7">
        <v>0.72619047619047628</v>
      </c>
      <c r="I523" t="s">
        <v>232</v>
      </c>
      <c r="J523" t="s">
        <v>374</v>
      </c>
      <c r="K523" s="66">
        <v>540</v>
      </c>
      <c r="L523" s="6">
        <v>515.71428571428567</v>
      </c>
      <c r="M523" s="7">
        <v>0.95502645502645489</v>
      </c>
    </row>
    <row r="524" spans="3:13" x14ac:dyDescent="0.2">
      <c r="C524" t="s">
        <v>999</v>
      </c>
      <c r="D524" t="s">
        <v>51</v>
      </c>
      <c r="E524" s="66">
        <v>140</v>
      </c>
      <c r="F524" s="6">
        <v>96.666666666666671</v>
      </c>
      <c r="G524" s="7">
        <v>0.69047619047619047</v>
      </c>
      <c r="J524" t="s">
        <v>513</v>
      </c>
      <c r="K524" s="66">
        <v>535</v>
      </c>
      <c r="L524" s="6">
        <v>481</v>
      </c>
      <c r="M524" s="7">
        <v>0.89906542056074767</v>
      </c>
    </row>
    <row r="525" spans="3:13" x14ac:dyDescent="0.2">
      <c r="C525" t="s">
        <v>705</v>
      </c>
      <c r="D525" t="s">
        <v>45</v>
      </c>
      <c r="E525" s="66">
        <v>140</v>
      </c>
      <c r="F525" s="6">
        <v>131.66666666666666</v>
      </c>
      <c r="G525" s="7">
        <v>0.94047619047619035</v>
      </c>
      <c r="J525" t="s">
        <v>719</v>
      </c>
      <c r="K525" s="66">
        <v>525</v>
      </c>
      <c r="L525" s="6">
        <v>456.25</v>
      </c>
      <c r="M525" s="7">
        <v>0.86904761904761907</v>
      </c>
    </row>
    <row r="526" spans="3:13" x14ac:dyDescent="0.2">
      <c r="C526" t="s">
        <v>831</v>
      </c>
      <c r="D526" t="s">
        <v>48</v>
      </c>
      <c r="E526" s="66">
        <v>140</v>
      </c>
      <c r="F526" s="6">
        <v>113.75</v>
      </c>
      <c r="G526" s="7">
        <v>0.8125</v>
      </c>
      <c r="J526" t="s">
        <v>485</v>
      </c>
      <c r="K526" s="66">
        <v>510</v>
      </c>
      <c r="L526" s="6">
        <v>452</v>
      </c>
      <c r="M526" s="7">
        <v>0.88627450980392153</v>
      </c>
    </row>
    <row r="527" spans="3:13" x14ac:dyDescent="0.2">
      <c r="C527" t="s">
        <v>883</v>
      </c>
      <c r="D527" t="s">
        <v>46</v>
      </c>
      <c r="E527" s="66">
        <v>140</v>
      </c>
      <c r="F527" s="6">
        <v>121.66666666666667</v>
      </c>
      <c r="G527" s="7">
        <v>0.86904761904761907</v>
      </c>
      <c r="J527" t="s">
        <v>733</v>
      </c>
      <c r="K527" s="66">
        <v>505</v>
      </c>
      <c r="L527" s="6">
        <v>477.85714285714283</v>
      </c>
      <c r="M527" s="7">
        <v>0.94625176803394617</v>
      </c>
    </row>
    <row r="528" spans="3:13" x14ac:dyDescent="0.2">
      <c r="C528" t="s">
        <v>882</v>
      </c>
      <c r="D528" t="s">
        <v>46</v>
      </c>
      <c r="E528" s="66">
        <v>140</v>
      </c>
      <c r="F528" s="6">
        <v>80</v>
      </c>
      <c r="G528" s="7">
        <v>0.5714285714285714</v>
      </c>
      <c r="J528" t="s">
        <v>732</v>
      </c>
      <c r="K528" s="66">
        <v>480</v>
      </c>
      <c r="L528" s="6">
        <v>458.75</v>
      </c>
      <c r="M528" s="7">
        <v>0.95572916666666663</v>
      </c>
    </row>
    <row r="529" spans="3:13" x14ac:dyDescent="0.2">
      <c r="C529" t="s">
        <v>819</v>
      </c>
      <c r="D529" t="s">
        <v>37</v>
      </c>
      <c r="E529" s="66">
        <v>140</v>
      </c>
      <c r="F529" s="6">
        <v>125</v>
      </c>
      <c r="G529" s="7">
        <v>0.8928571428571429</v>
      </c>
      <c r="J529" t="s">
        <v>1030</v>
      </c>
      <c r="K529" s="66">
        <v>475</v>
      </c>
      <c r="L529" s="6">
        <v>440</v>
      </c>
      <c r="M529" s="7">
        <v>0.9263157894736842</v>
      </c>
    </row>
    <row r="530" spans="3:13" x14ac:dyDescent="0.2">
      <c r="C530" t="s">
        <v>498</v>
      </c>
      <c r="D530" t="s">
        <v>220</v>
      </c>
      <c r="E530" s="66">
        <v>140</v>
      </c>
      <c r="F530" s="6">
        <v>120</v>
      </c>
      <c r="G530" s="7">
        <v>0.8571428571428571</v>
      </c>
      <c r="J530" t="s">
        <v>380</v>
      </c>
      <c r="K530" s="66">
        <v>400</v>
      </c>
      <c r="L530" s="6">
        <v>335</v>
      </c>
      <c r="M530" s="7">
        <v>0.83750000000000002</v>
      </c>
    </row>
    <row r="531" spans="3:13" x14ac:dyDescent="0.2">
      <c r="C531" t="s">
        <v>415</v>
      </c>
      <c r="D531" t="s">
        <v>156</v>
      </c>
      <c r="E531" s="66">
        <v>140</v>
      </c>
      <c r="F531" s="6">
        <v>115</v>
      </c>
      <c r="G531" s="7">
        <v>0.8214285714285714</v>
      </c>
      <c r="J531" t="s">
        <v>515</v>
      </c>
      <c r="K531" s="66">
        <v>350</v>
      </c>
      <c r="L531" s="6">
        <v>321.66666666666669</v>
      </c>
      <c r="M531" s="7">
        <v>0.91904761904761911</v>
      </c>
    </row>
    <row r="532" spans="3:13" x14ac:dyDescent="0.2">
      <c r="C532" t="s">
        <v>342</v>
      </c>
      <c r="D532" t="s">
        <v>36</v>
      </c>
      <c r="E532" s="66">
        <v>140</v>
      </c>
      <c r="F532" s="6">
        <v>116.66666666666667</v>
      </c>
      <c r="G532" s="7">
        <v>0.83333333333333337</v>
      </c>
      <c r="J532" t="s">
        <v>514</v>
      </c>
      <c r="K532" s="66">
        <v>345</v>
      </c>
      <c r="L532" s="6">
        <v>330</v>
      </c>
      <c r="M532" s="7">
        <v>0.95652173913043481</v>
      </c>
    </row>
    <row r="533" spans="3:13" x14ac:dyDescent="0.2">
      <c r="C533" t="s">
        <v>318</v>
      </c>
      <c r="D533" t="s">
        <v>152</v>
      </c>
      <c r="E533" s="66">
        <v>140</v>
      </c>
      <c r="F533" s="6">
        <v>105</v>
      </c>
      <c r="G533" s="7">
        <v>0.75</v>
      </c>
      <c r="J533" t="s">
        <v>487</v>
      </c>
      <c r="K533" s="66">
        <v>340</v>
      </c>
      <c r="L533" s="6">
        <v>313.33333333333331</v>
      </c>
      <c r="M533" s="7">
        <v>0.92156862745098034</v>
      </c>
    </row>
    <row r="534" spans="3:13" x14ac:dyDescent="0.2">
      <c r="C534" t="s">
        <v>569</v>
      </c>
      <c r="D534" t="s">
        <v>32</v>
      </c>
      <c r="E534" s="66">
        <v>140</v>
      </c>
      <c r="F534" s="6">
        <v>121.66666666666667</v>
      </c>
      <c r="G534" s="7">
        <v>0.86904761904761907</v>
      </c>
      <c r="J534" t="s">
        <v>991</v>
      </c>
      <c r="K534" s="66">
        <v>330</v>
      </c>
      <c r="L534" s="6">
        <v>271.66666666666669</v>
      </c>
      <c r="M534" s="7">
        <v>0.82323232323232332</v>
      </c>
    </row>
    <row r="535" spans="3:13" x14ac:dyDescent="0.2">
      <c r="C535" t="s">
        <v>168</v>
      </c>
      <c r="D535" t="s">
        <v>42</v>
      </c>
      <c r="E535" s="66">
        <v>140</v>
      </c>
      <c r="F535" s="6">
        <v>115</v>
      </c>
      <c r="G535" s="7">
        <v>0.8214285714285714</v>
      </c>
      <c r="J535" t="s">
        <v>488</v>
      </c>
      <c r="K535" s="66">
        <v>300</v>
      </c>
      <c r="L535" s="6">
        <v>293.33333333333331</v>
      </c>
      <c r="M535" s="7">
        <v>0.97777777777777775</v>
      </c>
    </row>
    <row r="536" spans="3:13" x14ac:dyDescent="0.2">
      <c r="C536" t="s">
        <v>588</v>
      </c>
      <c r="D536" t="s">
        <v>149</v>
      </c>
      <c r="E536" s="66">
        <v>140</v>
      </c>
      <c r="F536" s="6">
        <v>120</v>
      </c>
      <c r="G536" s="7">
        <v>0.8571428571428571</v>
      </c>
      <c r="J536" t="s">
        <v>379</v>
      </c>
      <c r="K536" s="66">
        <v>300</v>
      </c>
      <c r="L536" s="6">
        <v>270</v>
      </c>
      <c r="M536" s="7">
        <v>0.9</v>
      </c>
    </row>
    <row r="537" spans="3:13" x14ac:dyDescent="0.2">
      <c r="C537" t="s">
        <v>245</v>
      </c>
      <c r="D537" t="s">
        <v>22</v>
      </c>
      <c r="E537" s="66">
        <v>140</v>
      </c>
      <c r="F537" s="6">
        <v>103.33333333333333</v>
      </c>
      <c r="G537" s="7">
        <v>0.73809523809523803</v>
      </c>
      <c r="J537" t="s">
        <v>989</v>
      </c>
      <c r="K537" s="66">
        <v>290</v>
      </c>
      <c r="L537" s="6">
        <v>176.66666666666666</v>
      </c>
      <c r="M537" s="7">
        <v>0.6091954022988505</v>
      </c>
    </row>
    <row r="538" spans="3:13" x14ac:dyDescent="0.2">
      <c r="C538" t="s">
        <v>267</v>
      </c>
      <c r="D538" t="s">
        <v>21</v>
      </c>
      <c r="E538" s="66">
        <v>140</v>
      </c>
      <c r="F538" s="6">
        <v>126.66666666666667</v>
      </c>
      <c r="G538" s="7">
        <v>0.90476190476190477</v>
      </c>
      <c r="J538" t="s">
        <v>377</v>
      </c>
      <c r="K538" s="66">
        <v>260</v>
      </c>
      <c r="L538" s="6">
        <v>218.33333333333334</v>
      </c>
      <c r="M538" s="7">
        <v>0.83974358974358976</v>
      </c>
    </row>
    <row r="539" spans="3:13" x14ac:dyDescent="0.2">
      <c r="C539" t="s">
        <v>331</v>
      </c>
      <c r="D539" t="s">
        <v>29</v>
      </c>
      <c r="E539" s="66">
        <v>140</v>
      </c>
      <c r="F539" s="6">
        <v>113.33333333333333</v>
      </c>
      <c r="G539" s="7">
        <v>0.80952380952380953</v>
      </c>
      <c r="J539" t="s">
        <v>726</v>
      </c>
      <c r="K539" s="66">
        <v>215</v>
      </c>
      <c r="L539" s="6">
        <v>211.66666666666666</v>
      </c>
      <c r="M539" s="7">
        <v>0.98449612403100772</v>
      </c>
    </row>
    <row r="540" spans="3:13" x14ac:dyDescent="0.2">
      <c r="C540" t="s">
        <v>885</v>
      </c>
      <c r="D540" t="s">
        <v>46</v>
      </c>
      <c r="E540" s="66">
        <v>135</v>
      </c>
      <c r="F540" s="6">
        <v>125</v>
      </c>
      <c r="G540" s="7">
        <v>0.92592592592592593</v>
      </c>
      <c r="I540" t="s">
        <v>395</v>
      </c>
      <c r="K540" s="66">
        <v>540</v>
      </c>
      <c r="L540" s="6">
        <v>354.3081232492998</v>
      </c>
      <c r="M540" s="7">
        <v>0.89899076048329796</v>
      </c>
    </row>
    <row r="541" spans="3:13" x14ac:dyDescent="0.2">
      <c r="C541" t="s">
        <v>849</v>
      </c>
      <c r="D541" t="s">
        <v>49</v>
      </c>
      <c r="E541" s="66">
        <v>135</v>
      </c>
      <c r="F541" s="6">
        <v>120</v>
      </c>
      <c r="G541" s="7">
        <v>0.88888888888888884</v>
      </c>
      <c r="I541" t="s">
        <v>231</v>
      </c>
      <c r="J541" t="s">
        <v>456</v>
      </c>
      <c r="K541" s="66">
        <v>535</v>
      </c>
      <c r="L541" s="6">
        <v>507.14285714285717</v>
      </c>
      <c r="M541" s="7">
        <v>0.94793057409879844</v>
      </c>
    </row>
    <row r="542" spans="3:13" x14ac:dyDescent="0.2">
      <c r="C542" t="s">
        <v>715</v>
      </c>
      <c r="D542" t="s">
        <v>27</v>
      </c>
      <c r="E542" s="66">
        <v>135</v>
      </c>
      <c r="F542" s="6">
        <v>128.33333333333334</v>
      </c>
      <c r="G542" s="7">
        <v>0.9506172839506174</v>
      </c>
      <c r="J542" t="s">
        <v>321</v>
      </c>
      <c r="K542" s="66">
        <v>480</v>
      </c>
      <c r="L542" s="6">
        <v>344</v>
      </c>
      <c r="M542" s="7">
        <v>0.71666666666666667</v>
      </c>
    </row>
    <row r="543" spans="3:13" x14ac:dyDescent="0.2">
      <c r="C543" t="s">
        <v>706</v>
      </c>
      <c r="D543" t="s">
        <v>45</v>
      </c>
      <c r="E543" s="66">
        <v>135</v>
      </c>
      <c r="F543" s="6">
        <v>128.33333333333334</v>
      </c>
      <c r="G543" s="7">
        <v>0.9506172839506174</v>
      </c>
      <c r="J543" t="s">
        <v>345</v>
      </c>
      <c r="K543" s="66">
        <v>465</v>
      </c>
      <c r="L543" s="6">
        <v>437</v>
      </c>
      <c r="M543" s="7">
        <v>0.93978494623655917</v>
      </c>
    </row>
    <row r="544" spans="3:13" x14ac:dyDescent="0.2">
      <c r="C544" t="s">
        <v>884</v>
      </c>
      <c r="D544" t="s">
        <v>46</v>
      </c>
      <c r="E544" s="66">
        <v>135</v>
      </c>
      <c r="F544" s="6">
        <v>88.333333333333329</v>
      </c>
      <c r="G544" s="7">
        <v>0.65432098765432101</v>
      </c>
      <c r="J544" t="s">
        <v>286</v>
      </c>
      <c r="K544" s="66">
        <v>465</v>
      </c>
      <c r="L544" s="6">
        <v>385</v>
      </c>
      <c r="M544" s="7">
        <v>0.82795698924731187</v>
      </c>
    </row>
    <row r="545" spans="3:13" x14ac:dyDescent="0.2">
      <c r="C545" t="s">
        <v>942</v>
      </c>
      <c r="D545" t="s">
        <v>225</v>
      </c>
      <c r="E545" s="66">
        <v>135</v>
      </c>
      <c r="F545" s="6">
        <v>106.66666666666667</v>
      </c>
      <c r="G545" s="7">
        <v>0.79012345679012352</v>
      </c>
      <c r="J545" t="s">
        <v>762</v>
      </c>
      <c r="K545" s="66">
        <v>460</v>
      </c>
      <c r="L545" s="6">
        <v>411.42857142857144</v>
      </c>
      <c r="M545" s="7">
        <v>0.89440993788819878</v>
      </c>
    </row>
    <row r="546" spans="3:13" x14ac:dyDescent="0.2">
      <c r="C546" t="s">
        <v>624</v>
      </c>
      <c r="D546" t="s">
        <v>33</v>
      </c>
      <c r="E546" s="66">
        <v>135</v>
      </c>
      <c r="F546" s="6">
        <v>108.33333333333333</v>
      </c>
      <c r="G546" s="7">
        <v>0.80246913580246915</v>
      </c>
      <c r="J546" t="s">
        <v>170</v>
      </c>
      <c r="K546" s="66">
        <v>375</v>
      </c>
      <c r="L546" s="6">
        <v>286.25</v>
      </c>
      <c r="M546" s="7">
        <v>0.76333333333333331</v>
      </c>
    </row>
    <row r="547" spans="3:13" x14ac:dyDescent="0.2">
      <c r="C547" t="s">
        <v>701</v>
      </c>
      <c r="D547" t="s">
        <v>227</v>
      </c>
      <c r="E547" s="66">
        <v>135</v>
      </c>
      <c r="F547" s="6">
        <v>115</v>
      </c>
      <c r="G547" s="7">
        <v>0.85185185185185186</v>
      </c>
      <c r="J547" t="s">
        <v>322</v>
      </c>
      <c r="K547" s="66">
        <v>350</v>
      </c>
      <c r="L547" s="6">
        <v>306.25</v>
      </c>
      <c r="M547" s="7">
        <v>0.875</v>
      </c>
    </row>
    <row r="548" spans="3:13" x14ac:dyDescent="0.2">
      <c r="C548" t="s">
        <v>466</v>
      </c>
      <c r="D548" t="s">
        <v>26</v>
      </c>
      <c r="E548" s="66">
        <v>135</v>
      </c>
      <c r="F548" s="6">
        <v>103.33333333333333</v>
      </c>
      <c r="G548" s="7">
        <v>0.76543209876543206</v>
      </c>
      <c r="J548" t="s">
        <v>969</v>
      </c>
      <c r="K548" s="66">
        <v>325</v>
      </c>
      <c r="L548" s="6">
        <v>261.25</v>
      </c>
      <c r="M548" s="7">
        <v>0.80384615384615388</v>
      </c>
    </row>
    <row r="549" spans="3:13" x14ac:dyDescent="0.2">
      <c r="C549" t="s">
        <v>451</v>
      </c>
      <c r="D549" t="s">
        <v>44</v>
      </c>
      <c r="E549" s="66">
        <v>135</v>
      </c>
      <c r="F549" s="6">
        <v>110</v>
      </c>
      <c r="G549" s="7">
        <v>0.81481481481481477</v>
      </c>
      <c r="J549" t="s">
        <v>348</v>
      </c>
      <c r="K549" s="66">
        <v>310</v>
      </c>
      <c r="L549" s="6">
        <v>185</v>
      </c>
      <c r="M549" s="7">
        <v>0.59677419354838712</v>
      </c>
    </row>
    <row r="550" spans="3:13" x14ac:dyDescent="0.2">
      <c r="C550" t="s">
        <v>268</v>
      </c>
      <c r="D550" t="s">
        <v>21</v>
      </c>
      <c r="E550" s="66">
        <v>135</v>
      </c>
      <c r="F550" s="6">
        <v>98.333333333333329</v>
      </c>
      <c r="G550" s="7">
        <v>0.72839506172839508</v>
      </c>
      <c r="J550" t="s">
        <v>970</v>
      </c>
      <c r="K550" s="66">
        <v>300</v>
      </c>
      <c r="L550" s="6">
        <v>273.33333333333331</v>
      </c>
      <c r="M550" s="7">
        <v>0.91111111111111109</v>
      </c>
    </row>
    <row r="551" spans="3:13" x14ac:dyDescent="0.2">
      <c r="C551" t="s">
        <v>163</v>
      </c>
      <c r="D551" t="s">
        <v>17</v>
      </c>
      <c r="E551" s="66">
        <v>135</v>
      </c>
      <c r="F551" s="6">
        <v>110</v>
      </c>
      <c r="G551" s="7">
        <v>0.81481481481481477</v>
      </c>
      <c r="J551" t="s">
        <v>796</v>
      </c>
      <c r="K551" s="66">
        <v>295</v>
      </c>
      <c r="L551" s="6">
        <v>241.66666666666666</v>
      </c>
      <c r="M551" s="7">
        <v>0.8192090395480226</v>
      </c>
    </row>
    <row r="552" spans="3:13" x14ac:dyDescent="0.2">
      <c r="C552" t="s">
        <v>452</v>
      </c>
      <c r="D552" t="s">
        <v>44</v>
      </c>
      <c r="E552" s="66">
        <v>135</v>
      </c>
      <c r="F552" s="6">
        <v>131.66666666666666</v>
      </c>
      <c r="G552" s="7">
        <v>0.97530864197530853</v>
      </c>
      <c r="J552" t="s">
        <v>444</v>
      </c>
      <c r="K552" s="66">
        <v>280</v>
      </c>
      <c r="L552" s="6">
        <v>251.66666666666666</v>
      </c>
      <c r="M552" s="7">
        <v>0.89880952380952372</v>
      </c>
    </row>
    <row r="553" spans="3:13" x14ac:dyDescent="0.2">
      <c r="C553" t="s">
        <v>743</v>
      </c>
      <c r="D553" t="s">
        <v>39</v>
      </c>
      <c r="E553" s="66">
        <v>130</v>
      </c>
      <c r="F553" s="6">
        <v>120</v>
      </c>
      <c r="G553" s="7">
        <v>0.92307692307692313</v>
      </c>
      <c r="J553" t="s">
        <v>870</v>
      </c>
      <c r="K553" s="66">
        <v>265</v>
      </c>
      <c r="L553" s="6">
        <v>251.66666666666666</v>
      </c>
      <c r="M553" s="7">
        <v>0.94968553459119498</v>
      </c>
    </row>
    <row r="554" spans="3:13" x14ac:dyDescent="0.2">
      <c r="C554" t="s">
        <v>728</v>
      </c>
      <c r="D554" t="s">
        <v>155</v>
      </c>
      <c r="E554" s="66">
        <v>130</v>
      </c>
      <c r="F554" s="6">
        <v>118.33333333333333</v>
      </c>
      <c r="G554" s="7">
        <v>0.91025641025641024</v>
      </c>
      <c r="J554" t="s">
        <v>813</v>
      </c>
      <c r="K554" s="66">
        <v>230</v>
      </c>
      <c r="L554" s="6">
        <v>193.33333333333334</v>
      </c>
      <c r="M554" s="7">
        <v>0.84057971014492761</v>
      </c>
    </row>
    <row r="555" spans="3:13" x14ac:dyDescent="0.2">
      <c r="C555" t="s">
        <v>886</v>
      </c>
      <c r="D555" t="s">
        <v>46</v>
      </c>
      <c r="E555" s="66">
        <v>130</v>
      </c>
      <c r="F555" s="6">
        <v>113.33333333333333</v>
      </c>
      <c r="G555" s="7">
        <v>0.87179487179487181</v>
      </c>
      <c r="J555" t="s">
        <v>805</v>
      </c>
      <c r="K555" s="66">
        <v>190</v>
      </c>
      <c r="L555" s="6">
        <v>173.33333333333334</v>
      </c>
      <c r="M555" s="7">
        <v>0.91228070175438603</v>
      </c>
    </row>
    <row r="556" spans="3:13" x14ac:dyDescent="0.2">
      <c r="C556" t="s">
        <v>625</v>
      </c>
      <c r="D556" t="s">
        <v>33</v>
      </c>
      <c r="E556" s="66">
        <v>130</v>
      </c>
      <c r="F556" s="6">
        <v>103.33333333333333</v>
      </c>
      <c r="G556" s="7">
        <v>0.79487179487179482</v>
      </c>
      <c r="J556" t="s">
        <v>814</v>
      </c>
      <c r="K556" s="66">
        <v>165</v>
      </c>
      <c r="L556" s="6">
        <v>111.66666666666667</v>
      </c>
      <c r="M556" s="7">
        <v>0.6767676767676768</v>
      </c>
    </row>
    <row r="557" spans="3:13" x14ac:dyDescent="0.2">
      <c r="C557" t="s">
        <v>601</v>
      </c>
      <c r="D557" t="s">
        <v>157</v>
      </c>
      <c r="E557" s="66">
        <v>130</v>
      </c>
      <c r="F557" s="6">
        <v>123.33333333333333</v>
      </c>
      <c r="G557" s="7">
        <v>0.94871794871794868</v>
      </c>
      <c r="I557" t="s">
        <v>295</v>
      </c>
      <c r="K557" s="66">
        <v>535</v>
      </c>
      <c r="L557" s="6">
        <v>288.74925595238096</v>
      </c>
      <c r="M557" s="7">
        <v>0.84152788620001739</v>
      </c>
    </row>
    <row r="558" spans="3:13" x14ac:dyDescent="0.2">
      <c r="C558" t="s">
        <v>369</v>
      </c>
      <c r="D558" t="s">
        <v>30</v>
      </c>
      <c r="E558" s="66">
        <v>130</v>
      </c>
      <c r="F558" s="6">
        <v>113.33333333333333</v>
      </c>
      <c r="G558" s="7">
        <v>0.87179487179487181</v>
      </c>
      <c r="I558" t="s">
        <v>228</v>
      </c>
      <c r="J558" t="s">
        <v>358</v>
      </c>
      <c r="K558" s="66">
        <v>480</v>
      </c>
      <c r="L558" s="6">
        <v>432.14285714285717</v>
      </c>
      <c r="M558" s="7">
        <v>0.90029761904761907</v>
      </c>
    </row>
    <row r="559" spans="3:13" x14ac:dyDescent="0.2">
      <c r="C559" t="s">
        <v>550</v>
      </c>
      <c r="D559" t="s">
        <v>38</v>
      </c>
      <c r="E559" s="66">
        <v>130</v>
      </c>
      <c r="F559" s="6">
        <v>120</v>
      </c>
      <c r="G559" s="7">
        <v>0.92307692307692313</v>
      </c>
      <c r="J559" t="s">
        <v>360</v>
      </c>
      <c r="K559" s="66">
        <v>480</v>
      </c>
      <c r="L559" s="6">
        <v>393</v>
      </c>
      <c r="M559" s="7">
        <v>0.81874999999999998</v>
      </c>
    </row>
    <row r="560" spans="3:13" x14ac:dyDescent="0.2">
      <c r="C560" t="s">
        <v>269</v>
      </c>
      <c r="D560" t="s">
        <v>21</v>
      </c>
      <c r="E560" s="66">
        <v>130</v>
      </c>
      <c r="F560" s="6">
        <v>101.66666666666667</v>
      </c>
      <c r="G560" s="7">
        <v>0.78205128205128205</v>
      </c>
      <c r="J560" t="s">
        <v>501</v>
      </c>
      <c r="K560" s="66">
        <v>480</v>
      </c>
      <c r="L560" s="6">
        <v>423.57142857142856</v>
      </c>
      <c r="M560" s="7">
        <v>0.88244047619047616</v>
      </c>
    </row>
    <row r="561" spans="3:13" x14ac:dyDescent="0.2">
      <c r="C561" t="s">
        <v>468</v>
      </c>
      <c r="D561" t="s">
        <v>26</v>
      </c>
      <c r="E561" s="66">
        <v>130</v>
      </c>
      <c r="F561" s="6">
        <v>108.33333333333333</v>
      </c>
      <c r="G561" s="7">
        <v>0.83333333333333326</v>
      </c>
      <c r="J561" t="s">
        <v>855</v>
      </c>
      <c r="K561" s="66">
        <v>420</v>
      </c>
      <c r="L561" s="6">
        <v>353.75</v>
      </c>
      <c r="M561" s="7">
        <v>0.84226190476190477</v>
      </c>
    </row>
    <row r="562" spans="3:13" x14ac:dyDescent="0.2">
      <c r="C562" t="s">
        <v>570</v>
      </c>
      <c r="D562" t="s">
        <v>32</v>
      </c>
      <c r="E562" s="66">
        <v>130</v>
      </c>
      <c r="F562" s="6">
        <v>116.66666666666667</v>
      </c>
      <c r="G562" s="7">
        <v>0.89743589743589747</v>
      </c>
      <c r="J562" t="s">
        <v>474</v>
      </c>
      <c r="K562" s="66">
        <v>410</v>
      </c>
      <c r="L562" s="6">
        <v>302</v>
      </c>
      <c r="M562" s="7">
        <v>0.73658536585365852</v>
      </c>
    </row>
    <row r="563" spans="3:13" x14ac:dyDescent="0.2">
      <c r="C563" t="s">
        <v>589</v>
      </c>
      <c r="D563" t="s">
        <v>221</v>
      </c>
      <c r="E563" s="66">
        <v>130</v>
      </c>
      <c r="F563" s="6">
        <v>108.33333333333333</v>
      </c>
      <c r="G563" s="7">
        <v>0.83333333333333326</v>
      </c>
      <c r="J563" t="s">
        <v>593</v>
      </c>
      <c r="K563" s="66">
        <v>395</v>
      </c>
      <c r="L563" s="6">
        <v>382.5</v>
      </c>
      <c r="M563" s="7">
        <v>0.96835443037974689</v>
      </c>
    </row>
    <row r="564" spans="3:13" x14ac:dyDescent="0.2">
      <c r="C564" t="s">
        <v>583</v>
      </c>
      <c r="D564" t="s">
        <v>149</v>
      </c>
      <c r="E564" s="66">
        <v>130</v>
      </c>
      <c r="F564" s="6">
        <v>113.33333333333333</v>
      </c>
      <c r="G564" s="7">
        <v>0.87179487179487181</v>
      </c>
      <c r="J564" t="s">
        <v>477</v>
      </c>
      <c r="K564" s="66">
        <v>320</v>
      </c>
      <c r="L564" s="6">
        <v>266.25</v>
      </c>
      <c r="M564" s="7">
        <v>0.83203125</v>
      </c>
    </row>
    <row r="565" spans="3:13" x14ac:dyDescent="0.2">
      <c r="C565" t="s">
        <v>467</v>
      </c>
      <c r="D565" t="s">
        <v>26</v>
      </c>
      <c r="E565" s="66">
        <v>130</v>
      </c>
      <c r="F565" s="6">
        <v>106.66666666666667</v>
      </c>
      <c r="G565" s="7">
        <v>0.8205128205128206</v>
      </c>
      <c r="J565" t="s">
        <v>591</v>
      </c>
      <c r="K565" s="66">
        <v>290</v>
      </c>
      <c r="L565" s="6">
        <v>272.5</v>
      </c>
      <c r="M565" s="7">
        <v>0.93965517241379315</v>
      </c>
    </row>
    <row r="566" spans="3:13" x14ac:dyDescent="0.2">
      <c r="C566" t="s">
        <v>932</v>
      </c>
      <c r="D566" t="s">
        <v>50</v>
      </c>
      <c r="E566" s="66">
        <v>125</v>
      </c>
      <c r="F566" s="6">
        <v>86.666666666666671</v>
      </c>
      <c r="G566" s="7">
        <v>0.69333333333333336</v>
      </c>
      <c r="J566" t="s">
        <v>856</v>
      </c>
      <c r="K566" s="66">
        <v>280</v>
      </c>
      <c r="L566" s="6">
        <v>268.33333333333331</v>
      </c>
      <c r="M566" s="7">
        <v>0.95833333333333326</v>
      </c>
    </row>
    <row r="567" spans="3:13" x14ac:dyDescent="0.2">
      <c r="C567" t="s">
        <v>626</v>
      </c>
      <c r="D567" t="s">
        <v>33</v>
      </c>
      <c r="E567" s="66">
        <v>125</v>
      </c>
      <c r="F567" s="6">
        <v>111.66666666666667</v>
      </c>
      <c r="G567" s="7">
        <v>0.89333333333333342</v>
      </c>
      <c r="J567" t="s">
        <v>682</v>
      </c>
      <c r="K567" s="66">
        <v>280</v>
      </c>
      <c r="L567" s="6">
        <v>250</v>
      </c>
      <c r="M567" s="7">
        <v>0.8928571428571429</v>
      </c>
    </row>
    <row r="568" spans="3:13" x14ac:dyDescent="0.2">
      <c r="C568" t="s">
        <v>729</v>
      </c>
      <c r="D568" t="s">
        <v>155</v>
      </c>
      <c r="E568" s="66">
        <v>125</v>
      </c>
      <c r="F568" s="6">
        <v>116.66666666666667</v>
      </c>
      <c r="G568" s="7">
        <v>0.93333333333333335</v>
      </c>
      <c r="J568" t="s">
        <v>504</v>
      </c>
      <c r="K568" s="66">
        <v>280</v>
      </c>
      <c r="L568" s="6">
        <v>240</v>
      </c>
      <c r="M568" s="7">
        <v>0.8571428571428571</v>
      </c>
    </row>
    <row r="569" spans="3:13" x14ac:dyDescent="0.2">
      <c r="C569" t="s">
        <v>802</v>
      </c>
      <c r="D569" t="s">
        <v>223</v>
      </c>
      <c r="E569" s="66">
        <v>125</v>
      </c>
      <c r="F569" s="6">
        <v>116.66666666666667</v>
      </c>
      <c r="G569" s="7">
        <v>0.93333333333333335</v>
      </c>
      <c r="J569" t="s">
        <v>311</v>
      </c>
      <c r="K569" s="66">
        <v>260</v>
      </c>
      <c r="L569" s="6">
        <v>245</v>
      </c>
      <c r="M569" s="7">
        <v>0.94230769230769229</v>
      </c>
    </row>
    <row r="570" spans="3:13" x14ac:dyDescent="0.2">
      <c r="C570" t="s">
        <v>758</v>
      </c>
      <c r="D570" t="s">
        <v>158</v>
      </c>
      <c r="E570" s="66">
        <v>125</v>
      </c>
      <c r="F570" s="6">
        <v>90</v>
      </c>
      <c r="G570" s="7">
        <v>0.72</v>
      </c>
      <c r="J570" t="s">
        <v>313</v>
      </c>
      <c r="K570" s="66">
        <v>260</v>
      </c>
      <c r="L570" s="6">
        <v>226.66666666666666</v>
      </c>
      <c r="M570" s="7">
        <v>0.87179487179487181</v>
      </c>
    </row>
    <row r="571" spans="3:13" x14ac:dyDescent="0.2">
      <c r="C571" t="s">
        <v>185</v>
      </c>
      <c r="D571" t="s">
        <v>28</v>
      </c>
      <c r="E571" s="66">
        <v>125</v>
      </c>
      <c r="F571" s="6">
        <v>115</v>
      </c>
      <c r="G571" s="7">
        <v>0.92</v>
      </c>
      <c r="J571" t="s">
        <v>339</v>
      </c>
      <c r="K571" s="66">
        <v>250</v>
      </c>
      <c r="L571" s="6">
        <v>213.33333333333334</v>
      </c>
      <c r="M571" s="7">
        <v>0.85333333333333339</v>
      </c>
    </row>
    <row r="572" spans="3:13" x14ac:dyDescent="0.2">
      <c r="C572" t="s">
        <v>571</v>
      </c>
      <c r="D572" t="s">
        <v>32</v>
      </c>
      <c r="E572" s="66">
        <v>125</v>
      </c>
      <c r="F572" s="6">
        <v>41.666666666666664</v>
      </c>
      <c r="G572" s="7">
        <v>0.33333333333333331</v>
      </c>
      <c r="J572" t="s">
        <v>599</v>
      </c>
      <c r="K572" s="66">
        <v>245</v>
      </c>
      <c r="L572" s="6">
        <v>220</v>
      </c>
      <c r="M572" s="7">
        <v>0.89795918367346939</v>
      </c>
    </row>
    <row r="573" spans="3:13" x14ac:dyDescent="0.2">
      <c r="C573" t="s">
        <v>572</v>
      </c>
      <c r="D573" t="s">
        <v>32</v>
      </c>
      <c r="E573" s="66">
        <v>125</v>
      </c>
      <c r="F573" s="6">
        <v>106.66666666666667</v>
      </c>
      <c r="G573" s="7">
        <v>0.85333333333333339</v>
      </c>
      <c r="I573" t="s">
        <v>335</v>
      </c>
      <c r="K573" s="66">
        <v>480</v>
      </c>
      <c r="L573" s="6">
        <v>299.26984126984121</v>
      </c>
      <c r="M573" s="7">
        <v>0.8750580154088925</v>
      </c>
    </row>
    <row r="574" spans="3:13" x14ac:dyDescent="0.2">
      <c r="C574" t="s">
        <v>304</v>
      </c>
      <c r="D574" t="s">
        <v>23</v>
      </c>
      <c r="E574" s="66">
        <v>125</v>
      </c>
      <c r="F574" s="6">
        <v>111.66666666666667</v>
      </c>
      <c r="G574" s="7">
        <v>0.89333333333333342</v>
      </c>
      <c r="I574" t="s">
        <v>229</v>
      </c>
      <c r="J574" t="s">
        <v>632</v>
      </c>
      <c r="K574" s="66">
        <v>505</v>
      </c>
      <c r="L574" s="6">
        <v>416.25</v>
      </c>
      <c r="M574" s="7">
        <v>0.82425742574257421</v>
      </c>
    </row>
    <row r="575" spans="3:13" x14ac:dyDescent="0.2">
      <c r="C575" t="s">
        <v>919</v>
      </c>
      <c r="D575" t="s">
        <v>52</v>
      </c>
      <c r="E575" s="66">
        <v>120</v>
      </c>
      <c r="F575" s="6">
        <v>105</v>
      </c>
      <c r="G575" s="7">
        <v>0.875</v>
      </c>
      <c r="J575" t="s">
        <v>279</v>
      </c>
      <c r="K575" s="66">
        <v>500</v>
      </c>
      <c r="L575" s="6">
        <v>426.42857142857144</v>
      </c>
      <c r="M575" s="7">
        <v>0.85285714285714287</v>
      </c>
    </row>
    <row r="576" spans="3:13" x14ac:dyDescent="0.2">
      <c r="C576" t="s">
        <v>833</v>
      </c>
      <c r="D576" t="s">
        <v>48</v>
      </c>
      <c r="E576" s="66">
        <v>120</v>
      </c>
      <c r="F576" s="6">
        <v>105</v>
      </c>
      <c r="G576" s="7">
        <v>0.875</v>
      </c>
      <c r="J576" t="s">
        <v>777</v>
      </c>
      <c r="K576" s="66">
        <v>490</v>
      </c>
      <c r="L576" s="6">
        <v>415</v>
      </c>
      <c r="M576" s="7">
        <v>0.84693877551020413</v>
      </c>
    </row>
    <row r="577" spans="3:13" x14ac:dyDescent="0.2">
      <c r="C577" t="s">
        <v>246</v>
      </c>
      <c r="D577" t="s">
        <v>22</v>
      </c>
      <c r="E577" s="66">
        <v>120</v>
      </c>
      <c r="F577" s="6">
        <v>98.333333333333329</v>
      </c>
      <c r="G577" s="7">
        <v>0.81944444444444442</v>
      </c>
      <c r="J577" t="s">
        <v>935</v>
      </c>
      <c r="K577" s="66">
        <v>445</v>
      </c>
      <c r="L577" s="6">
        <v>379.28571428571428</v>
      </c>
      <c r="M577" s="7">
        <v>0.8523274478330658</v>
      </c>
    </row>
    <row r="578" spans="3:13" x14ac:dyDescent="0.2">
      <c r="C578" t="s">
        <v>453</v>
      </c>
      <c r="D578" t="s">
        <v>44</v>
      </c>
      <c r="E578" s="66">
        <v>120</v>
      </c>
      <c r="F578" s="6">
        <v>106.66666666666667</v>
      </c>
      <c r="G578" s="7">
        <v>0.88888888888888895</v>
      </c>
      <c r="J578" t="s">
        <v>778</v>
      </c>
      <c r="K578" s="66">
        <v>445</v>
      </c>
      <c r="L578" s="6">
        <v>343</v>
      </c>
      <c r="M578" s="7">
        <v>0.77078651685393262</v>
      </c>
    </row>
    <row r="579" spans="3:13" x14ac:dyDescent="0.2">
      <c r="C579" t="s">
        <v>165</v>
      </c>
      <c r="D579" t="s">
        <v>17</v>
      </c>
      <c r="E579" s="66">
        <v>120</v>
      </c>
      <c r="F579" s="6">
        <v>110</v>
      </c>
      <c r="G579" s="7">
        <v>0.91666666666666663</v>
      </c>
      <c r="J579" t="s">
        <v>631</v>
      </c>
      <c r="K579" s="66">
        <v>430</v>
      </c>
      <c r="L579" s="6">
        <v>378.75</v>
      </c>
      <c r="M579" s="7">
        <v>0.8808139534883721</v>
      </c>
    </row>
    <row r="580" spans="3:13" x14ac:dyDescent="0.2">
      <c r="C580" t="s">
        <v>531</v>
      </c>
      <c r="D580" t="s">
        <v>41</v>
      </c>
      <c r="E580" s="66">
        <v>120</v>
      </c>
      <c r="F580" s="6">
        <v>108.33333333333333</v>
      </c>
      <c r="G580" s="7">
        <v>0.90277777777777779</v>
      </c>
      <c r="J580" t="s">
        <v>180</v>
      </c>
      <c r="K580" s="66">
        <v>390</v>
      </c>
      <c r="L580" s="6">
        <v>352.5</v>
      </c>
      <c r="M580" s="7">
        <v>0.90384615384615385</v>
      </c>
    </row>
    <row r="581" spans="3:13" x14ac:dyDescent="0.2">
      <c r="C581" t="s">
        <v>530</v>
      </c>
      <c r="D581" t="s">
        <v>41</v>
      </c>
      <c r="E581" s="66">
        <v>120</v>
      </c>
      <c r="F581" s="6">
        <v>100</v>
      </c>
      <c r="G581" s="7">
        <v>0.83333333333333337</v>
      </c>
      <c r="J581" t="s">
        <v>181</v>
      </c>
      <c r="K581" s="66">
        <v>390</v>
      </c>
      <c r="L581" s="6">
        <v>325</v>
      </c>
      <c r="M581" s="7">
        <v>0.83333333333333337</v>
      </c>
    </row>
    <row r="582" spans="3:13" x14ac:dyDescent="0.2">
      <c r="C582" t="s">
        <v>305</v>
      </c>
      <c r="D582" t="s">
        <v>23</v>
      </c>
      <c r="E582" s="66">
        <v>120</v>
      </c>
      <c r="F582" s="6">
        <v>113.33333333333333</v>
      </c>
      <c r="G582" s="7">
        <v>0.94444444444444442</v>
      </c>
      <c r="J582" t="s">
        <v>779</v>
      </c>
      <c r="K582" s="66">
        <v>390</v>
      </c>
      <c r="L582" s="6">
        <v>356</v>
      </c>
      <c r="M582" s="7">
        <v>0.9128205128205128</v>
      </c>
    </row>
    <row r="583" spans="3:13" x14ac:dyDescent="0.2">
      <c r="C583" t="s">
        <v>744</v>
      </c>
      <c r="D583" t="s">
        <v>39</v>
      </c>
      <c r="E583" s="66">
        <v>115</v>
      </c>
      <c r="F583" s="6">
        <v>93.333333333333329</v>
      </c>
      <c r="G583" s="7">
        <v>0.81159420289855067</v>
      </c>
      <c r="J583" t="s">
        <v>861</v>
      </c>
      <c r="K583" s="66">
        <v>360</v>
      </c>
      <c r="L583" s="6">
        <v>343.33333333333331</v>
      </c>
      <c r="M583" s="7">
        <v>0.95370370370370361</v>
      </c>
    </row>
    <row r="584" spans="3:13" x14ac:dyDescent="0.2">
      <c r="C584" t="s">
        <v>679</v>
      </c>
      <c r="D584" t="s">
        <v>146</v>
      </c>
      <c r="E584" s="66">
        <v>115</v>
      </c>
      <c r="F584" s="6">
        <v>111.66666666666667</v>
      </c>
      <c r="G584" s="7">
        <v>0.97101449275362328</v>
      </c>
      <c r="J584" t="s">
        <v>633</v>
      </c>
      <c r="K584" s="66">
        <v>340</v>
      </c>
      <c r="L584" s="6">
        <v>313.33333333333331</v>
      </c>
      <c r="M584" s="7">
        <v>0.92156862745098034</v>
      </c>
    </row>
    <row r="585" spans="3:13" x14ac:dyDescent="0.2">
      <c r="C585" t="s">
        <v>759</v>
      </c>
      <c r="D585" t="s">
        <v>158</v>
      </c>
      <c r="E585" s="66">
        <v>115</v>
      </c>
      <c r="F585" s="6">
        <v>100</v>
      </c>
      <c r="G585" s="7">
        <v>0.86956521739130432</v>
      </c>
      <c r="J585" t="s">
        <v>635</v>
      </c>
      <c r="K585" s="66">
        <v>320</v>
      </c>
      <c r="L585" s="6">
        <v>255</v>
      </c>
      <c r="M585" s="7">
        <v>0.796875</v>
      </c>
    </row>
    <row r="586" spans="3:13" x14ac:dyDescent="0.2">
      <c r="C586" t="s">
        <v>787</v>
      </c>
      <c r="D586" t="s">
        <v>40</v>
      </c>
      <c r="E586" s="66">
        <v>115</v>
      </c>
      <c r="F586" s="6">
        <v>96.666666666666671</v>
      </c>
      <c r="G586" s="7">
        <v>0.84057971014492761</v>
      </c>
      <c r="J586" t="s">
        <v>956</v>
      </c>
      <c r="K586" s="66">
        <v>300</v>
      </c>
      <c r="L586" s="6">
        <v>286.66666666666669</v>
      </c>
      <c r="M586" s="7">
        <v>0.9555555555555556</v>
      </c>
    </row>
    <row r="587" spans="3:13" x14ac:dyDescent="0.2">
      <c r="C587" t="s">
        <v>887</v>
      </c>
      <c r="D587" t="s">
        <v>46</v>
      </c>
      <c r="E587" s="66">
        <v>115</v>
      </c>
      <c r="F587" s="6">
        <v>108.33333333333333</v>
      </c>
      <c r="G587" s="7">
        <v>0.94202898550724634</v>
      </c>
      <c r="J587" t="s">
        <v>938</v>
      </c>
      <c r="K587" s="66">
        <v>275</v>
      </c>
      <c r="L587" s="6">
        <v>246.66666666666666</v>
      </c>
      <c r="M587" s="7">
        <v>0.89696969696969697</v>
      </c>
    </row>
    <row r="588" spans="3:13" x14ac:dyDescent="0.2">
      <c r="C588" t="s">
        <v>343</v>
      </c>
      <c r="D588" t="s">
        <v>36</v>
      </c>
      <c r="E588" s="66">
        <v>115</v>
      </c>
      <c r="F588" s="6">
        <v>105</v>
      </c>
      <c r="G588" s="7">
        <v>0.91304347826086951</v>
      </c>
      <c r="J588" t="s">
        <v>199</v>
      </c>
      <c r="K588" s="66">
        <v>265</v>
      </c>
      <c r="L588" s="6">
        <v>221.66666666666666</v>
      </c>
      <c r="M588" s="7">
        <v>0.83647798742138357</v>
      </c>
    </row>
    <row r="589" spans="3:13" x14ac:dyDescent="0.2">
      <c r="C589" t="s">
        <v>573</v>
      </c>
      <c r="D589" t="s">
        <v>32</v>
      </c>
      <c r="E589" s="66">
        <v>115</v>
      </c>
      <c r="F589" s="6">
        <v>106.66666666666667</v>
      </c>
      <c r="G589" s="7">
        <v>0.92753623188405798</v>
      </c>
      <c r="J589" t="s">
        <v>929</v>
      </c>
      <c r="K589" s="66">
        <v>240</v>
      </c>
      <c r="L589" s="6">
        <v>226.66666666666666</v>
      </c>
      <c r="M589" s="7">
        <v>0.94444444444444442</v>
      </c>
    </row>
    <row r="590" spans="3:13" x14ac:dyDescent="0.2">
      <c r="C590" t="s">
        <v>392</v>
      </c>
      <c r="D590" t="s">
        <v>25</v>
      </c>
      <c r="E590" s="66">
        <v>115</v>
      </c>
      <c r="F590" s="6">
        <v>88.333333333333329</v>
      </c>
      <c r="G590" s="7">
        <v>0.76811594202898548</v>
      </c>
      <c r="J590" t="s">
        <v>923</v>
      </c>
      <c r="K590" s="66">
        <v>210</v>
      </c>
      <c r="L590" s="6">
        <v>198.33333333333334</v>
      </c>
      <c r="M590" s="7">
        <v>0.94444444444444453</v>
      </c>
    </row>
    <row r="591" spans="3:13" x14ac:dyDescent="0.2">
      <c r="C591" t="s">
        <v>391</v>
      </c>
      <c r="D591" t="s">
        <v>25</v>
      </c>
      <c r="E591" s="66">
        <v>115</v>
      </c>
      <c r="F591" s="6">
        <v>88.333333333333329</v>
      </c>
      <c r="G591" s="7">
        <v>0.76811594202898548</v>
      </c>
      <c r="J591" t="s">
        <v>928</v>
      </c>
      <c r="K591" s="66">
        <v>195</v>
      </c>
      <c r="L591" s="6">
        <v>170</v>
      </c>
      <c r="M591" s="7">
        <v>0.87179487179487181</v>
      </c>
    </row>
    <row r="592" spans="3:13" x14ac:dyDescent="0.2">
      <c r="C592" t="s">
        <v>533</v>
      </c>
      <c r="D592" t="s">
        <v>41</v>
      </c>
      <c r="E592" s="66">
        <v>115</v>
      </c>
      <c r="F592" s="6">
        <v>95</v>
      </c>
      <c r="G592" s="7">
        <v>0.82608695652173914</v>
      </c>
      <c r="I592" t="s">
        <v>285</v>
      </c>
      <c r="K592" s="66">
        <v>505</v>
      </c>
      <c r="L592" s="6">
        <v>314.10449735449743</v>
      </c>
      <c r="M592" s="7">
        <v>0.87116809743928403</v>
      </c>
    </row>
    <row r="593" spans="3:13" x14ac:dyDescent="0.2">
      <c r="C593" t="s">
        <v>574</v>
      </c>
      <c r="D593" t="s">
        <v>32</v>
      </c>
      <c r="E593" s="66">
        <v>115</v>
      </c>
      <c r="F593" s="6">
        <v>88.333333333333329</v>
      </c>
      <c r="G593" s="7">
        <v>0.76811594202898548</v>
      </c>
      <c r="I593" t="s">
        <v>224</v>
      </c>
      <c r="J593" t="s">
        <v>240</v>
      </c>
      <c r="K593" s="66">
        <v>505</v>
      </c>
      <c r="L593" s="6">
        <v>425.83333333333331</v>
      </c>
      <c r="M593" s="7">
        <v>0.84323432343234317</v>
      </c>
    </row>
    <row r="594" spans="3:13" x14ac:dyDescent="0.2">
      <c r="C594" t="s">
        <v>532</v>
      </c>
      <c r="D594" t="s">
        <v>41</v>
      </c>
      <c r="E594" s="66">
        <v>115</v>
      </c>
      <c r="F594" s="6">
        <v>108.33333333333333</v>
      </c>
      <c r="G594" s="7">
        <v>0.94202898550724634</v>
      </c>
      <c r="J594" t="s">
        <v>162</v>
      </c>
      <c r="K594" s="66">
        <v>470</v>
      </c>
      <c r="L594" s="6">
        <v>404.16666666666669</v>
      </c>
      <c r="M594" s="7">
        <v>0.85992907801418439</v>
      </c>
    </row>
    <row r="595" spans="3:13" x14ac:dyDescent="0.2">
      <c r="C595" t="s">
        <v>774</v>
      </c>
      <c r="D595" t="s">
        <v>159</v>
      </c>
      <c r="E595" s="66">
        <v>110</v>
      </c>
      <c r="F595" s="6">
        <v>103.33333333333333</v>
      </c>
      <c r="G595" s="7">
        <v>0.93939393939393934</v>
      </c>
      <c r="J595" t="s">
        <v>188</v>
      </c>
      <c r="K595" s="66">
        <v>460</v>
      </c>
      <c r="L595" s="6">
        <v>431.25</v>
      </c>
      <c r="M595" s="7">
        <v>0.9375</v>
      </c>
    </row>
    <row r="596" spans="3:13" x14ac:dyDescent="0.2">
      <c r="C596" t="s">
        <v>803</v>
      </c>
      <c r="D596" t="s">
        <v>223</v>
      </c>
      <c r="E596" s="66">
        <v>110</v>
      </c>
      <c r="F596" s="6">
        <v>100</v>
      </c>
      <c r="G596" s="7">
        <v>0.90909090909090906</v>
      </c>
      <c r="J596" t="s">
        <v>237</v>
      </c>
      <c r="K596" s="66">
        <v>425</v>
      </c>
      <c r="L596" s="6">
        <v>382.5</v>
      </c>
      <c r="M596" s="7">
        <v>0.9</v>
      </c>
    </row>
    <row r="597" spans="3:13" x14ac:dyDescent="0.2">
      <c r="C597" t="s">
        <v>834</v>
      </c>
      <c r="D597" t="s">
        <v>48</v>
      </c>
      <c r="E597" s="66">
        <v>110</v>
      </c>
      <c r="F597" s="6">
        <v>93.333333333333329</v>
      </c>
      <c r="G597" s="7">
        <v>0.8484848484848484</v>
      </c>
      <c r="J597" t="s">
        <v>410</v>
      </c>
      <c r="K597" s="66">
        <v>390</v>
      </c>
      <c r="L597" s="6">
        <v>333.33333333333331</v>
      </c>
      <c r="M597" s="7">
        <v>0.85470085470085466</v>
      </c>
    </row>
    <row r="598" spans="3:13" x14ac:dyDescent="0.2">
      <c r="C598" t="s">
        <v>716</v>
      </c>
      <c r="D598" t="s">
        <v>27</v>
      </c>
      <c r="E598" s="66">
        <v>110</v>
      </c>
      <c r="F598" s="6">
        <v>101.66666666666667</v>
      </c>
      <c r="G598" s="7">
        <v>0.92424242424242431</v>
      </c>
      <c r="J598" t="s">
        <v>190</v>
      </c>
      <c r="K598" s="66">
        <v>370</v>
      </c>
      <c r="L598" s="6">
        <v>296.66666666666669</v>
      </c>
      <c r="M598" s="7">
        <v>0.80180180180180183</v>
      </c>
    </row>
    <row r="599" spans="3:13" x14ac:dyDescent="0.2">
      <c r="C599" t="s">
        <v>773</v>
      </c>
      <c r="D599" t="s">
        <v>159</v>
      </c>
      <c r="E599" s="66">
        <v>110</v>
      </c>
      <c r="F599" s="6">
        <v>88.333333333333329</v>
      </c>
      <c r="G599" s="7">
        <v>0.80303030303030298</v>
      </c>
      <c r="J599" t="s">
        <v>161</v>
      </c>
      <c r="K599" s="66">
        <v>360</v>
      </c>
      <c r="L599" s="6">
        <v>328.33333333333331</v>
      </c>
      <c r="M599" s="7">
        <v>0.91203703703703698</v>
      </c>
    </row>
    <row r="600" spans="3:13" x14ac:dyDescent="0.2">
      <c r="C600" t="s">
        <v>820</v>
      </c>
      <c r="D600" t="s">
        <v>37</v>
      </c>
      <c r="E600" s="66">
        <v>110</v>
      </c>
      <c r="F600" s="6">
        <v>86.666666666666671</v>
      </c>
      <c r="G600" s="7">
        <v>0.78787878787878796</v>
      </c>
      <c r="J600" t="s">
        <v>262</v>
      </c>
      <c r="K600" s="66">
        <v>350</v>
      </c>
      <c r="L600" s="6">
        <v>305</v>
      </c>
      <c r="M600" s="7">
        <v>0.87142857142857144</v>
      </c>
    </row>
    <row r="601" spans="3:13" x14ac:dyDescent="0.2">
      <c r="C601" t="s">
        <v>332</v>
      </c>
      <c r="D601" t="s">
        <v>29</v>
      </c>
      <c r="E601" s="66">
        <v>110</v>
      </c>
      <c r="F601" s="6">
        <v>103.33333333333333</v>
      </c>
      <c r="G601" s="7">
        <v>0.93939393939393934</v>
      </c>
      <c r="J601" t="s">
        <v>238</v>
      </c>
      <c r="K601" s="66">
        <v>330</v>
      </c>
      <c r="L601" s="6">
        <v>303.33333333333331</v>
      </c>
      <c r="M601" s="7">
        <v>0.91919191919191912</v>
      </c>
    </row>
    <row r="602" spans="3:13" x14ac:dyDescent="0.2">
      <c r="C602" t="s">
        <v>584</v>
      </c>
      <c r="D602" t="s">
        <v>149</v>
      </c>
      <c r="E602" s="66">
        <v>110</v>
      </c>
      <c r="F602" s="6">
        <v>91.666666666666671</v>
      </c>
      <c r="G602" s="7">
        <v>0.83333333333333337</v>
      </c>
      <c r="J602" t="s">
        <v>409</v>
      </c>
      <c r="K602" s="66">
        <v>305</v>
      </c>
      <c r="L602" s="6">
        <v>280</v>
      </c>
      <c r="M602" s="7">
        <v>0.91803278688524592</v>
      </c>
    </row>
    <row r="603" spans="3:13" x14ac:dyDescent="0.2">
      <c r="C603" t="s">
        <v>760</v>
      </c>
      <c r="D603" t="s">
        <v>158</v>
      </c>
      <c r="E603" s="66">
        <v>105</v>
      </c>
      <c r="F603" s="6">
        <v>88.333333333333329</v>
      </c>
      <c r="G603" s="7">
        <v>0.84126984126984128</v>
      </c>
      <c r="J603" t="s">
        <v>264</v>
      </c>
      <c r="K603" s="66">
        <v>290</v>
      </c>
      <c r="L603" s="6">
        <v>243.33333333333334</v>
      </c>
      <c r="M603" s="7">
        <v>0.83908045977011503</v>
      </c>
    </row>
    <row r="604" spans="3:13" x14ac:dyDescent="0.2">
      <c r="C604" t="s">
        <v>247</v>
      </c>
      <c r="D604" t="s">
        <v>22</v>
      </c>
      <c r="E604" s="66">
        <v>105</v>
      </c>
      <c r="F604" s="6">
        <v>76.666666666666671</v>
      </c>
      <c r="G604" s="7">
        <v>0.73015873015873023</v>
      </c>
      <c r="J604" t="s">
        <v>266</v>
      </c>
      <c r="K604" s="66">
        <v>280</v>
      </c>
      <c r="L604" s="6">
        <v>233.33333333333334</v>
      </c>
      <c r="M604" s="7">
        <v>0.83333333333333337</v>
      </c>
    </row>
    <row r="605" spans="3:13" x14ac:dyDescent="0.2">
      <c r="C605" t="s">
        <v>730</v>
      </c>
      <c r="D605" t="s">
        <v>155</v>
      </c>
      <c r="E605" s="66">
        <v>100</v>
      </c>
      <c r="F605" s="6">
        <v>73.333333333333329</v>
      </c>
      <c r="G605" s="7">
        <v>0.73333333333333328</v>
      </c>
      <c r="J605" t="s">
        <v>256</v>
      </c>
      <c r="K605" s="66">
        <v>220</v>
      </c>
      <c r="L605" s="6">
        <v>183.33333333333334</v>
      </c>
      <c r="M605" s="7">
        <v>0.83333333333333337</v>
      </c>
    </row>
    <row r="606" spans="3:13" x14ac:dyDescent="0.2">
      <c r="C606" t="s">
        <v>731</v>
      </c>
      <c r="D606" t="s">
        <v>155</v>
      </c>
      <c r="E606" s="66">
        <v>100</v>
      </c>
      <c r="F606" s="6">
        <v>83.333333333333329</v>
      </c>
      <c r="G606" s="7">
        <v>0.83333333333333326</v>
      </c>
      <c r="J606" t="s">
        <v>175</v>
      </c>
      <c r="K606" s="66">
        <v>215</v>
      </c>
      <c r="L606" s="6">
        <v>185</v>
      </c>
      <c r="M606" s="7">
        <v>0.86046511627906974</v>
      </c>
    </row>
    <row r="607" spans="3:13" x14ac:dyDescent="0.2">
      <c r="C607" t="s">
        <v>850</v>
      </c>
      <c r="D607" t="s">
        <v>49</v>
      </c>
      <c r="E607" s="66">
        <v>100</v>
      </c>
      <c r="F607" s="6">
        <v>63.333333333333336</v>
      </c>
      <c r="G607" s="7">
        <v>0.6333333333333333</v>
      </c>
      <c r="J607" t="s">
        <v>276</v>
      </c>
      <c r="K607" s="66">
        <v>185</v>
      </c>
      <c r="L607" s="6">
        <v>158.33333333333334</v>
      </c>
      <c r="M607" s="7">
        <v>0.85585585585585588</v>
      </c>
    </row>
    <row r="608" spans="3:13" x14ac:dyDescent="0.2">
      <c r="C608" t="s">
        <v>888</v>
      </c>
      <c r="D608" t="s">
        <v>46</v>
      </c>
      <c r="E608" s="66">
        <v>100</v>
      </c>
      <c r="F608" s="6">
        <v>76.666666666666671</v>
      </c>
      <c r="G608" s="7">
        <v>0.76666666666666672</v>
      </c>
      <c r="J608" t="s">
        <v>253</v>
      </c>
      <c r="K608" s="66">
        <v>175</v>
      </c>
      <c r="L608" s="6">
        <v>166.66666666666666</v>
      </c>
      <c r="M608" s="7">
        <v>0.95238095238095233</v>
      </c>
    </row>
    <row r="609" spans="3:13" x14ac:dyDescent="0.2">
      <c r="C609" t="s">
        <v>775</v>
      </c>
      <c r="D609" t="s">
        <v>159</v>
      </c>
      <c r="E609" s="66">
        <v>100</v>
      </c>
      <c r="F609" s="6">
        <v>95</v>
      </c>
      <c r="G609" s="7">
        <v>0.95</v>
      </c>
      <c r="I609" t="s">
        <v>250</v>
      </c>
      <c r="K609" s="66">
        <v>505</v>
      </c>
      <c r="L609" s="6">
        <v>291.27604166666669</v>
      </c>
      <c r="M609" s="7">
        <v>0.87437460913070675</v>
      </c>
    </row>
    <row r="610" spans="3:13" x14ac:dyDescent="0.2">
      <c r="C610" t="s">
        <v>666</v>
      </c>
      <c r="D610" t="s">
        <v>43</v>
      </c>
      <c r="E610" s="66">
        <v>100</v>
      </c>
      <c r="F610" s="6">
        <v>100</v>
      </c>
      <c r="G610" s="7">
        <v>1</v>
      </c>
      <c r="I610" t="s">
        <v>26</v>
      </c>
      <c r="J610" t="s">
        <v>457</v>
      </c>
      <c r="K610" s="66">
        <v>500</v>
      </c>
      <c r="L610" s="6">
        <v>433.57142857142856</v>
      </c>
      <c r="M610" s="7">
        <v>0.8671428571428571</v>
      </c>
    </row>
    <row r="611" spans="3:13" x14ac:dyDescent="0.2">
      <c r="C611" t="s">
        <v>306</v>
      </c>
      <c r="D611" t="s">
        <v>23</v>
      </c>
      <c r="E611" s="66">
        <v>100</v>
      </c>
      <c r="F611" s="6">
        <v>93.333333333333329</v>
      </c>
      <c r="G611" s="7">
        <v>0.93333333333333324</v>
      </c>
      <c r="J611" t="s">
        <v>458</v>
      </c>
      <c r="K611" s="66">
        <v>430</v>
      </c>
      <c r="L611" s="6">
        <v>382.14285714285717</v>
      </c>
      <c r="M611" s="7">
        <v>0.88870431893687718</v>
      </c>
    </row>
    <row r="612" spans="3:13" x14ac:dyDescent="0.2">
      <c r="C612" t="s">
        <v>534</v>
      </c>
      <c r="D612" t="s">
        <v>41</v>
      </c>
      <c r="E612" s="66">
        <v>100</v>
      </c>
      <c r="F612" s="6">
        <v>88.333333333333329</v>
      </c>
      <c r="G612" s="7">
        <v>0.8833333333333333</v>
      </c>
      <c r="J612" t="s">
        <v>460</v>
      </c>
      <c r="K612" s="66">
        <v>395</v>
      </c>
      <c r="L612" s="6">
        <v>326</v>
      </c>
      <c r="M612" s="7">
        <v>0.82531645569620249</v>
      </c>
    </row>
    <row r="613" spans="3:13" x14ac:dyDescent="0.2">
      <c r="C613" t="s">
        <v>248</v>
      </c>
      <c r="D613" t="s">
        <v>22</v>
      </c>
      <c r="E613" s="66">
        <v>100</v>
      </c>
      <c r="F613" s="6">
        <v>63.333333333333336</v>
      </c>
      <c r="G613" s="7">
        <v>0.6333333333333333</v>
      </c>
      <c r="J613" t="s">
        <v>459</v>
      </c>
      <c r="K613" s="66">
        <v>300</v>
      </c>
      <c r="L613" s="6">
        <v>252</v>
      </c>
      <c r="M613" s="7">
        <v>0.84</v>
      </c>
    </row>
    <row r="614" spans="3:13" x14ac:dyDescent="0.2">
      <c r="C614" t="s">
        <v>821</v>
      </c>
      <c r="D614" t="s">
        <v>37</v>
      </c>
      <c r="E614" s="66">
        <v>95</v>
      </c>
      <c r="F614" s="6">
        <v>81.666666666666671</v>
      </c>
      <c r="G614" s="7">
        <v>0.85964912280701755</v>
      </c>
      <c r="J614" t="s">
        <v>462</v>
      </c>
      <c r="K614" s="66">
        <v>295</v>
      </c>
      <c r="L614" s="6">
        <v>231.25</v>
      </c>
      <c r="M614" s="7">
        <v>0.78389830508474578</v>
      </c>
    </row>
    <row r="615" spans="3:13" x14ac:dyDescent="0.2">
      <c r="C615" t="s">
        <v>611</v>
      </c>
      <c r="D615" t="s">
        <v>31</v>
      </c>
      <c r="E615" s="66">
        <v>95</v>
      </c>
      <c r="F615" s="6">
        <v>88.333333333333329</v>
      </c>
      <c r="G615" s="7">
        <v>0.92982456140350878</v>
      </c>
      <c r="J615" t="s">
        <v>461</v>
      </c>
      <c r="K615" s="66">
        <v>235</v>
      </c>
      <c r="L615" s="6">
        <v>215</v>
      </c>
      <c r="M615" s="7">
        <v>0.91489361702127658</v>
      </c>
    </row>
    <row r="616" spans="3:13" x14ac:dyDescent="0.2">
      <c r="C616" t="s">
        <v>717</v>
      </c>
      <c r="D616" t="s">
        <v>27</v>
      </c>
      <c r="E616" s="66">
        <v>95</v>
      </c>
      <c r="F616" s="6">
        <v>88.333333333333329</v>
      </c>
      <c r="G616" s="7">
        <v>0.92982456140350878</v>
      </c>
      <c r="J616" t="s">
        <v>464</v>
      </c>
      <c r="K616" s="66">
        <v>180</v>
      </c>
      <c r="L616" s="6">
        <v>128.75</v>
      </c>
      <c r="M616" s="7">
        <v>0.71527777777777779</v>
      </c>
    </row>
    <row r="617" spans="3:13" x14ac:dyDescent="0.2">
      <c r="C617" t="s">
        <v>889</v>
      </c>
      <c r="D617" t="s">
        <v>46</v>
      </c>
      <c r="E617" s="66">
        <v>95</v>
      </c>
      <c r="F617" s="6">
        <v>78.333333333333329</v>
      </c>
      <c r="G617" s="7">
        <v>0.82456140350877183</v>
      </c>
      <c r="J617" t="s">
        <v>463</v>
      </c>
      <c r="K617" s="66">
        <v>180</v>
      </c>
      <c r="L617" s="6">
        <v>146.25</v>
      </c>
      <c r="M617" s="7">
        <v>0.8125</v>
      </c>
    </row>
    <row r="618" spans="3:13" x14ac:dyDescent="0.2">
      <c r="C618" t="s">
        <v>788</v>
      </c>
      <c r="D618" t="s">
        <v>40</v>
      </c>
      <c r="E618" s="66">
        <v>95</v>
      </c>
      <c r="F618" s="6">
        <v>71.666666666666671</v>
      </c>
      <c r="G618" s="7">
        <v>0.75438596491228072</v>
      </c>
      <c r="J618" t="s">
        <v>465</v>
      </c>
      <c r="K618" s="66">
        <v>150</v>
      </c>
      <c r="L618" s="6">
        <v>123.33333333333333</v>
      </c>
      <c r="M618" s="7">
        <v>0.82222222222222219</v>
      </c>
    </row>
    <row r="619" spans="3:13" x14ac:dyDescent="0.2">
      <c r="C619" t="s">
        <v>307</v>
      </c>
      <c r="D619" t="s">
        <v>23</v>
      </c>
      <c r="E619" s="66">
        <v>95</v>
      </c>
      <c r="F619" s="6">
        <v>81.666666666666671</v>
      </c>
      <c r="G619" s="7">
        <v>0.85964912280701755</v>
      </c>
      <c r="J619" t="s">
        <v>466</v>
      </c>
      <c r="K619" s="66">
        <v>135</v>
      </c>
      <c r="L619" s="6">
        <v>103.33333333333333</v>
      </c>
      <c r="M619" s="7">
        <v>0.76543209876543206</v>
      </c>
    </row>
    <row r="620" spans="3:13" x14ac:dyDescent="0.2">
      <c r="C620" t="s">
        <v>592</v>
      </c>
      <c r="D620" t="s">
        <v>35</v>
      </c>
      <c r="E620" s="66">
        <v>95</v>
      </c>
      <c r="F620" s="6">
        <v>86.666666666666671</v>
      </c>
      <c r="G620" s="7">
        <v>0.91228070175438603</v>
      </c>
      <c r="J620" t="s">
        <v>468</v>
      </c>
      <c r="K620" s="66">
        <v>130</v>
      </c>
      <c r="L620" s="6">
        <v>108.33333333333333</v>
      </c>
      <c r="M620" s="7">
        <v>0.83333333333333326</v>
      </c>
    </row>
    <row r="621" spans="3:13" x14ac:dyDescent="0.2">
      <c r="C621" t="s">
        <v>835</v>
      </c>
      <c r="D621" t="s">
        <v>48</v>
      </c>
      <c r="E621" s="66">
        <v>90</v>
      </c>
      <c r="F621" s="6">
        <v>83.333333333333329</v>
      </c>
      <c r="G621" s="7">
        <v>0.92592592592592582</v>
      </c>
      <c r="J621" t="s">
        <v>467</v>
      </c>
      <c r="K621" s="66">
        <v>130</v>
      </c>
      <c r="L621" s="6">
        <v>106.66666666666667</v>
      </c>
      <c r="M621" s="7">
        <v>0.8205128205128206</v>
      </c>
    </row>
    <row r="622" spans="3:13" x14ac:dyDescent="0.2">
      <c r="C622" t="s">
        <v>270</v>
      </c>
      <c r="D622" t="s">
        <v>21</v>
      </c>
      <c r="E622" s="66">
        <v>90</v>
      </c>
      <c r="F622" s="6">
        <v>83.333333333333329</v>
      </c>
      <c r="G622" s="7">
        <v>0.92592592592592582</v>
      </c>
      <c r="I622" t="s">
        <v>469</v>
      </c>
      <c r="K622" s="66">
        <v>500</v>
      </c>
      <c r="L622" s="6">
        <v>213.0525793650794</v>
      </c>
      <c r="M622" s="7">
        <v>0.83550031123560542</v>
      </c>
    </row>
    <row r="623" spans="3:13" x14ac:dyDescent="0.2">
      <c r="C623" t="s">
        <v>271</v>
      </c>
      <c r="D623" t="s">
        <v>21</v>
      </c>
      <c r="E623" s="66">
        <v>80</v>
      </c>
      <c r="F623" s="6">
        <v>66.666666666666671</v>
      </c>
      <c r="G623" s="7">
        <v>0.83333333333333337</v>
      </c>
      <c r="I623" t="s">
        <v>51</v>
      </c>
      <c r="J623" t="s">
        <v>986</v>
      </c>
      <c r="K623" s="66">
        <v>360</v>
      </c>
      <c r="L623" s="6">
        <v>322.5</v>
      </c>
      <c r="M623" s="7">
        <v>0.89583333333333337</v>
      </c>
    </row>
    <row r="624" spans="3:13" x14ac:dyDescent="0.2">
      <c r="C624" t="s">
        <v>356</v>
      </c>
      <c r="D624" t="s">
        <v>153</v>
      </c>
      <c r="E624" s="66">
        <v>80</v>
      </c>
      <c r="F624" s="6">
        <v>68.333333333333329</v>
      </c>
      <c r="G624" s="7">
        <v>0.85416666666666663</v>
      </c>
      <c r="J624" t="s">
        <v>991</v>
      </c>
      <c r="K624" s="66">
        <v>260</v>
      </c>
      <c r="L624" s="6">
        <v>183.75</v>
      </c>
      <c r="M624" s="7">
        <v>0.70673076923076927</v>
      </c>
    </row>
    <row r="625" spans="2:13" x14ac:dyDescent="0.2">
      <c r="C625" t="s">
        <v>284</v>
      </c>
      <c r="D625" t="s">
        <v>28</v>
      </c>
      <c r="E625" s="66">
        <v>80</v>
      </c>
      <c r="F625" s="6">
        <v>51.666666666666664</v>
      </c>
      <c r="G625" s="7">
        <v>0.64583333333333326</v>
      </c>
      <c r="J625" t="s">
        <v>988</v>
      </c>
      <c r="K625" s="66">
        <v>260</v>
      </c>
      <c r="L625" s="6">
        <v>230.83333333333334</v>
      </c>
      <c r="M625" s="7">
        <v>0.88782051282051289</v>
      </c>
    </row>
    <row r="626" spans="2:13" x14ac:dyDescent="0.2">
      <c r="C626" t="s">
        <v>822</v>
      </c>
      <c r="D626" t="s">
        <v>37</v>
      </c>
      <c r="E626" s="66">
        <v>0</v>
      </c>
      <c r="F626" s="6">
        <v>0</v>
      </c>
      <c r="G626" s="7" t="e">
        <v>#DIV/0!</v>
      </c>
      <c r="J626" t="s">
        <v>989</v>
      </c>
      <c r="K626" s="66">
        <v>260</v>
      </c>
      <c r="L626" s="6">
        <v>210</v>
      </c>
      <c r="M626" s="7">
        <v>0.80769230769230771</v>
      </c>
    </row>
    <row r="627" spans="2:13" x14ac:dyDescent="0.2">
      <c r="C627" t="s">
        <v>1000</v>
      </c>
      <c r="D627" t="s">
        <v>51</v>
      </c>
      <c r="E627" s="66">
        <v>0</v>
      </c>
      <c r="F627" s="6" t="e">
        <v>#DIV/0!</v>
      </c>
      <c r="G627" s="7" t="e">
        <v>#DIV/0!</v>
      </c>
      <c r="J627" t="s">
        <v>993</v>
      </c>
      <c r="K627" s="66">
        <v>240</v>
      </c>
      <c r="L627" s="6">
        <v>178.33333333333334</v>
      </c>
      <c r="M627" s="7">
        <v>0.74305555555555558</v>
      </c>
    </row>
    <row r="628" spans="2:13" x14ac:dyDescent="0.2">
      <c r="C628" t="s">
        <v>370</v>
      </c>
      <c r="D628" t="s">
        <v>30</v>
      </c>
      <c r="E628" s="66">
        <v>0</v>
      </c>
      <c r="F628" s="6">
        <v>0</v>
      </c>
      <c r="G628" s="7" t="e">
        <v>#DIV/0!</v>
      </c>
      <c r="J628" t="s">
        <v>994</v>
      </c>
      <c r="K628" s="66">
        <v>225</v>
      </c>
      <c r="L628" s="6">
        <v>155</v>
      </c>
      <c r="M628" s="7">
        <v>0.68888888888888888</v>
      </c>
    </row>
    <row r="629" spans="2:13" x14ac:dyDescent="0.2">
      <c r="C629" t="s">
        <v>234</v>
      </c>
      <c r="D629" t="s">
        <v>234</v>
      </c>
      <c r="E629" s="66">
        <v>0</v>
      </c>
      <c r="F629" s="6" t="e">
        <v>#DIV/0!</v>
      </c>
      <c r="G629" s="7" t="e">
        <v>#DIV/0!</v>
      </c>
      <c r="J629" t="s">
        <v>995</v>
      </c>
      <c r="K629" s="66">
        <v>215</v>
      </c>
      <c r="L629" s="6">
        <v>173.33333333333334</v>
      </c>
      <c r="M629" s="7">
        <v>0.80620155038759689</v>
      </c>
    </row>
    <row r="630" spans="2:13" x14ac:dyDescent="0.2">
      <c r="B630" t="s">
        <v>211</v>
      </c>
      <c r="E630" s="66">
        <v>535</v>
      </c>
      <c r="F630" s="6">
        <v>191.92811281816103</v>
      </c>
      <c r="G630" s="7">
        <v>0.84841390914758097</v>
      </c>
      <c r="J630" t="s">
        <v>997</v>
      </c>
      <c r="K630" s="66">
        <v>180</v>
      </c>
      <c r="L630" s="6">
        <v>165</v>
      </c>
      <c r="M630" s="7">
        <v>0.91666666666666663</v>
      </c>
    </row>
    <row r="631" spans="2:13" x14ac:dyDescent="0.2">
      <c r="B631" t="s">
        <v>233</v>
      </c>
      <c r="C631" t="s">
        <v>552</v>
      </c>
      <c r="D631" t="s">
        <v>227</v>
      </c>
      <c r="E631" s="66">
        <v>545</v>
      </c>
      <c r="F631" s="6">
        <v>518.57142857142856</v>
      </c>
      <c r="G631" s="7">
        <v>0.95150720838794234</v>
      </c>
      <c r="J631" t="s">
        <v>998</v>
      </c>
      <c r="K631" s="66">
        <v>165</v>
      </c>
      <c r="L631" s="6">
        <v>101.66666666666667</v>
      </c>
      <c r="M631" s="7">
        <v>0.61616161616161624</v>
      </c>
    </row>
    <row r="632" spans="2:13" x14ac:dyDescent="0.2">
      <c r="C632" t="s">
        <v>374</v>
      </c>
      <c r="D632" t="s">
        <v>232</v>
      </c>
      <c r="E632" s="66">
        <v>540</v>
      </c>
      <c r="F632" s="6">
        <v>515.71428571428567</v>
      </c>
      <c r="G632" s="7">
        <v>0.95502645502645489</v>
      </c>
      <c r="J632" t="s">
        <v>999</v>
      </c>
      <c r="K632" s="66">
        <v>140</v>
      </c>
      <c r="L632" s="6">
        <v>96.666666666666671</v>
      </c>
      <c r="M632" s="7">
        <v>0.69047619047619047</v>
      </c>
    </row>
    <row r="633" spans="2:13" x14ac:dyDescent="0.2">
      <c r="C633" t="s">
        <v>578</v>
      </c>
      <c r="D633" t="s">
        <v>230</v>
      </c>
      <c r="E633" s="66">
        <v>535</v>
      </c>
      <c r="F633" s="6">
        <v>443.57142857142856</v>
      </c>
      <c r="G633" s="7">
        <v>0.829105473965287</v>
      </c>
      <c r="J633" t="s">
        <v>1000</v>
      </c>
      <c r="K633" s="66">
        <v>0</v>
      </c>
      <c r="L633" s="6" t="e">
        <v>#DIV/0!</v>
      </c>
      <c r="M633" s="7" t="e">
        <v>#DIV/0!</v>
      </c>
    </row>
    <row r="634" spans="2:13" x14ac:dyDescent="0.2">
      <c r="C634" t="s">
        <v>708</v>
      </c>
      <c r="D634" t="s">
        <v>226</v>
      </c>
      <c r="E634" s="66">
        <v>535</v>
      </c>
      <c r="F634" s="6">
        <v>470.71428571428572</v>
      </c>
      <c r="G634" s="7">
        <v>0.87983978638184246</v>
      </c>
      <c r="I634" t="s">
        <v>1003</v>
      </c>
      <c r="K634" s="66">
        <v>360</v>
      </c>
      <c r="L634" s="6">
        <v>181.70833333333334</v>
      </c>
      <c r="M634" s="7">
        <v>0.78832248734634858</v>
      </c>
    </row>
    <row r="635" spans="2:13" x14ac:dyDescent="0.2">
      <c r="C635" t="s">
        <v>456</v>
      </c>
      <c r="D635" t="s">
        <v>231</v>
      </c>
      <c r="E635" s="66">
        <v>535</v>
      </c>
      <c r="F635" s="6">
        <v>507.14285714285717</v>
      </c>
      <c r="G635" s="7">
        <v>0.94793057409879844</v>
      </c>
      <c r="I635" t="s">
        <v>46</v>
      </c>
      <c r="J635" t="s">
        <v>871</v>
      </c>
      <c r="K635" s="66">
        <v>465</v>
      </c>
      <c r="L635" s="6">
        <v>370</v>
      </c>
      <c r="M635" s="7">
        <v>0.79569892473118276</v>
      </c>
    </row>
    <row r="636" spans="2:13" x14ac:dyDescent="0.2">
      <c r="C636" t="s">
        <v>554</v>
      </c>
      <c r="D636" t="s">
        <v>227</v>
      </c>
      <c r="E636" s="66">
        <v>530</v>
      </c>
      <c r="F636" s="6">
        <v>468.75</v>
      </c>
      <c r="G636" s="7">
        <v>0.88443396226415094</v>
      </c>
      <c r="J636" t="s">
        <v>873</v>
      </c>
      <c r="K636" s="66">
        <v>270</v>
      </c>
      <c r="L636" s="6">
        <v>255</v>
      </c>
      <c r="M636" s="7">
        <v>0.94444444444444442</v>
      </c>
    </row>
    <row r="637" spans="2:13" x14ac:dyDescent="0.2">
      <c r="C637" t="s">
        <v>719</v>
      </c>
      <c r="D637" t="s">
        <v>232</v>
      </c>
      <c r="E637" s="66">
        <v>525</v>
      </c>
      <c r="F637" s="6">
        <v>456.25</v>
      </c>
      <c r="G637" s="7">
        <v>0.86904761904761907</v>
      </c>
      <c r="J637" t="s">
        <v>872</v>
      </c>
      <c r="K637" s="66">
        <v>260</v>
      </c>
      <c r="L637" s="6">
        <v>237.85714285714286</v>
      </c>
      <c r="M637" s="7">
        <v>0.9148351648351648</v>
      </c>
    </row>
    <row r="638" spans="2:13" x14ac:dyDescent="0.2">
      <c r="C638" t="s">
        <v>240</v>
      </c>
      <c r="D638" t="s">
        <v>224</v>
      </c>
      <c r="E638" s="66">
        <v>505</v>
      </c>
      <c r="F638" s="6">
        <v>425.83333333333331</v>
      </c>
      <c r="G638" s="7">
        <v>0.84323432343234317</v>
      </c>
      <c r="J638" t="s">
        <v>875</v>
      </c>
      <c r="K638" s="66">
        <v>230</v>
      </c>
      <c r="L638" s="6">
        <v>202.5</v>
      </c>
      <c r="M638" s="7">
        <v>0.88043478260869568</v>
      </c>
    </row>
    <row r="639" spans="2:13" x14ac:dyDescent="0.2">
      <c r="C639" t="s">
        <v>457</v>
      </c>
      <c r="D639" t="s">
        <v>227</v>
      </c>
      <c r="E639" s="66">
        <v>505</v>
      </c>
      <c r="F639" s="6">
        <v>438.75</v>
      </c>
      <c r="G639" s="7">
        <v>0.86881188118811881</v>
      </c>
      <c r="J639" t="s">
        <v>878</v>
      </c>
      <c r="K639" s="66">
        <v>225</v>
      </c>
      <c r="L639" s="6">
        <v>147.5</v>
      </c>
      <c r="M639" s="7">
        <v>0.65555555555555556</v>
      </c>
    </row>
    <row r="640" spans="2:13" x14ac:dyDescent="0.2">
      <c r="C640" t="s">
        <v>614</v>
      </c>
      <c r="D640" t="s">
        <v>226</v>
      </c>
      <c r="E640" s="66">
        <v>505</v>
      </c>
      <c r="F640" s="6">
        <v>456.42857142857144</v>
      </c>
      <c r="G640" s="7">
        <v>0.90381895332390383</v>
      </c>
      <c r="J640" t="s">
        <v>874</v>
      </c>
      <c r="K640" s="66">
        <v>200</v>
      </c>
      <c r="L640" s="6">
        <v>189</v>
      </c>
      <c r="M640" s="7">
        <v>0.94499999999999995</v>
      </c>
    </row>
    <row r="641" spans="2:13" x14ac:dyDescent="0.2">
      <c r="C641" t="s">
        <v>777</v>
      </c>
      <c r="D641" t="s">
        <v>229</v>
      </c>
      <c r="E641" s="66">
        <v>490</v>
      </c>
      <c r="F641" s="6">
        <v>415</v>
      </c>
      <c r="G641" s="7">
        <v>0.84693877551020413</v>
      </c>
      <c r="J641" t="s">
        <v>876</v>
      </c>
      <c r="K641" s="66">
        <v>200</v>
      </c>
      <c r="L641" s="6">
        <v>172.5</v>
      </c>
      <c r="M641" s="7">
        <v>0.86250000000000004</v>
      </c>
    </row>
    <row r="642" spans="2:13" x14ac:dyDescent="0.2">
      <c r="C642" t="s">
        <v>501</v>
      </c>
      <c r="D642" t="s">
        <v>228</v>
      </c>
      <c r="E642" s="66">
        <v>480</v>
      </c>
      <c r="F642" s="6">
        <v>423.57142857142856</v>
      </c>
      <c r="G642" s="7">
        <v>0.88244047619047616</v>
      </c>
      <c r="J642" t="s">
        <v>877</v>
      </c>
      <c r="K642" s="66">
        <v>200</v>
      </c>
      <c r="L642" s="6">
        <v>163.75</v>
      </c>
      <c r="M642" s="7">
        <v>0.81874999999999998</v>
      </c>
    </row>
    <row r="643" spans="2:13" x14ac:dyDescent="0.2">
      <c r="C643" t="s">
        <v>321</v>
      </c>
      <c r="D643" t="s">
        <v>231</v>
      </c>
      <c r="E643" s="66">
        <v>480</v>
      </c>
      <c r="F643" s="6">
        <v>344</v>
      </c>
      <c r="G643" s="7">
        <v>0.71666666666666667</v>
      </c>
      <c r="J643" t="s">
        <v>879</v>
      </c>
      <c r="K643" s="66">
        <v>185</v>
      </c>
      <c r="L643" s="6">
        <v>178.33333333333334</v>
      </c>
      <c r="M643" s="7">
        <v>0.963963963963964</v>
      </c>
    </row>
    <row r="644" spans="2:13" x14ac:dyDescent="0.2">
      <c r="C644" t="s">
        <v>358</v>
      </c>
      <c r="D644" t="s">
        <v>228</v>
      </c>
      <c r="E644" s="66">
        <v>480</v>
      </c>
      <c r="F644" s="6">
        <v>432.14285714285717</v>
      </c>
      <c r="G644" s="7">
        <v>0.90029761904761907</v>
      </c>
      <c r="J644" t="s">
        <v>881</v>
      </c>
      <c r="K644" s="66">
        <v>180</v>
      </c>
      <c r="L644" s="6">
        <v>145</v>
      </c>
      <c r="M644" s="7">
        <v>0.80555555555555558</v>
      </c>
    </row>
    <row r="645" spans="2:13" x14ac:dyDescent="0.2">
      <c r="C645" t="s">
        <v>162</v>
      </c>
      <c r="D645" t="s">
        <v>224</v>
      </c>
      <c r="E645" s="66">
        <v>470</v>
      </c>
      <c r="F645" s="6">
        <v>404.16666666666669</v>
      </c>
      <c r="G645" s="7">
        <v>0.85992907801418439</v>
      </c>
      <c r="J645" t="s">
        <v>880</v>
      </c>
      <c r="K645" s="66">
        <v>180</v>
      </c>
      <c r="L645" s="6">
        <v>146.66666666666666</v>
      </c>
      <c r="M645" s="7">
        <v>0.81481481481481477</v>
      </c>
    </row>
    <row r="646" spans="2:13" x14ac:dyDescent="0.2">
      <c r="C646" t="s">
        <v>286</v>
      </c>
      <c r="D646" t="s">
        <v>231</v>
      </c>
      <c r="E646" s="66">
        <v>465</v>
      </c>
      <c r="F646" s="6">
        <v>385</v>
      </c>
      <c r="G646" s="7">
        <v>0.82795698924731187</v>
      </c>
      <c r="J646" t="s">
        <v>882</v>
      </c>
      <c r="K646" s="66">
        <v>140</v>
      </c>
      <c r="L646" s="6">
        <v>80</v>
      </c>
      <c r="M646" s="7">
        <v>0.5714285714285714</v>
      </c>
    </row>
    <row r="647" spans="2:13" x14ac:dyDescent="0.2">
      <c r="C647" t="s">
        <v>837</v>
      </c>
      <c r="D647" t="s">
        <v>230</v>
      </c>
      <c r="E647" s="66">
        <v>465</v>
      </c>
      <c r="F647" s="6">
        <v>428.57142857142856</v>
      </c>
      <c r="G647" s="7">
        <v>0.92165898617511521</v>
      </c>
      <c r="J647" t="s">
        <v>883</v>
      </c>
      <c r="K647" s="66">
        <v>140</v>
      </c>
      <c r="L647" s="6">
        <v>121.66666666666667</v>
      </c>
      <c r="M647" s="7">
        <v>0.86904761904761907</v>
      </c>
    </row>
    <row r="648" spans="2:13" x14ac:dyDescent="0.2">
      <c r="C648" t="s">
        <v>188</v>
      </c>
      <c r="D648" t="s">
        <v>224</v>
      </c>
      <c r="E648" s="66">
        <v>460</v>
      </c>
      <c r="F648" s="6">
        <v>431.25</v>
      </c>
      <c r="G648" s="7">
        <v>0.9375</v>
      </c>
      <c r="J648" t="s">
        <v>884</v>
      </c>
      <c r="K648" s="66">
        <v>135</v>
      </c>
      <c r="L648" s="6">
        <v>88.333333333333329</v>
      </c>
      <c r="M648" s="7">
        <v>0.65432098765432101</v>
      </c>
    </row>
    <row r="649" spans="2:13" x14ac:dyDescent="0.2">
      <c r="C649" t="s">
        <v>762</v>
      </c>
      <c r="D649" t="s">
        <v>231</v>
      </c>
      <c r="E649" s="66">
        <v>460</v>
      </c>
      <c r="F649" s="6">
        <v>411.42857142857144</v>
      </c>
      <c r="G649" s="7">
        <v>0.89440993788819878</v>
      </c>
      <c r="J649" t="s">
        <v>885</v>
      </c>
      <c r="K649" s="66">
        <v>135</v>
      </c>
      <c r="L649" s="6">
        <v>125</v>
      </c>
      <c r="M649" s="7">
        <v>0.92592592592592593</v>
      </c>
    </row>
    <row r="650" spans="2:13" x14ac:dyDescent="0.2">
      <c r="C650" t="s">
        <v>958</v>
      </c>
      <c r="D650" t="s">
        <v>230</v>
      </c>
      <c r="E650" s="66">
        <v>450</v>
      </c>
      <c r="F650" s="6">
        <v>379</v>
      </c>
      <c r="G650" s="7">
        <v>0.84222222222222221</v>
      </c>
      <c r="J650" t="s">
        <v>886</v>
      </c>
      <c r="K650" s="66">
        <v>130</v>
      </c>
      <c r="L650" s="6">
        <v>113.33333333333333</v>
      </c>
      <c r="M650" s="7">
        <v>0.87179487179487181</v>
      </c>
    </row>
    <row r="651" spans="2:13" x14ac:dyDescent="0.2">
      <c r="C651" t="s">
        <v>935</v>
      </c>
      <c r="D651" t="s">
        <v>229</v>
      </c>
      <c r="E651" s="66">
        <v>445</v>
      </c>
      <c r="F651" s="6">
        <v>379.28571428571428</v>
      </c>
      <c r="G651" s="7">
        <v>0.8523274478330658</v>
      </c>
      <c r="J651" t="s">
        <v>887</v>
      </c>
      <c r="K651" s="66">
        <v>115</v>
      </c>
      <c r="L651" s="6">
        <v>108.33333333333333</v>
      </c>
      <c r="M651" s="7">
        <v>0.94202898550724634</v>
      </c>
    </row>
    <row r="652" spans="2:13" x14ac:dyDescent="0.2">
      <c r="C652" t="s">
        <v>855</v>
      </c>
      <c r="D652" t="s">
        <v>228</v>
      </c>
      <c r="E652" s="66">
        <v>420</v>
      </c>
      <c r="F652" s="6">
        <v>353.75</v>
      </c>
      <c r="G652" s="7">
        <v>0.84226190476190477</v>
      </c>
      <c r="J652" t="s">
        <v>888</v>
      </c>
      <c r="K652" s="66">
        <v>100</v>
      </c>
      <c r="L652" s="6">
        <v>76.666666666666671</v>
      </c>
      <c r="M652" s="7">
        <v>0.76666666666666672</v>
      </c>
    </row>
    <row r="653" spans="2:13" x14ac:dyDescent="0.2">
      <c r="C653" t="s">
        <v>380</v>
      </c>
      <c r="D653" t="s">
        <v>232</v>
      </c>
      <c r="E653" s="66">
        <v>400</v>
      </c>
      <c r="F653" s="6">
        <v>335</v>
      </c>
      <c r="G653" s="7">
        <v>0.83750000000000002</v>
      </c>
      <c r="J653" t="s">
        <v>889</v>
      </c>
      <c r="K653" s="66">
        <v>95</v>
      </c>
      <c r="L653" s="6">
        <v>78.333333333333329</v>
      </c>
      <c r="M653" s="7">
        <v>0.82456140350877183</v>
      </c>
    </row>
    <row r="654" spans="2:13" x14ac:dyDescent="0.2">
      <c r="C654" t="s">
        <v>861</v>
      </c>
      <c r="D654" t="s">
        <v>229</v>
      </c>
      <c r="E654" s="66">
        <v>360</v>
      </c>
      <c r="F654" s="6">
        <v>343.33333333333331</v>
      </c>
      <c r="G654" s="7">
        <v>0.95370370370370361</v>
      </c>
      <c r="I654" t="s">
        <v>890</v>
      </c>
      <c r="K654" s="66">
        <v>465</v>
      </c>
      <c r="L654" s="6">
        <v>157.8828320802005</v>
      </c>
      <c r="M654" s="7">
        <v>0.83675699010427051</v>
      </c>
    </row>
    <row r="655" spans="2:13" x14ac:dyDescent="0.2">
      <c r="C655" t="s">
        <v>615</v>
      </c>
      <c r="D655" t="s">
        <v>226</v>
      </c>
      <c r="E655" s="66">
        <v>295</v>
      </c>
      <c r="F655" s="6">
        <v>281.66666666666669</v>
      </c>
      <c r="G655" s="7">
        <v>0.95480225988700573</v>
      </c>
      <c r="I655" t="s">
        <v>53</v>
      </c>
      <c r="J655" t="s">
        <v>969</v>
      </c>
      <c r="K655" s="66">
        <v>310</v>
      </c>
      <c r="L655" s="6">
        <v>265.71428571428572</v>
      </c>
      <c r="M655" s="7">
        <v>0.85714285714285721</v>
      </c>
    </row>
    <row r="656" spans="2:13" x14ac:dyDescent="0.2">
      <c r="B656" t="s">
        <v>946</v>
      </c>
      <c r="E656" s="66">
        <v>545</v>
      </c>
      <c r="F656" s="6">
        <v>417.95571428571435</v>
      </c>
      <c r="G656" s="7">
        <v>0.87953643578643592</v>
      </c>
      <c r="J656" t="s">
        <v>974</v>
      </c>
      <c r="K656" s="66">
        <v>305</v>
      </c>
      <c r="L656" s="6">
        <v>241.25</v>
      </c>
      <c r="M656" s="7">
        <v>0.79098360655737709</v>
      </c>
    </row>
    <row r="657" spans="2:13" x14ac:dyDescent="0.2">
      <c r="B657" t="s">
        <v>226</v>
      </c>
      <c r="C657" t="s">
        <v>708</v>
      </c>
      <c r="D657" t="s">
        <v>27</v>
      </c>
      <c r="E657" s="66">
        <v>490</v>
      </c>
      <c r="F657" s="6">
        <v>413.33333333333331</v>
      </c>
      <c r="G657" s="7">
        <v>0.84353741496598633</v>
      </c>
      <c r="J657" t="s">
        <v>972</v>
      </c>
      <c r="K657" s="66">
        <v>270</v>
      </c>
      <c r="L657" s="6">
        <v>235</v>
      </c>
      <c r="M657" s="7">
        <v>0.87037037037037035</v>
      </c>
    </row>
    <row r="658" spans="2:13" x14ac:dyDescent="0.2">
      <c r="C658" t="s">
        <v>614</v>
      </c>
      <c r="D658" t="s">
        <v>33</v>
      </c>
      <c r="E658" s="66">
        <v>450</v>
      </c>
      <c r="F658" s="6">
        <v>427.85714285714283</v>
      </c>
      <c r="G658" s="7">
        <v>0.95079365079365075</v>
      </c>
      <c r="J658" t="s">
        <v>970</v>
      </c>
      <c r="K658" s="66">
        <v>270</v>
      </c>
      <c r="L658" s="6">
        <v>229.28571428571428</v>
      </c>
      <c r="M658" s="7">
        <v>0.84920634920634919</v>
      </c>
    </row>
    <row r="659" spans="2:13" x14ac:dyDescent="0.2">
      <c r="C659" t="s">
        <v>615</v>
      </c>
      <c r="D659" t="s">
        <v>33</v>
      </c>
      <c r="E659" s="66">
        <v>425</v>
      </c>
      <c r="F659" s="6">
        <v>345.71428571428572</v>
      </c>
      <c r="G659" s="7">
        <v>0.8134453781512605</v>
      </c>
      <c r="J659" t="s">
        <v>973</v>
      </c>
      <c r="K659" s="66">
        <v>270</v>
      </c>
      <c r="L659" s="6">
        <v>212.5</v>
      </c>
      <c r="M659" s="7">
        <v>0.78703703703703709</v>
      </c>
    </row>
    <row r="660" spans="2:13" x14ac:dyDescent="0.2">
      <c r="C660" t="s">
        <v>667</v>
      </c>
      <c r="D660" t="s">
        <v>146</v>
      </c>
      <c r="E660" s="66">
        <v>405</v>
      </c>
      <c r="F660" s="6">
        <v>350</v>
      </c>
      <c r="G660" s="7">
        <v>0.86419753086419748</v>
      </c>
      <c r="J660" t="s">
        <v>971</v>
      </c>
      <c r="K660" s="66">
        <v>260</v>
      </c>
      <c r="L660" s="6">
        <v>223</v>
      </c>
      <c r="M660" s="7">
        <v>0.85769230769230764</v>
      </c>
    </row>
    <row r="661" spans="2:13" x14ac:dyDescent="0.2">
      <c r="C661" t="s">
        <v>902</v>
      </c>
      <c r="D661" t="s">
        <v>52</v>
      </c>
      <c r="E661" s="66">
        <v>380</v>
      </c>
      <c r="F661" s="6">
        <v>320.71428571428572</v>
      </c>
      <c r="G661" s="7">
        <v>0.84398496240601506</v>
      </c>
      <c r="J661" t="s">
        <v>976</v>
      </c>
      <c r="K661" s="66">
        <v>210</v>
      </c>
      <c r="L661" s="6">
        <v>170</v>
      </c>
      <c r="M661" s="7">
        <v>0.80952380952380953</v>
      </c>
    </row>
    <row r="662" spans="2:13" x14ac:dyDescent="0.2">
      <c r="C662" t="s">
        <v>396</v>
      </c>
      <c r="D662" t="s">
        <v>150</v>
      </c>
      <c r="E662" s="66">
        <v>365</v>
      </c>
      <c r="F662" s="6">
        <v>297.85714285714283</v>
      </c>
      <c r="G662" s="7">
        <v>0.81604696673189814</v>
      </c>
      <c r="J662" t="s">
        <v>975</v>
      </c>
      <c r="K662" s="66">
        <v>205</v>
      </c>
      <c r="L662" s="6">
        <v>178.75</v>
      </c>
      <c r="M662" s="7">
        <v>0.87195121951219512</v>
      </c>
    </row>
    <row r="663" spans="2:13" x14ac:dyDescent="0.2">
      <c r="C663" t="s">
        <v>904</v>
      </c>
      <c r="D663" t="s">
        <v>52</v>
      </c>
      <c r="E663" s="66">
        <v>340</v>
      </c>
      <c r="F663" s="6">
        <v>292</v>
      </c>
      <c r="G663" s="7">
        <v>0.85882352941176465</v>
      </c>
      <c r="J663" t="s">
        <v>977</v>
      </c>
      <c r="K663" s="66">
        <v>195</v>
      </c>
      <c r="L663" s="6">
        <v>170</v>
      </c>
      <c r="M663" s="7">
        <v>0.87179487179487181</v>
      </c>
    </row>
    <row r="664" spans="2:13" x14ac:dyDescent="0.2">
      <c r="C664" t="s">
        <v>893</v>
      </c>
      <c r="D664" t="s">
        <v>222</v>
      </c>
      <c r="E664" s="66">
        <v>340</v>
      </c>
      <c r="F664" s="6">
        <v>314.16666666666669</v>
      </c>
      <c r="G664" s="7">
        <v>0.9240196078431373</v>
      </c>
      <c r="J664" t="s">
        <v>978</v>
      </c>
      <c r="K664" s="66">
        <v>190</v>
      </c>
      <c r="L664" s="6">
        <v>180</v>
      </c>
      <c r="M664" s="7">
        <v>0.94736842105263153</v>
      </c>
    </row>
    <row r="665" spans="2:13" x14ac:dyDescent="0.2">
      <c r="C665" t="s">
        <v>894</v>
      </c>
      <c r="D665" t="s">
        <v>222</v>
      </c>
      <c r="E665" s="66">
        <v>320</v>
      </c>
      <c r="F665" s="6">
        <v>282.5</v>
      </c>
      <c r="G665" s="7">
        <v>0.8828125</v>
      </c>
      <c r="J665" t="s">
        <v>979</v>
      </c>
      <c r="K665" s="66">
        <v>145</v>
      </c>
      <c r="L665" s="6">
        <v>141.66666666666666</v>
      </c>
      <c r="M665" s="7">
        <v>0.97701149425287348</v>
      </c>
    </row>
    <row r="666" spans="2:13" x14ac:dyDescent="0.2">
      <c r="C666" t="s">
        <v>905</v>
      </c>
      <c r="D666" t="s">
        <v>52</v>
      </c>
      <c r="E666" s="66">
        <v>320</v>
      </c>
      <c r="F666" s="6">
        <v>288</v>
      </c>
      <c r="G666" s="7">
        <v>0.9</v>
      </c>
      <c r="I666" t="s">
        <v>980</v>
      </c>
      <c r="K666" s="66">
        <v>310</v>
      </c>
      <c r="L666" s="6">
        <v>204.28787878787878</v>
      </c>
      <c r="M666" s="7">
        <v>0.85443599493029143</v>
      </c>
    </row>
    <row r="667" spans="2:13" x14ac:dyDescent="0.2">
      <c r="C667" t="s">
        <v>806</v>
      </c>
      <c r="D667" t="s">
        <v>37</v>
      </c>
      <c r="E667" s="66">
        <v>280</v>
      </c>
      <c r="F667" s="6">
        <v>216.66666666666666</v>
      </c>
      <c r="G667" s="7">
        <v>0.77380952380952372</v>
      </c>
      <c r="I667" t="s">
        <v>50</v>
      </c>
      <c r="J667" t="s">
        <v>922</v>
      </c>
      <c r="K667" s="66">
        <v>330</v>
      </c>
      <c r="L667" s="6">
        <v>310.71428571428572</v>
      </c>
      <c r="M667" s="7">
        <v>0.94155844155844159</v>
      </c>
    </row>
    <row r="668" spans="2:13" x14ac:dyDescent="0.2">
      <c r="C668" t="s">
        <v>669</v>
      </c>
      <c r="D668" t="s">
        <v>146</v>
      </c>
      <c r="E668" s="66">
        <v>260</v>
      </c>
      <c r="F668" s="6">
        <v>155</v>
      </c>
      <c r="G668" s="7">
        <v>0.59615384615384615</v>
      </c>
      <c r="J668" t="s">
        <v>928</v>
      </c>
      <c r="K668" s="66">
        <v>215</v>
      </c>
      <c r="L668" s="6">
        <v>175</v>
      </c>
      <c r="M668" s="7">
        <v>0.81395348837209303</v>
      </c>
    </row>
    <row r="669" spans="2:13" x14ac:dyDescent="0.2">
      <c r="C669" t="s">
        <v>769</v>
      </c>
      <c r="D669" t="s">
        <v>159</v>
      </c>
      <c r="E669" s="66">
        <v>240</v>
      </c>
      <c r="F669" s="6">
        <v>191.25</v>
      </c>
      <c r="G669" s="7">
        <v>0.796875</v>
      </c>
      <c r="J669" t="s">
        <v>924</v>
      </c>
      <c r="K669" s="66">
        <v>215</v>
      </c>
      <c r="L669" s="6">
        <v>181</v>
      </c>
      <c r="M669" s="7">
        <v>0.8418604651162791</v>
      </c>
    </row>
    <row r="670" spans="2:13" x14ac:dyDescent="0.2">
      <c r="C670" t="s">
        <v>710</v>
      </c>
      <c r="D670" t="s">
        <v>27</v>
      </c>
      <c r="E670" s="66">
        <v>230</v>
      </c>
      <c r="F670" s="6">
        <v>213.75</v>
      </c>
      <c r="G670" s="7">
        <v>0.92934782608695654</v>
      </c>
      <c r="J670" t="s">
        <v>929</v>
      </c>
      <c r="K670" s="66">
        <v>215</v>
      </c>
      <c r="L670" s="6">
        <v>165</v>
      </c>
      <c r="M670" s="7">
        <v>0.76744186046511631</v>
      </c>
    </row>
    <row r="671" spans="2:13" x14ac:dyDescent="0.2">
      <c r="C671" t="s">
        <v>768</v>
      </c>
      <c r="D671" t="s">
        <v>159</v>
      </c>
      <c r="E671" s="66">
        <v>190</v>
      </c>
      <c r="F671" s="6">
        <v>162.5</v>
      </c>
      <c r="G671" s="7">
        <v>0.85526315789473684</v>
      </c>
      <c r="J671" t="s">
        <v>926</v>
      </c>
      <c r="K671" s="66">
        <v>205</v>
      </c>
      <c r="L671" s="6">
        <v>190</v>
      </c>
      <c r="M671" s="7">
        <v>0.92682926829268297</v>
      </c>
    </row>
    <row r="672" spans="2:13" x14ac:dyDescent="0.2">
      <c r="B672" t="s">
        <v>406</v>
      </c>
      <c r="E672" s="66">
        <v>490</v>
      </c>
      <c r="F672" s="6">
        <v>284.7539682539682</v>
      </c>
      <c r="G672" s="7">
        <v>0.84832363928689636</v>
      </c>
      <c r="J672" t="s">
        <v>925</v>
      </c>
      <c r="K672" s="66">
        <v>195</v>
      </c>
      <c r="L672" s="6">
        <v>153</v>
      </c>
      <c r="M672" s="7">
        <v>0.7846153846153846</v>
      </c>
    </row>
    <row r="673" spans="2:13" x14ac:dyDescent="0.2">
      <c r="B673" t="s">
        <v>230</v>
      </c>
      <c r="C673" t="s">
        <v>958</v>
      </c>
      <c r="D673" t="s">
        <v>47</v>
      </c>
      <c r="E673" s="66">
        <v>505</v>
      </c>
      <c r="F673" s="6">
        <v>422.85714285714283</v>
      </c>
      <c r="G673" s="7">
        <v>0.83734087694483728</v>
      </c>
      <c r="J673" t="s">
        <v>927</v>
      </c>
      <c r="K673" s="66">
        <v>195</v>
      </c>
      <c r="L673" s="6">
        <v>183.75</v>
      </c>
      <c r="M673" s="7">
        <v>0.94230769230769229</v>
      </c>
    </row>
    <row r="674" spans="2:13" x14ac:dyDescent="0.2">
      <c r="C674" t="s">
        <v>837</v>
      </c>
      <c r="D674" t="s">
        <v>49</v>
      </c>
      <c r="E674" s="66">
        <v>405</v>
      </c>
      <c r="F674" s="6">
        <v>347.14285714285717</v>
      </c>
      <c r="G674" s="7">
        <v>0.85714285714285721</v>
      </c>
      <c r="J674" t="s">
        <v>923</v>
      </c>
      <c r="K674" s="66">
        <v>180</v>
      </c>
      <c r="L674" s="6">
        <v>145.71428571428572</v>
      </c>
      <c r="M674" s="7">
        <v>0.80952380952380953</v>
      </c>
    </row>
    <row r="675" spans="2:13" x14ac:dyDescent="0.2">
      <c r="C675" t="s">
        <v>578</v>
      </c>
      <c r="D675" t="s">
        <v>149</v>
      </c>
      <c r="E675" s="66">
        <v>400</v>
      </c>
      <c r="F675" s="6">
        <v>349.16666666666669</v>
      </c>
      <c r="G675" s="7">
        <v>0.87291666666666667</v>
      </c>
      <c r="J675" t="s">
        <v>930</v>
      </c>
      <c r="K675" s="66">
        <v>165</v>
      </c>
      <c r="L675" s="6">
        <v>138.33333333333334</v>
      </c>
      <c r="M675" s="7">
        <v>0.83838383838383845</v>
      </c>
    </row>
    <row r="676" spans="2:13" x14ac:dyDescent="0.2">
      <c r="C676" t="s">
        <v>661</v>
      </c>
      <c r="D676" t="s">
        <v>43</v>
      </c>
      <c r="E676" s="66">
        <v>400</v>
      </c>
      <c r="F676" s="6">
        <v>330</v>
      </c>
      <c r="G676" s="7">
        <v>0.82499999999999996</v>
      </c>
      <c r="J676" t="s">
        <v>931</v>
      </c>
      <c r="K676" s="66">
        <v>140</v>
      </c>
      <c r="L676" s="6">
        <v>113.33333333333333</v>
      </c>
      <c r="M676" s="7">
        <v>0.80952380952380953</v>
      </c>
    </row>
    <row r="677" spans="2:13" x14ac:dyDescent="0.2">
      <c r="C677" t="s">
        <v>838</v>
      </c>
      <c r="D677" t="s">
        <v>49</v>
      </c>
      <c r="E677" s="66">
        <v>390</v>
      </c>
      <c r="F677" s="6">
        <v>324.28571428571428</v>
      </c>
      <c r="G677" s="7">
        <v>0.83150183150183143</v>
      </c>
      <c r="J677" t="s">
        <v>932</v>
      </c>
      <c r="K677" s="66">
        <v>125</v>
      </c>
      <c r="L677" s="6">
        <v>86.666666666666671</v>
      </c>
      <c r="M677" s="7">
        <v>0.69333333333333336</v>
      </c>
    </row>
    <row r="678" spans="2:13" x14ac:dyDescent="0.2">
      <c r="C678" t="s">
        <v>432</v>
      </c>
      <c r="D678" t="s">
        <v>151</v>
      </c>
      <c r="E678" s="66">
        <v>365</v>
      </c>
      <c r="F678" s="6">
        <v>247.5</v>
      </c>
      <c r="G678" s="7">
        <v>0.67808219178082196</v>
      </c>
      <c r="I678" t="s">
        <v>933</v>
      </c>
      <c r="K678" s="66">
        <v>330</v>
      </c>
      <c r="L678" s="6">
        <v>167.50108225108227</v>
      </c>
      <c r="M678" s="7">
        <v>0.84518894713848847</v>
      </c>
    </row>
    <row r="679" spans="2:13" x14ac:dyDescent="0.2">
      <c r="C679" t="s">
        <v>539</v>
      </c>
      <c r="D679" t="s">
        <v>38</v>
      </c>
      <c r="E679" s="66">
        <v>330</v>
      </c>
      <c r="F679" s="6">
        <v>285</v>
      </c>
      <c r="G679" s="7">
        <v>0.86363636363636365</v>
      </c>
      <c r="I679" t="s">
        <v>225</v>
      </c>
      <c r="J679" t="s">
        <v>938</v>
      </c>
      <c r="K679" s="66">
        <v>330</v>
      </c>
      <c r="L679" s="6">
        <v>277.5</v>
      </c>
      <c r="M679" s="7">
        <v>0.84090909090909094</v>
      </c>
    </row>
    <row r="680" spans="2:13" x14ac:dyDescent="0.2">
      <c r="C680" t="s">
        <v>961</v>
      </c>
      <c r="D680" t="s">
        <v>47</v>
      </c>
      <c r="E680" s="66">
        <v>315</v>
      </c>
      <c r="F680" s="6">
        <v>281</v>
      </c>
      <c r="G680" s="7">
        <v>0.89206349206349211</v>
      </c>
      <c r="J680" t="s">
        <v>935</v>
      </c>
      <c r="K680" s="66">
        <v>300</v>
      </c>
      <c r="L680" s="6">
        <v>290</v>
      </c>
      <c r="M680" s="7">
        <v>0.96666666666666667</v>
      </c>
    </row>
    <row r="681" spans="2:13" x14ac:dyDescent="0.2">
      <c r="C681" t="s">
        <v>590</v>
      </c>
      <c r="D681" t="s">
        <v>38</v>
      </c>
      <c r="E681" s="66">
        <v>280</v>
      </c>
      <c r="F681" s="6">
        <v>256.25</v>
      </c>
      <c r="G681" s="7">
        <v>0.9151785714285714</v>
      </c>
      <c r="J681" t="s">
        <v>936</v>
      </c>
      <c r="K681" s="66">
        <v>300</v>
      </c>
      <c r="L681" s="6">
        <v>276.66666666666669</v>
      </c>
      <c r="M681" s="7">
        <v>0.92222222222222228</v>
      </c>
    </row>
    <row r="682" spans="2:13" x14ac:dyDescent="0.2">
      <c r="C682" t="s">
        <v>748</v>
      </c>
      <c r="D682" t="s">
        <v>158</v>
      </c>
      <c r="E682" s="66">
        <v>275</v>
      </c>
      <c r="F682" s="6">
        <v>231.42857142857142</v>
      </c>
      <c r="G682" s="7">
        <v>0.84155844155844151</v>
      </c>
      <c r="J682" t="s">
        <v>939</v>
      </c>
      <c r="K682" s="66">
        <v>265</v>
      </c>
      <c r="L682" s="6">
        <v>231.25</v>
      </c>
      <c r="M682" s="7">
        <v>0.87264150943396224</v>
      </c>
    </row>
    <row r="683" spans="2:13" x14ac:dyDescent="0.2">
      <c r="C683" t="s">
        <v>839</v>
      </c>
      <c r="D683" t="s">
        <v>49</v>
      </c>
      <c r="E683" s="66">
        <v>270</v>
      </c>
      <c r="F683" s="6">
        <v>224</v>
      </c>
      <c r="G683" s="7">
        <v>0.82962962962962961</v>
      </c>
      <c r="J683" t="s">
        <v>940</v>
      </c>
      <c r="K683" s="66">
        <v>240</v>
      </c>
      <c r="L683" s="6">
        <v>211.66666666666666</v>
      </c>
      <c r="M683" s="7">
        <v>0.88194444444444442</v>
      </c>
    </row>
    <row r="684" spans="2:13" x14ac:dyDescent="0.2">
      <c r="C684" t="s">
        <v>541</v>
      </c>
      <c r="D684" t="s">
        <v>38</v>
      </c>
      <c r="E684" s="66">
        <v>260</v>
      </c>
      <c r="F684" s="6">
        <v>225</v>
      </c>
      <c r="G684" s="7">
        <v>0.86538461538461542</v>
      </c>
      <c r="J684" t="s">
        <v>941</v>
      </c>
      <c r="K684" s="66">
        <v>195</v>
      </c>
      <c r="L684" s="6">
        <v>165</v>
      </c>
      <c r="M684" s="7">
        <v>0.84615384615384615</v>
      </c>
    </row>
    <row r="685" spans="2:13" x14ac:dyDescent="0.2">
      <c r="C685" t="s">
        <v>825</v>
      </c>
      <c r="D685" t="s">
        <v>48</v>
      </c>
      <c r="E685" s="66">
        <v>240</v>
      </c>
      <c r="F685" s="6">
        <v>202.85714285714286</v>
      </c>
      <c r="G685" s="7">
        <v>0.84523809523809523</v>
      </c>
      <c r="J685" t="s">
        <v>942</v>
      </c>
      <c r="K685" s="66">
        <v>135</v>
      </c>
      <c r="L685" s="6">
        <v>106.66666666666667</v>
      </c>
      <c r="M685" s="7">
        <v>0.79012345679012352</v>
      </c>
    </row>
    <row r="686" spans="2:13" x14ac:dyDescent="0.2">
      <c r="C686" t="s">
        <v>826</v>
      </c>
      <c r="D686" t="s">
        <v>48</v>
      </c>
      <c r="E686" s="66">
        <v>205</v>
      </c>
      <c r="F686" s="6">
        <v>197</v>
      </c>
      <c r="G686" s="7">
        <v>0.96097560975609753</v>
      </c>
      <c r="I686" t="s">
        <v>943</v>
      </c>
      <c r="K686" s="66">
        <v>330</v>
      </c>
      <c r="L686" s="6">
        <v>222.67857142857142</v>
      </c>
      <c r="M686" s="7">
        <v>0.88314447592067991</v>
      </c>
    </row>
    <row r="687" spans="2:13" x14ac:dyDescent="0.2">
      <c r="C687" t="s">
        <v>755</v>
      </c>
      <c r="D687" t="s">
        <v>158</v>
      </c>
      <c r="E687" s="66">
        <v>190</v>
      </c>
      <c r="F687" s="6">
        <v>171.66666666666666</v>
      </c>
      <c r="G687" s="7">
        <v>0.90350877192982448</v>
      </c>
      <c r="I687" t="s">
        <v>49</v>
      </c>
      <c r="J687" t="s">
        <v>837</v>
      </c>
      <c r="K687" s="66">
        <v>405</v>
      </c>
      <c r="L687" s="6">
        <v>347.14285714285717</v>
      </c>
      <c r="M687" s="7">
        <v>0.85714285714285721</v>
      </c>
    </row>
    <row r="688" spans="2:13" x14ac:dyDescent="0.2">
      <c r="C688" t="s">
        <v>580</v>
      </c>
      <c r="D688" t="s">
        <v>149</v>
      </c>
      <c r="E688" s="66">
        <v>160</v>
      </c>
      <c r="F688" s="6">
        <v>152.5</v>
      </c>
      <c r="G688" s="7">
        <v>0.953125</v>
      </c>
      <c r="J688" t="s">
        <v>838</v>
      </c>
      <c r="K688" s="66">
        <v>390</v>
      </c>
      <c r="L688" s="6">
        <v>324.28571428571428</v>
      </c>
      <c r="M688" s="7">
        <v>0.83150183150183143</v>
      </c>
    </row>
    <row r="689" spans="2:13" x14ac:dyDescent="0.2">
      <c r="B689" t="s">
        <v>439</v>
      </c>
      <c r="E689" s="66">
        <v>505</v>
      </c>
      <c r="F689" s="6">
        <v>265.47842261904759</v>
      </c>
      <c r="G689" s="7">
        <v>0.85123341921939111</v>
      </c>
      <c r="J689" t="s">
        <v>839</v>
      </c>
      <c r="K689" s="66">
        <v>270</v>
      </c>
      <c r="L689" s="6">
        <v>224</v>
      </c>
      <c r="M689" s="7">
        <v>0.82962962962962961</v>
      </c>
    </row>
    <row r="690" spans="2:13" x14ac:dyDescent="0.2">
      <c r="B690" t="s">
        <v>227</v>
      </c>
      <c r="C690" t="s">
        <v>552</v>
      </c>
      <c r="D690" t="s">
        <v>32</v>
      </c>
      <c r="E690" s="66">
        <v>545</v>
      </c>
      <c r="F690" s="6">
        <v>495.71428571428572</v>
      </c>
      <c r="G690" s="7">
        <v>0.90956749672346004</v>
      </c>
      <c r="J690" t="s">
        <v>844</v>
      </c>
      <c r="K690" s="66">
        <v>255</v>
      </c>
      <c r="L690" s="6">
        <v>202.5</v>
      </c>
      <c r="M690" s="7">
        <v>0.79411764705882348</v>
      </c>
    </row>
    <row r="691" spans="2:13" x14ac:dyDescent="0.2">
      <c r="C691" t="s">
        <v>553</v>
      </c>
      <c r="D691" t="s">
        <v>32</v>
      </c>
      <c r="E691" s="66">
        <v>505</v>
      </c>
      <c r="F691" s="6">
        <v>397.14285714285717</v>
      </c>
      <c r="G691" s="7">
        <v>0.78642149929278649</v>
      </c>
      <c r="J691" t="s">
        <v>840</v>
      </c>
      <c r="K691" s="66">
        <v>250</v>
      </c>
      <c r="L691" s="6">
        <v>234</v>
      </c>
      <c r="M691" s="7">
        <v>0.93600000000000005</v>
      </c>
    </row>
    <row r="692" spans="2:13" x14ac:dyDescent="0.2">
      <c r="C692" t="s">
        <v>457</v>
      </c>
      <c r="D692" t="s">
        <v>26</v>
      </c>
      <c r="E692" s="66">
        <v>500</v>
      </c>
      <c r="F692" s="6">
        <v>433.57142857142856</v>
      </c>
      <c r="G692" s="7">
        <v>0.8671428571428571</v>
      </c>
      <c r="J692" t="s">
        <v>841</v>
      </c>
      <c r="K692" s="66">
        <v>200</v>
      </c>
      <c r="L692" s="6">
        <v>167.5</v>
      </c>
      <c r="M692" s="7">
        <v>0.83750000000000002</v>
      </c>
    </row>
    <row r="693" spans="2:13" x14ac:dyDescent="0.2">
      <c r="C693" t="s">
        <v>871</v>
      </c>
      <c r="D693" t="s">
        <v>46</v>
      </c>
      <c r="E693" s="66">
        <v>465</v>
      </c>
      <c r="F693" s="6">
        <v>370</v>
      </c>
      <c r="G693" s="7">
        <v>0.79569892473118276</v>
      </c>
      <c r="J693" t="s">
        <v>842</v>
      </c>
      <c r="K693" s="66">
        <v>200</v>
      </c>
      <c r="L693" s="6">
        <v>163.75</v>
      </c>
      <c r="M693" s="7">
        <v>0.81874999999999998</v>
      </c>
    </row>
    <row r="694" spans="2:13" x14ac:dyDescent="0.2">
      <c r="C694" t="s">
        <v>692</v>
      </c>
      <c r="D694" t="s">
        <v>45</v>
      </c>
      <c r="E694" s="66">
        <v>440</v>
      </c>
      <c r="F694" s="6">
        <v>344.28571428571428</v>
      </c>
      <c r="G694" s="7">
        <v>0.78246753246753242</v>
      </c>
      <c r="J694" t="s">
        <v>843</v>
      </c>
      <c r="K694" s="66">
        <v>175</v>
      </c>
      <c r="L694" s="6">
        <v>153.75</v>
      </c>
      <c r="M694" s="7">
        <v>0.87857142857142856</v>
      </c>
    </row>
    <row r="695" spans="2:13" x14ac:dyDescent="0.2">
      <c r="C695" t="s">
        <v>458</v>
      </c>
      <c r="D695" t="s">
        <v>26</v>
      </c>
      <c r="E695" s="66">
        <v>430</v>
      </c>
      <c r="F695" s="6">
        <v>382.14285714285717</v>
      </c>
      <c r="G695" s="7">
        <v>0.88870431893687718</v>
      </c>
      <c r="J695" t="s">
        <v>845</v>
      </c>
      <c r="K695" s="66">
        <v>165</v>
      </c>
      <c r="L695" s="6">
        <v>120</v>
      </c>
      <c r="M695" s="7">
        <v>0.72727272727272729</v>
      </c>
    </row>
    <row r="696" spans="2:13" x14ac:dyDescent="0.2">
      <c r="C696" t="s">
        <v>602</v>
      </c>
      <c r="D696" t="s">
        <v>31</v>
      </c>
      <c r="E696" s="66">
        <v>420</v>
      </c>
      <c r="F696" s="6">
        <v>347.14285714285717</v>
      </c>
      <c r="G696" s="7">
        <v>0.82653061224489799</v>
      </c>
      <c r="J696" t="s">
        <v>846</v>
      </c>
      <c r="K696" s="66">
        <v>160</v>
      </c>
      <c r="L696" s="6">
        <v>136.66666666666666</v>
      </c>
      <c r="M696" s="7">
        <v>0.85416666666666663</v>
      </c>
    </row>
    <row r="697" spans="2:13" x14ac:dyDescent="0.2">
      <c r="C697" t="s">
        <v>554</v>
      </c>
      <c r="D697" t="s">
        <v>32</v>
      </c>
      <c r="E697" s="66">
        <v>405</v>
      </c>
      <c r="F697" s="6">
        <v>356</v>
      </c>
      <c r="G697" s="7">
        <v>0.87901234567901232</v>
      </c>
      <c r="J697" t="s">
        <v>847</v>
      </c>
      <c r="K697" s="66">
        <v>145</v>
      </c>
      <c r="L697" s="6">
        <v>120</v>
      </c>
      <c r="M697" s="7">
        <v>0.82758620689655171</v>
      </c>
    </row>
    <row r="698" spans="2:13" x14ac:dyDescent="0.2">
      <c r="C698" t="s">
        <v>173</v>
      </c>
      <c r="D698" t="s">
        <v>23</v>
      </c>
      <c r="E698" s="66">
        <v>380</v>
      </c>
      <c r="F698" s="6">
        <v>319</v>
      </c>
      <c r="G698" s="7">
        <v>0.83947368421052626</v>
      </c>
      <c r="J698" t="s">
        <v>848</v>
      </c>
      <c r="K698" s="66">
        <v>140</v>
      </c>
      <c r="L698" s="6">
        <v>126.66666666666667</v>
      </c>
      <c r="M698" s="7">
        <v>0.90476190476190477</v>
      </c>
    </row>
    <row r="699" spans="2:13" x14ac:dyDescent="0.2">
      <c r="C699" t="s">
        <v>558</v>
      </c>
      <c r="D699" t="s">
        <v>32</v>
      </c>
      <c r="E699" s="66">
        <v>310</v>
      </c>
      <c r="F699" s="6">
        <v>272.5</v>
      </c>
      <c r="G699" s="7">
        <v>0.87903225806451613</v>
      </c>
      <c r="J699" t="s">
        <v>849</v>
      </c>
      <c r="K699" s="66">
        <v>135</v>
      </c>
      <c r="L699" s="6">
        <v>120</v>
      </c>
      <c r="M699" s="7">
        <v>0.88888888888888884</v>
      </c>
    </row>
    <row r="700" spans="2:13" x14ac:dyDescent="0.2">
      <c r="C700" t="s">
        <v>298</v>
      </c>
      <c r="D700" t="s">
        <v>23</v>
      </c>
      <c r="E700" s="66">
        <v>270</v>
      </c>
      <c r="F700" s="6">
        <v>208.33333333333334</v>
      </c>
      <c r="G700" s="7">
        <v>0.77160493827160492</v>
      </c>
      <c r="J700" t="s">
        <v>850</v>
      </c>
      <c r="K700" s="66">
        <v>100</v>
      </c>
      <c r="L700" s="6">
        <v>63.333333333333336</v>
      </c>
      <c r="M700" s="7">
        <v>0.6333333333333333</v>
      </c>
    </row>
    <row r="701" spans="2:13" x14ac:dyDescent="0.2">
      <c r="C701" t="s">
        <v>872</v>
      </c>
      <c r="D701" t="s">
        <v>46</v>
      </c>
      <c r="E701" s="66">
        <v>260</v>
      </c>
      <c r="F701" s="6">
        <v>237.85714285714286</v>
      </c>
      <c r="G701" s="7">
        <v>0.9148351648351648</v>
      </c>
      <c r="I701" t="s">
        <v>854</v>
      </c>
      <c r="K701" s="66">
        <v>405</v>
      </c>
      <c r="L701" s="6">
        <v>178.82823129251702</v>
      </c>
      <c r="M701" s="7">
        <v>0.83732282210543074</v>
      </c>
    </row>
    <row r="702" spans="2:13" x14ac:dyDescent="0.2">
      <c r="C702" t="s">
        <v>696</v>
      </c>
      <c r="D702" t="s">
        <v>45</v>
      </c>
      <c r="E702" s="66">
        <v>235</v>
      </c>
      <c r="F702" s="6">
        <v>158.75</v>
      </c>
      <c r="G702" s="7">
        <v>0.67553191489361697</v>
      </c>
      <c r="I702" t="s">
        <v>23</v>
      </c>
      <c r="J702" t="s">
        <v>173</v>
      </c>
      <c r="K702" s="66">
        <v>380</v>
      </c>
      <c r="L702" s="6">
        <v>319</v>
      </c>
      <c r="M702" s="7">
        <v>0.83947368421052626</v>
      </c>
    </row>
    <row r="703" spans="2:13" x14ac:dyDescent="0.2">
      <c r="C703" t="s">
        <v>875</v>
      </c>
      <c r="D703" t="s">
        <v>46</v>
      </c>
      <c r="E703" s="66">
        <v>230</v>
      </c>
      <c r="F703" s="6">
        <v>202.5</v>
      </c>
      <c r="G703" s="7">
        <v>0.88043478260869568</v>
      </c>
      <c r="J703" t="s">
        <v>296</v>
      </c>
      <c r="K703" s="66">
        <v>280</v>
      </c>
      <c r="L703" s="6">
        <v>221</v>
      </c>
      <c r="M703" s="7">
        <v>0.78928571428571426</v>
      </c>
    </row>
    <row r="704" spans="2:13" x14ac:dyDescent="0.2">
      <c r="C704" t="s">
        <v>609</v>
      </c>
      <c r="D704" t="s">
        <v>31</v>
      </c>
      <c r="E704" s="66">
        <v>215</v>
      </c>
      <c r="F704" s="6">
        <v>160</v>
      </c>
      <c r="G704" s="7">
        <v>0.7441860465116279</v>
      </c>
      <c r="J704" t="s">
        <v>297</v>
      </c>
      <c r="K704" s="66">
        <v>275</v>
      </c>
      <c r="L704" s="6">
        <v>258.33333333333331</v>
      </c>
      <c r="M704" s="7">
        <v>0.93939393939393934</v>
      </c>
    </row>
    <row r="705" spans="2:13" x14ac:dyDescent="0.2">
      <c r="C705" t="s">
        <v>701</v>
      </c>
      <c r="D705" t="s">
        <v>45</v>
      </c>
      <c r="E705" s="66">
        <v>190</v>
      </c>
      <c r="F705" s="6">
        <v>131.66666666666666</v>
      </c>
      <c r="G705" s="7">
        <v>0.69298245614035081</v>
      </c>
      <c r="J705" t="s">
        <v>298</v>
      </c>
      <c r="K705" s="66">
        <v>270</v>
      </c>
      <c r="L705" s="6">
        <v>208.33333333333334</v>
      </c>
      <c r="M705" s="7">
        <v>0.77160493827160492</v>
      </c>
    </row>
    <row r="706" spans="2:13" x14ac:dyDescent="0.2">
      <c r="B706" t="s">
        <v>308</v>
      </c>
      <c r="E706" s="66">
        <v>545</v>
      </c>
      <c r="F706" s="6">
        <v>301.03794642857144</v>
      </c>
      <c r="G706" s="7">
        <v>0.83044950738916257</v>
      </c>
      <c r="J706" t="s">
        <v>299</v>
      </c>
      <c r="K706" s="66">
        <v>240</v>
      </c>
      <c r="L706" s="6">
        <v>223.33333333333334</v>
      </c>
      <c r="M706" s="7">
        <v>0.93055555555555558</v>
      </c>
    </row>
    <row r="707" spans="2:13" x14ac:dyDescent="0.2">
      <c r="B707" t="s">
        <v>232</v>
      </c>
      <c r="C707" t="s">
        <v>374</v>
      </c>
      <c r="D707" t="s">
        <v>25</v>
      </c>
      <c r="E707" s="66">
        <v>545</v>
      </c>
      <c r="F707" s="6">
        <v>498.57142857142856</v>
      </c>
      <c r="G707" s="7">
        <v>0.91480996068152032</v>
      </c>
      <c r="J707" t="s">
        <v>300</v>
      </c>
      <c r="K707" s="66">
        <v>230</v>
      </c>
      <c r="L707" s="6">
        <v>220</v>
      </c>
      <c r="M707" s="7">
        <v>0.95652173913043481</v>
      </c>
    </row>
    <row r="708" spans="2:13" x14ac:dyDescent="0.2">
      <c r="C708" t="s">
        <v>732</v>
      </c>
      <c r="D708" t="s">
        <v>39</v>
      </c>
      <c r="E708" s="66">
        <v>520</v>
      </c>
      <c r="F708" s="6">
        <v>487.85714285714283</v>
      </c>
      <c r="G708" s="7">
        <v>0.93818681318681318</v>
      </c>
      <c r="J708" t="s">
        <v>174</v>
      </c>
      <c r="K708" s="66">
        <v>210</v>
      </c>
      <c r="L708" s="6">
        <v>196.66666666666666</v>
      </c>
      <c r="M708" s="7">
        <v>0.93650793650793651</v>
      </c>
    </row>
    <row r="709" spans="2:13" x14ac:dyDescent="0.2">
      <c r="C709" t="s">
        <v>719</v>
      </c>
      <c r="D709" t="s">
        <v>155</v>
      </c>
      <c r="E709" s="66">
        <v>495</v>
      </c>
      <c r="F709" s="6">
        <v>429.28571428571428</v>
      </c>
      <c r="G709" s="7">
        <v>0.86724386724386726</v>
      </c>
      <c r="J709" t="s">
        <v>301</v>
      </c>
      <c r="K709" s="66">
        <v>175</v>
      </c>
      <c r="L709" s="6">
        <v>148.33333333333334</v>
      </c>
      <c r="M709" s="7">
        <v>0.84761904761904772</v>
      </c>
    </row>
    <row r="710" spans="2:13" x14ac:dyDescent="0.2">
      <c r="C710" t="s">
        <v>733</v>
      </c>
      <c r="D710" t="s">
        <v>39</v>
      </c>
      <c r="E710" s="66">
        <v>450</v>
      </c>
      <c r="F710" s="6">
        <v>411.42857142857144</v>
      </c>
      <c r="G710" s="7">
        <v>0.91428571428571437</v>
      </c>
      <c r="J710" t="s">
        <v>302</v>
      </c>
      <c r="K710" s="66">
        <v>160</v>
      </c>
      <c r="L710" s="6">
        <v>136.66666666666666</v>
      </c>
      <c r="M710" s="7">
        <v>0.85416666666666663</v>
      </c>
    </row>
    <row r="711" spans="2:13" x14ac:dyDescent="0.2">
      <c r="C711" t="s">
        <v>513</v>
      </c>
      <c r="D711" t="s">
        <v>41</v>
      </c>
      <c r="E711" s="66">
        <v>450</v>
      </c>
      <c r="F711" s="6">
        <v>361.42857142857144</v>
      </c>
      <c r="G711" s="7">
        <v>0.80317460317460321</v>
      </c>
      <c r="J711" t="s">
        <v>303</v>
      </c>
      <c r="K711" s="66">
        <v>145</v>
      </c>
      <c r="L711" s="6">
        <v>130</v>
      </c>
      <c r="M711" s="7">
        <v>0.89655172413793105</v>
      </c>
    </row>
    <row r="712" spans="2:13" x14ac:dyDescent="0.2">
      <c r="C712" t="s">
        <v>485</v>
      </c>
      <c r="D712" t="s">
        <v>220</v>
      </c>
      <c r="E712" s="66">
        <v>450</v>
      </c>
      <c r="F712" s="6">
        <v>380</v>
      </c>
      <c r="G712" s="7">
        <v>0.84444444444444444</v>
      </c>
      <c r="J712" t="s">
        <v>304</v>
      </c>
      <c r="K712" s="66">
        <v>125</v>
      </c>
      <c r="L712" s="6">
        <v>111.66666666666667</v>
      </c>
      <c r="M712" s="7">
        <v>0.89333333333333342</v>
      </c>
    </row>
    <row r="713" spans="2:13" x14ac:dyDescent="0.2">
      <c r="C713" t="s">
        <v>1030</v>
      </c>
      <c r="D713" t="s">
        <v>41</v>
      </c>
      <c r="E713" s="66">
        <v>435</v>
      </c>
      <c r="F713" s="6">
        <v>407.85714285714283</v>
      </c>
      <c r="G713" s="7">
        <v>0.93760262725779964</v>
      </c>
      <c r="J713" t="s">
        <v>305</v>
      </c>
      <c r="K713" s="66">
        <v>120</v>
      </c>
      <c r="L713" s="6">
        <v>113.33333333333333</v>
      </c>
      <c r="M713" s="7">
        <v>0.94444444444444442</v>
      </c>
    </row>
    <row r="714" spans="2:13" x14ac:dyDescent="0.2">
      <c r="C714" t="s">
        <v>514</v>
      </c>
      <c r="D714" t="s">
        <v>41</v>
      </c>
      <c r="E714" s="66">
        <v>365</v>
      </c>
      <c r="F714" s="6">
        <v>302</v>
      </c>
      <c r="G714" s="7">
        <v>0.82739726027397265</v>
      </c>
      <c r="J714" t="s">
        <v>306</v>
      </c>
      <c r="K714" s="66">
        <v>100</v>
      </c>
      <c r="L714" s="6">
        <v>93.333333333333329</v>
      </c>
      <c r="M714" s="7">
        <v>0.93333333333333324</v>
      </c>
    </row>
    <row r="715" spans="2:13" x14ac:dyDescent="0.2">
      <c r="C715" t="s">
        <v>380</v>
      </c>
      <c r="D715" t="s">
        <v>25</v>
      </c>
      <c r="E715" s="66">
        <v>330</v>
      </c>
      <c r="F715" s="6">
        <v>242.5</v>
      </c>
      <c r="G715" s="7">
        <v>0.73484848484848486</v>
      </c>
      <c r="J715" t="s">
        <v>307</v>
      </c>
      <c r="K715" s="66">
        <v>95</v>
      </c>
      <c r="L715" s="6">
        <v>81.666666666666671</v>
      </c>
      <c r="M715" s="7">
        <v>0.85964912280701755</v>
      </c>
    </row>
    <row r="716" spans="2:13" x14ac:dyDescent="0.2">
      <c r="C716" t="s">
        <v>488</v>
      </c>
      <c r="D716" t="s">
        <v>220</v>
      </c>
      <c r="E716" s="66">
        <v>310</v>
      </c>
      <c r="F716" s="6">
        <v>257.5</v>
      </c>
      <c r="G716" s="7">
        <v>0.83064516129032262</v>
      </c>
      <c r="I716" t="s">
        <v>208</v>
      </c>
      <c r="K716" s="66">
        <v>380</v>
      </c>
      <c r="L716" s="6">
        <v>175.83333333333334</v>
      </c>
      <c r="M716" s="7">
        <v>0.87759952465834834</v>
      </c>
    </row>
    <row r="717" spans="2:13" x14ac:dyDescent="0.2">
      <c r="C717" t="s">
        <v>379</v>
      </c>
      <c r="D717" t="s">
        <v>25</v>
      </c>
      <c r="E717" s="66">
        <v>310</v>
      </c>
      <c r="F717" s="6">
        <v>218.75</v>
      </c>
      <c r="G717" s="7">
        <v>0.70564516129032262</v>
      </c>
      <c r="I717" t="s">
        <v>20</v>
      </c>
      <c r="J717" t="s">
        <v>631</v>
      </c>
      <c r="K717" s="66">
        <v>420</v>
      </c>
      <c r="L717" s="6">
        <v>318.33333333333331</v>
      </c>
      <c r="M717" s="7">
        <v>0.75793650793650791</v>
      </c>
    </row>
    <row r="718" spans="2:13" x14ac:dyDescent="0.2">
      <c r="C718" t="s">
        <v>487</v>
      </c>
      <c r="D718" t="s">
        <v>220</v>
      </c>
      <c r="E718" s="66">
        <v>300</v>
      </c>
      <c r="F718" s="6">
        <v>242</v>
      </c>
      <c r="G718" s="7">
        <v>0.80666666666666664</v>
      </c>
      <c r="J718" t="s">
        <v>632</v>
      </c>
      <c r="K718" s="66">
        <v>400</v>
      </c>
      <c r="L718" s="6">
        <v>338.33333333333331</v>
      </c>
      <c r="M718" s="7">
        <v>0.84583333333333333</v>
      </c>
    </row>
    <row r="719" spans="2:13" x14ac:dyDescent="0.2">
      <c r="C719" t="s">
        <v>515</v>
      </c>
      <c r="D719" t="s">
        <v>41</v>
      </c>
      <c r="E719" s="66">
        <v>280</v>
      </c>
      <c r="F719" s="6">
        <v>243</v>
      </c>
      <c r="G719" s="7">
        <v>0.86785714285714288</v>
      </c>
      <c r="J719" t="s">
        <v>633</v>
      </c>
      <c r="K719" s="66">
        <v>310</v>
      </c>
      <c r="L719" s="6">
        <v>287.5</v>
      </c>
      <c r="M719" s="7">
        <v>0.92741935483870963</v>
      </c>
    </row>
    <row r="720" spans="2:13" x14ac:dyDescent="0.2">
      <c r="C720" t="s">
        <v>377</v>
      </c>
      <c r="D720" t="s">
        <v>25</v>
      </c>
      <c r="E720" s="66">
        <v>270</v>
      </c>
      <c r="F720" s="6">
        <v>204</v>
      </c>
      <c r="G720" s="7">
        <v>0.75555555555555554</v>
      </c>
      <c r="J720" t="s">
        <v>634</v>
      </c>
      <c r="K720" s="66">
        <v>310</v>
      </c>
      <c r="L720" s="6">
        <v>283.75</v>
      </c>
      <c r="M720" s="7">
        <v>0.91532258064516125</v>
      </c>
    </row>
    <row r="721" spans="2:13" x14ac:dyDescent="0.2">
      <c r="C721" t="s">
        <v>991</v>
      </c>
      <c r="D721" t="s">
        <v>51</v>
      </c>
      <c r="E721" s="66">
        <v>260</v>
      </c>
      <c r="F721" s="6">
        <v>183.75</v>
      </c>
      <c r="G721" s="7">
        <v>0.70673076923076927</v>
      </c>
      <c r="J721" t="s">
        <v>635</v>
      </c>
      <c r="K721" s="66">
        <v>300</v>
      </c>
      <c r="L721" s="6">
        <v>260</v>
      </c>
      <c r="M721" s="7">
        <v>0.8666666666666667</v>
      </c>
    </row>
    <row r="722" spans="2:13" x14ac:dyDescent="0.2">
      <c r="C722" t="s">
        <v>989</v>
      </c>
      <c r="D722" t="s">
        <v>51</v>
      </c>
      <c r="E722" s="66">
        <v>260</v>
      </c>
      <c r="F722" s="6">
        <v>210</v>
      </c>
      <c r="G722" s="7">
        <v>0.80769230769230771</v>
      </c>
      <c r="J722" t="s">
        <v>636</v>
      </c>
      <c r="K722" s="66">
        <v>285</v>
      </c>
      <c r="L722" s="6">
        <v>273.33333333333331</v>
      </c>
      <c r="M722" s="7">
        <v>0.95906432748538006</v>
      </c>
    </row>
    <row r="723" spans="2:13" x14ac:dyDescent="0.2">
      <c r="C723" t="s">
        <v>726</v>
      </c>
      <c r="D723" t="s">
        <v>155</v>
      </c>
      <c r="E723" s="66">
        <v>210</v>
      </c>
      <c r="F723" s="6">
        <v>167.5</v>
      </c>
      <c r="G723" s="7">
        <v>0.79761904761904767</v>
      </c>
      <c r="J723" t="s">
        <v>637</v>
      </c>
      <c r="K723" s="66">
        <v>265</v>
      </c>
      <c r="L723" s="6">
        <v>226.66666666666666</v>
      </c>
      <c r="M723" s="7">
        <v>0.85534591194968546</v>
      </c>
    </row>
    <row r="724" spans="2:13" x14ac:dyDescent="0.2">
      <c r="B724" t="s">
        <v>395</v>
      </c>
      <c r="E724" s="66">
        <v>545</v>
      </c>
      <c r="F724" s="6">
        <v>308.67226890756302</v>
      </c>
      <c r="G724" s="7">
        <v>0.84093406593406594</v>
      </c>
      <c r="J724" t="s">
        <v>638</v>
      </c>
      <c r="K724" s="66">
        <v>245</v>
      </c>
      <c r="L724" s="6">
        <v>201.66666666666666</v>
      </c>
      <c r="M724" s="7">
        <v>0.82312925170068019</v>
      </c>
    </row>
    <row r="725" spans="2:13" x14ac:dyDescent="0.2">
      <c r="B725" t="s">
        <v>231</v>
      </c>
      <c r="C725" t="s">
        <v>762</v>
      </c>
      <c r="D725" t="s">
        <v>159</v>
      </c>
      <c r="E725" s="66">
        <v>480</v>
      </c>
      <c r="F725" s="6">
        <v>414.28571428571428</v>
      </c>
      <c r="G725" s="7">
        <v>0.86309523809523803</v>
      </c>
      <c r="J725" t="s">
        <v>639</v>
      </c>
      <c r="K725" s="66">
        <v>215</v>
      </c>
      <c r="L725" s="6">
        <v>196.66666666666666</v>
      </c>
      <c r="M725" s="7">
        <v>0.9147286821705426</v>
      </c>
    </row>
    <row r="726" spans="2:13" x14ac:dyDescent="0.2">
      <c r="C726" t="s">
        <v>456</v>
      </c>
      <c r="D726" t="s">
        <v>44</v>
      </c>
      <c r="E726" s="66">
        <v>460</v>
      </c>
      <c r="F726" s="6">
        <v>419.28571428571428</v>
      </c>
      <c r="G726" s="7">
        <v>0.91149068322981364</v>
      </c>
      <c r="J726" t="s">
        <v>640</v>
      </c>
      <c r="K726" s="66">
        <v>205</v>
      </c>
      <c r="L726" s="6">
        <v>135</v>
      </c>
      <c r="M726" s="7">
        <v>0.65853658536585369</v>
      </c>
    </row>
    <row r="727" spans="2:13" x14ac:dyDescent="0.2">
      <c r="C727" t="s">
        <v>286</v>
      </c>
      <c r="D727" t="s">
        <v>42</v>
      </c>
      <c r="E727" s="66">
        <v>450</v>
      </c>
      <c r="F727" s="6">
        <v>359.28571428571428</v>
      </c>
      <c r="G727" s="7">
        <v>0.79841269841269835</v>
      </c>
      <c r="J727" t="s">
        <v>642</v>
      </c>
      <c r="K727" s="66">
        <v>190</v>
      </c>
      <c r="L727" s="6">
        <v>173.33333333333334</v>
      </c>
      <c r="M727" s="7">
        <v>0.91228070175438603</v>
      </c>
    </row>
    <row r="728" spans="2:13" x14ac:dyDescent="0.2">
      <c r="C728" t="s">
        <v>345</v>
      </c>
      <c r="D728" t="s">
        <v>153</v>
      </c>
      <c r="E728" s="66">
        <v>390</v>
      </c>
      <c r="F728" s="6">
        <v>317.5</v>
      </c>
      <c r="G728" s="7">
        <v>0.8141025641025641</v>
      </c>
      <c r="J728" t="s">
        <v>641</v>
      </c>
      <c r="K728" s="66">
        <v>190</v>
      </c>
      <c r="L728" s="6">
        <v>173.33333333333334</v>
      </c>
      <c r="M728" s="7">
        <v>0.91228070175438603</v>
      </c>
    </row>
    <row r="729" spans="2:13" x14ac:dyDescent="0.2">
      <c r="C729" t="s">
        <v>170</v>
      </c>
      <c r="D729" t="s">
        <v>42</v>
      </c>
      <c r="E729" s="66">
        <v>385</v>
      </c>
      <c r="F729" s="6">
        <v>260</v>
      </c>
      <c r="G729" s="7">
        <v>0.67532467532467533</v>
      </c>
      <c r="J729" t="s">
        <v>643</v>
      </c>
      <c r="K729" s="66">
        <v>190</v>
      </c>
      <c r="L729" s="6">
        <v>176.66666666666666</v>
      </c>
      <c r="M729" s="7">
        <v>0.92982456140350878</v>
      </c>
    </row>
    <row r="730" spans="2:13" x14ac:dyDescent="0.2">
      <c r="C730" t="s">
        <v>322</v>
      </c>
      <c r="D730" t="s">
        <v>29</v>
      </c>
      <c r="E730" s="66">
        <v>380</v>
      </c>
      <c r="F730" s="6">
        <v>272</v>
      </c>
      <c r="G730" s="7">
        <v>0.71578947368421053</v>
      </c>
      <c r="J730" t="s">
        <v>644</v>
      </c>
      <c r="K730" s="66">
        <v>175</v>
      </c>
      <c r="L730" s="6">
        <v>143.33333333333334</v>
      </c>
      <c r="M730" s="7">
        <v>0.81904761904761914</v>
      </c>
    </row>
    <row r="731" spans="2:13" x14ac:dyDescent="0.2">
      <c r="C731" t="s">
        <v>444</v>
      </c>
      <c r="D731" t="s">
        <v>44</v>
      </c>
      <c r="E731" s="66">
        <v>350</v>
      </c>
      <c r="F731" s="6">
        <v>289.28571428571428</v>
      </c>
      <c r="G731" s="7">
        <v>0.82653061224489799</v>
      </c>
      <c r="J731" t="s">
        <v>645</v>
      </c>
      <c r="K731" s="66">
        <v>170</v>
      </c>
      <c r="L731" s="6">
        <v>156.66666666666666</v>
      </c>
      <c r="M731" s="7">
        <v>0.92156862745098034</v>
      </c>
    </row>
    <row r="732" spans="2:13" x14ac:dyDescent="0.2">
      <c r="C732" t="s">
        <v>321</v>
      </c>
      <c r="D732" t="s">
        <v>29</v>
      </c>
      <c r="E732" s="66">
        <v>340</v>
      </c>
      <c r="F732" s="6">
        <v>302</v>
      </c>
      <c r="G732" s="7">
        <v>0.88823529411764701</v>
      </c>
      <c r="J732" t="s">
        <v>646</v>
      </c>
      <c r="K732" s="66">
        <v>160</v>
      </c>
      <c r="L732" s="6">
        <v>128.33333333333334</v>
      </c>
      <c r="M732" s="7">
        <v>0.80208333333333337</v>
      </c>
    </row>
    <row r="733" spans="2:13" x14ac:dyDescent="0.2">
      <c r="C733" t="s">
        <v>969</v>
      </c>
      <c r="D733" t="s">
        <v>53</v>
      </c>
      <c r="E733" s="66">
        <v>310</v>
      </c>
      <c r="F733" s="6">
        <v>265.71428571428572</v>
      </c>
      <c r="G733" s="7">
        <v>0.85714285714285721</v>
      </c>
      <c r="J733" t="s">
        <v>647</v>
      </c>
      <c r="K733" s="66">
        <v>140</v>
      </c>
      <c r="L733" s="6">
        <v>116.66666666666667</v>
      </c>
      <c r="M733" s="7">
        <v>0.83333333333333337</v>
      </c>
    </row>
    <row r="734" spans="2:13" x14ac:dyDescent="0.2">
      <c r="C734" t="s">
        <v>805</v>
      </c>
      <c r="D734" t="s">
        <v>37</v>
      </c>
      <c r="E734" s="66">
        <v>310</v>
      </c>
      <c r="F734" s="6">
        <v>250.83333333333334</v>
      </c>
      <c r="G734" s="7">
        <v>0.80913978494623662</v>
      </c>
      <c r="I734" t="s">
        <v>648</v>
      </c>
      <c r="K734" s="66">
        <v>420</v>
      </c>
      <c r="L734" s="6">
        <v>211.1519607843137</v>
      </c>
      <c r="M734" s="7">
        <v>0.86081135091926453</v>
      </c>
    </row>
    <row r="735" spans="2:13" x14ac:dyDescent="0.2">
      <c r="C735" t="s">
        <v>348</v>
      </c>
      <c r="D735" t="s">
        <v>153</v>
      </c>
      <c r="E735" s="66">
        <v>300</v>
      </c>
      <c r="F735" s="6">
        <v>242.5</v>
      </c>
      <c r="G735" s="7">
        <v>0.80833333333333335</v>
      </c>
      <c r="I735" t="s">
        <v>27</v>
      </c>
      <c r="J735" t="s">
        <v>708</v>
      </c>
      <c r="K735" s="66">
        <v>490</v>
      </c>
      <c r="L735" s="6">
        <v>413.33333333333331</v>
      </c>
      <c r="M735" s="7">
        <v>0.84353741496598633</v>
      </c>
    </row>
    <row r="736" spans="2:13" x14ac:dyDescent="0.2">
      <c r="C736" t="s">
        <v>970</v>
      </c>
      <c r="D736" t="s">
        <v>53</v>
      </c>
      <c r="E736" s="66">
        <v>270</v>
      </c>
      <c r="F736" s="6">
        <v>229.28571428571428</v>
      </c>
      <c r="G736" s="7">
        <v>0.84920634920634919</v>
      </c>
      <c r="J736" t="s">
        <v>790</v>
      </c>
      <c r="K736" s="66">
        <v>240</v>
      </c>
      <c r="L736" s="6">
        <v>205</v>
      </c>
      <c r="M736" s="7">
        <v>0.85416666666666663</v>
      </c>
    </row>
    <row r="737" spans="2:13" x14ac:dyDescent="0.2">
      <c r="C737" t="s">
        <v>870</v>
      </c>
      <c r="D737" t="s">
        <v>223</v>
      </c>
      <c r="E737" s="66">
        <v>260</v>
      </c>
      <c r="F737" s="6">
        <v>173.75</v>
      </c>
      <c r="G737" s="7">
        <v>0.66826923076923073</v>
      </c>
      <c r="J737" t="s">
        <v>710</v>
      </c>
      <c r="K737" s="66">
        <v>230</v>
      </c>
      <c r="L737" s="6">
        <v>213.75</v>
      </c>
      <c r="M737" s="7">
        <v>0.92934782608695654</v>
      </c>
    </row>
    <row r="738" spans="2:13" x14ac:dyDescent="0.2">
      <c r="C738" t="s">
        <v>796</v>
      </c>
      <c r="D738" t="s">
        <v>223</v>
      </c>
      <c r="E738" s="66">
        <v>210</v>
      </c>
      <c r="F738" s="6">
        <v>178.33333333333334</v>
      </c>
      <c r="G738" s="7">
        <v>0.8492063492063493</v>
      </c>
      <c r="J738" t="s">
        <v>709</v>
      </c>
      <c r="K738" s="66">
        <v>220</v>
      </c>
      <c r="L738" s="6">
        <v>193.75</v>
      </c>
      <c r="M738" s="7">
        <v>0.88068181818181823</v>
      </c>
    </row>
    <row r="739" spans="2:13" x14ac:dyDescent="0.2">
      <c r="C739" t="s">
        <v>813</v>
      </c>
      <c r="D739" t="s">
        <v>37</v>
      </c>
      <c r="E739" s="66">
        <v>190</v>
      </c>
      <c r="F739" s="6">
        <v>155</v>
      </c>
      <c r="G739" s="7">
        <v>0.81578947368421051</v>
      </c>
      <c r="J739" t="s">
        <v>711</v>
      </c>
      <c r="K739" s="66">
        <v>170</v>
      </c>
      <c r="L739" s="6">
        <v>135</v>
      </c>
      <c r="M739" s="7">
        <v>0.79411764705882348</v>
      </c>
    </row>
    <row r="740" spans="2:13" x14ac:dyDescent="0.2">
      <c r="C740" t="s">
        <v>814</v>
      </c>
      <c r="D740" t="s">
        <v>37</v>
      </c>
      <c r="E740" s="66">
        <v>180</v>
      </c>
      <c r="F740" s="6">
        <v>146.66666666666666</v>
      </c>
      <c r="G740" s="7">
        <v>0.81481481481481477</v>
      </c>
      <c r="J740" t="s">
        <v>712</v>
      </c>
      <c r="K740" s="66">
        <v>165</v>
      </c>
      <c r="L740" s="6">
        <v>136.66666666666666</v>
      </c>
      <c r="M740" s="7">
        <v>0.82828282828282818</v>
      </c>
    </row>
    <row r="741" spans="2:13" x14ac:dyDescent="0.2">
      <c r="B741" t="s">
        <v>295</v>
      </c>
      <c r="E741" s="66">
        <v>480</v>
      </c>
      <c r="F741" s="6">
        <v>267.23288690476187</v>
      </c>
      <c r="G741" s="7">
        <v>0.81210373988151752</v>
      </c>
      <c r="J741" t="s">
        <v>713</v>
      </c>
      <c r="K741" s="66">
        <v>155</v>
      </c>
      <c r="L741" s="6">
        <v>135</v>
      </c>
      <c r="M741" s="7">
        <v>0.87096774193548387</v>
      </c>
    </row>
    <row r="742" spans="2:13" x14ac:dyDescent="0.2">
      <c r="B742" t="s">
        <v>228</v>
      </c>
      <c r="C742" t="s">
        <v>358</v>
      </c>
      <c r="D742" t="s">
        <v>30</v>
      </c>
      <c r="E742" s="66">
        <v>445</v>
      </c>
      <c r="F742" s="6">
        <v>363.57142857142856</v>
      </c>
      <c r="G742" s="7">
        <v>0.81701444622792929</v>
      </c>
      <c r="J742" t="s">
        <v>714</v>
      </c>
      <c r="K742" s="66">
        <v>140</v>
      </c>
      <c r="L742" s="6">
        <v>101.66666666666667</v>
      </c>
      <c r="M742" s="7">
        <v>0.72619047619047628</v>
      </c>
    </row>
    <row r="743" spans="2:13" x14ac:dyDescent="0.2">
      <c r="C743" t="s">
        <v>360</v>
      </c>
      <c r="D743" t="s">
        <v>30</v>
      </c>
      <c r="E743" s="66">
        <v>425</v>
      </c>
      <c r="F743" s="6">
        <v>394</v>
      </c>
      <c r="G743" s="7">
        <v>0.92705882352941171</v>
      </c>
      <c r="J743" t="s">
        <v>715</v>
      </c>
      <c r="K743" s="66">
        <v>135</v>
      </c>
      <c r="L743" s="6">
        <v>128.33333333333334</v>
      </c>
      <c r="M743" s="7">
        <v>0.9506172839506174</v>
      </c>
    </row>
    <row r="744" spans="2:13" x14ac:dyDescent="0.2">
      <c r="C744" t="s">
        <v>501</v>
      </c>
      <c r="D744" t="s">
        <v>221</v>
      </c>
      <c r="E744" s="66">
        <v>425</v>
      </c>
      <c r="F744" s="6">
        <v>346.66666666666669</v>
      </c>
      <c r="G744" s="7">
        <v>0.81568627450980402</v>
      </c>
      <c r="J744" t="s">
        <v>716</v>
      </c>
      <c r="K744" s="66">
        <v>110</v>
      </c>
      <c r="L744" s="6">
        <v>101.66666666666667</v>
      </c>
      <c r="M744" s="7">
        <v>0.92424242424242431</v>
      </c>
    </row>
    <row r="745" spans="2:13" x14ac:dyDescent="0.2">
      <c r="C745" t="s">
        <v>855</v>
      </c>
      <c r="D745" t="s">
        <v>154</v>
      </c>
      <c r="E745" s="66">
        <v>410</v>
      </c>
      <c r="F745" s="6">
        <v>334</v>
      </c>
      <c r="G745" s="7">
        <v>0.81463414634146336</v>
      </c>
      <c r="J745" t="s">
        <v>717</v>
      </c>
      <c r="K745" s="66">
        <v>95</v>
      </c>
      <c r="L745" s="6">
        <v>88.333333333333329</v>
      </c>
      <c r="M745" s="7">
        <v>0.92982456140350878</v>
      </c>
    </row>
    <row r="746" spans="2:13" x14ac:dyDescent="0.2">
      <c r="C746" t="s">
        <v>474</v>
      </c>
      <c r="D746" t="s">
        <v>35</v>
      </c>
      <c r="E746" s="66">
        <v>380</v>
      </c>
      <c r="F746" s="6">
        <v>308.57142857142856</v>
      </c>
      <c r="G746" s="7">
        <v>0.81203007518796988</v>
      </c>
      <c r="I746" t="s">
        <v>718</v>
      </c>
      <c r="K746" s="66">
        <v>490</v>
      </c>
      <c r="L746" s="6">
        <v>168.40909090909091</v>
      </c>
      <c r="M746" s="7">
        <v>0.86162790697674418</v>
      </c>
    </row>
    <row r="747" spans="2:13" x14ac:dyDescent="0.2">
      <c r="C747" t="s">
        <v>504</v>
      </c>
      <c r="D747" t="s">
        <v>221</v>
      </c>
      <c r="E747" s="66">
        <v>345</v>
      </c>
      <c r="F747" s="6">
        <v>288.75</v>
      </c>
      <c r="G747" s="7">
        <v>0.83695652173913049</v>
      </c>
      <c r="I747" t="s">
        <v>40</v>
      </c>
      <c r="J747" t="s">
        <v>777</v>
      </c>
      <c r="K747" s="66">
        <v>470</v>
      </c>
      <c r="L747" s="6">
        <v>359.16666666666669</v>
      </c>
      <c r="M747" s="7">
        <v>0.76418439716312059</v>
      </c>
    </row>
    <row r="748" spans="2:13" x14ac:dyDescent="0.2">
      <c r="C748" t="s">
        <v>593</v>
      </c>
      <c r="D748" t="s">
        <v>157</v>
      </c>
      <c r="E748" s="66">
        <v>305</v>
      </c>
      <c r="F748" s="6">
        <v>255.71428571428572</v>
      </c>
      <c r="G748" s="7">
        <v>0.83840749414519911</v>
      </c>
      <c r="J748" t="s">
        <v>779</v>
      </c>
      <c r="K748" s="66">
        <v>400</v>
      </c>
      <c r="L748" s="6">
        <v>341.25</v>
      </c>
      <c r="M748" s="7">
        <v>0.85312500000000002</v>
      </c>
    </row>
    <row r="749" spans="2:13" x14ac:dyDescent="0.2">
      <c r="C749" t="s">
        <v>591</v>
      </c>
      <c r="D749" t="s">
        <v>36</v>
      </c>
      <c r="E749" s="66">
        <v>300</v>
      </c>
      <c r="F749" s="6">
        <v>233.33333333333334</v>
      </c>
      <c r="G749" s="7">
        <v>0.77777777777777779</v>
      </c>
      <c r="J749" t="s">
        <v>778</v>
      </c>
      <c r="K749" s="66">
        <v>310</v>
      </c>
      <c r="L749" s="6">
        <v>251.66666666666666</v>
      </c>
      <c r="M749" s="7">
        <v>0.81182795698924726</v>
      </c>
    </row>
    <row r="750" spans="2:13" x14ac:dyDescent="0.2">
      <c r="C750" t="s">
        <v>856</v>
      </c>
      <c r="D750" t="s">
        <v>154</v>
      </c>
      <c r="E750" s="66">
        <v>280</v>
      </c>
      <c r="F750" s="6">
        <v>220</v>
      </c>
      <c r="G750" s="7">
        <v>0.7857142857142857</v>
      </c>
      <c r="J750" t="s">
        <v>781</v>
      </c>
      <c r="K750" s="66">
        <v>280</v>
      </c>
      <c r="L750" s="6">
        <v>200</v>
      </c>
      <c r="M750" s="7">
        <v>0.7142857142857143</v>
      </c>
    </row>
    <row r="751" spans="2:13" x14ac:dyDescent="0.2">
      <c r="C751" t="s">
        <v>477</v>
      </c>
      <c r="D751" t="s">
        <v>35</v>
      </c>
      <c r="E751" s="66">
        <v>270</v>
      </c>
      <c r="F751" s="6">
        <v>189</v>
      </c>
      <c r="G751" s="7">
        <v>0.7</v>
      </c>
      <c r="J751" t="s">
        <v>780</v>
      </c>
      <c r="K751" s="66">
        <v>280</v>
      </c>
      <c r="L751" s="6">
        <v>251.25</v>
      </c>
      <c r="M751" s="7">
        <v>0.8973214285714286</v>
      </c>
    </row>
    <row r="752" spans="2:13" x14ac:dyDescent="0.2">
      <c r="C752" t="s">
        <v>311</v>
      </c>
      <c r="D752" t="s">
        <v>152</v>
      </c>
      <c r="E752" s="66">
        <v>250</v>
      </c>
      <c r="F752" s="6">
        <v>218.33333333333334</v>
      </c>
      <c r="G752" s="7">
        <v>0.87333333333333341</v>
      </c>
      <c r="J752" t="s">
        <v>782</v>
      </c>
      <c r="K752" s="66">
        <v>250</v>
      </c>
      <c r="L752" s="6">
        <v>230</v>
      </c>
      <c r="M752" s="7">
        <v>0.92</v>
      </c>
    </row>
    <row r="753" spans="2:13" x14ac:dyDescent="0.2">
      <c r="C753" t="s">
        <v>682</v>
      </c>
      <c r="D753" t="s">
        <v>34</v>
      </c>
      <c r="E753" s="66">
        <v>240</v>
      </c>
      <c r="F753" s="6">
        <v>225</v>
      </c>
      <c r="G753" s="7">
        <v>0.9375</v>
      </c>
      <c r="J753" t="s">
        <v>783</v>
      </c>
      <c r="K753" s="66">
        <v>240</v>
      </c>
      <c r="L753" s="6">
        <v>196.66666666666666</v>
      </c>
      <c r="M753" s="7">
        <v>0.81944444444444442</v>
      </c>
    </row>
    <row r="754" spans="2:13" x14ac:dyDescent="0.2">
      <c r="C754" t="s">
        <v>313</v>
      </c>
      <c r="D754" t="s">
        <v>152</v>
      </c>
      <c r="E754" s="66">
        <v>220</v>
      </c>
      <c r="F754" s="6">
        <v>160</v>
      </c>
      <c r="G754" s="7">
        <v>0.72727272727272729</v>
      </c>
      <c r="J754" t="s">
        <v>784</v>
      </c>
      <c r="K754" s="66">
        <v>225</v>
      </c>
      <c r="L754" s="6">
        <v>200</v>
      </c>
      <c r="M754" s="7">
        <v>0.88888888888888884</v>
      </c>
    </row>
    <row r="755" spans="2:13" x14ac:dyDescent="0.2">
      <c r="C755" t="s">
        <v>339</v>
      </c>
      <c r="D755" t="s">
        <v>36</v>
      </c>
      <c r="E755" s="66">
        <v>190</v>
      </c>
      <c r="F755" s="6">
        <v>141.66666666666666</v>
      </c>
      <c r="G755" s="7">
        <v>0.74561403508771928</v>
      </c>
      <c r="J755" t="s">
        <v>791</v>
      </c>
      <c r="K755" s="66">
        <v>220</v>
      </c>
      <c r="L755" s="6">
        <v>181.66666666666666</v>
      </c>
      <c r="M755" s="7">
        <v>0.82575757575757569</v>
      </c>
    </row>
    <row r="756" spans="2:13" x14ac:dyDescent="0.2">
      <c r="C756" t="s">
        <v>599</v>
      </c>
      <c r="D756" t="s">
        <v>157</v>
      </c>
      <c r="E756" s="66">
        <v>190</v>
      </c>
      <c r="F756" s="6">
        <v>158.75</v>
      </c>
      <c r="G756" s="7">
        <v>0.83552631578947367</v>
      </c>
      <c r="J756" t="s">
        <v>785</v>
      </c>
      <c r="K756" s="66">
        <v>200</v>
      </c>
      <c r="L756" s="6">
        <v>160</v>
      </c>
      <c r="M756" s="7">
        <v>0.8</v>
      </c>
    </row>
    <row r="757" spans="2:13" x14ac:dyDescent="0.2">
      <c r="B757" t="s">
        <v>335</v>
      </c>
      <c r="E757" s="66">
        <v>445</v>
      </c>
      <c r="F757" s="6">
        <v>255.8238095238095</v>
      </c>
      <c r="G757" s="7">
        <v>0.82082505729564548</v>
      </c>
      <c r="J757" t="s">
        <v>786</v>
      </c>
      <c r="K757" s="66">
        <v>175</v>
      </c>
      <c r="L757" s="6">
        <v>155</v>
      </c>
      <c r="M757" s="7">
        <v>0.88571428571428568</v>
      </c>
    </row>
    <row r="758" spans="2:13" x14ac:dyDescent="0.2">
      <c r="B758" t="s">
        <v>229</v>
      </c>
      <c r="C758" t="s">
        <v>777</v>
      </c>
      <c r="D758" t="s">
        <v>40</v>
      </c>
      <c r="E758" s="66">
        <v>470</v>
      </c>
      <c r="F758" s="6">
        <v>359.16666666666669</v>
      </c>
      <c r="G758" s="7">
        <v>0.76418439716312059</v>
      </c>
      <c r="J758" t="s">
        <v>787</v>
      </c>
      <c r="K758" s="66">
        <v>115</v>
      </c>
      <c r="L758" s="6">
        <v>96.666666666666671</v>
      </c>
      <c r="M758" s="7">
        <v>0.84057971014492761</v>
      </c>
    </row>
    <row r="759" spans="2:13" x14ac:dyDescent="0.2">
      <c r="C759" t="s">
        <v>631</v>
      </c>
      <c r="D759" t="s">
        <v>20</v>
      </c>
      <c r="E759" s="66">
        <v>420</v>
      </c>
      <c r="F759" s="6">
        <v>318.33333333333331</v>
      </c>
      <c r="G759" s="7">
        <v>0.75793650793650791</v>
      </c>
      <c r="J759" t="s">
        <v>788</v>
      </c>
      <c r="K759" s="66">
        <v>95</v>
      </c>
      <c r="L759" s="6">
        <v>71.666666666666671</v>
      </c>
      <c r="M759" s="7">
        <v>0.75438596491228072</v>
      </c>
    </row>
    <row r="760" spans="2:13" x14ac:dyDescent="0.2">
      <c r="C760" t="s">
        <v>779</v>
      </c>
      <c r="D760" t="s">
        <v>40</v>
      </c>
      <c r="E760" s="66">
        <v>400</v>
      </c>
      <c r="F760" s="6">
        <v>341.25</v>
      </c>
      <c r="G760" s="7">
        <v>0.85312500000000002</v>
      </c>
      <c r="I760" t="s">
        <v>789</v>
      </c>
      <c r="K760" s="66">
        <v>470</v>
      </c>
      <c r="L760" s="6">
        <v>207.30769230769226</v>
      </c>
      <c r="M760" s="7">
        <v>0.82668711656441707</v>
      </c>
    </row>
    <row r="761" spans="2:13" x14ac:dyDescent="0.2">
      <c r="C761" t="s">
        <v>632</v>
      </c>
      <c r="D761" t="s">
        <v>20</v>
      </c>
      <c r="E761" s="66">
        <v>400</v>
      </c>
      <c r="F761" s="6">
        <v>338.33333333333331</v>
      </c>
      <c r="G761" s="7">
        <v>0.84583333333333333</v>
      </c>
      <c r="I761" t="s">
        <v>28</v>
      </c>
      <c r="J761" t="s">
        <v>181</v>
      </c>
      <c r="K761" s="66">
        <v>375</v>
      </c>
      <c r="L761" s="6">
        <v>324.28571428571428</v>
      </c>
      <c r="M761" s="7">
        <v>0.86476190476190473</v>
      </c>
    </row>
    <row r="762" spans="2:13" x14ac:dyDescent="0.2">
      <c r="C762" t="s">
        <v>181</v>
      </c>
      <c r="D762" t="s">
        <v>28</v>
      </c>
      <c r="E762" s="66">
        <v>375</v>
      </c>
      <c r="F762" s="6">
        <v>324.28571428571428</v>
      </c>
      <c r="G762" s="7">
        <v>0.86476190476190473</v>
      </c>
      <c r="J762" t="s">
        <v>279</v>
      </c>
      <c r="K762" s="66">
        <v>355</v>
      </c>
      <c r="L762" s="6">
        <v>307.85714285714283</v>
      </c>
      <c r="M762" s="7">
        <v>0.86720321931589528</v>
      </c>
    </row>
    <row r="763" spans="2:13" x14ac:dyDescent="0.2">
      <c r="C763" t="s">
        <v>279</v>
      </c>
      <c r="D763" t="s">
        <v>28</v>
      </c>
      <c r="E763" s="66">
        <v>355</v>
      </c>
      <c r="F763" s="6">
        <v>307.85714285714283</v>
      </c>
      <c r="G763" s="7">
        <v>0.86720321931589528</v>
      </c>
      <c r="J763" t="s">
        <v>180</v>
      </c>
      <c r="K763" s="66">
        <v>325</v>
      </c>
      <c r="L763" s="6">
        <v>243.75</v>
      </c>
      <c r="M763" s="7">
        <v>0.75</v>
      </c>
    </row>
    <row r="764" spans="2:13" x14ac:dyDescent="0.2">
      <c r="C764" t="s">
        <v>956</v>
      </c>
      <c r="D764" t="s">
        <v>24</v>
      </c>
      <c r="E764" s="66">
        <v>345</v>
      </c>
      <c r="F764" s="6">
        <v>270</v>
      </c>
      <c r="G764" s="7">
        <v>0.78260869565217395</v>
      </c>
      <c r="J764" t="s">
        <v>184</v>
      </c>
      <c r="K764" s="66">
        <v>280</v>
      </c>
      <c r="L764" s="6">
        <v>235</v>
      </c>
      <c r="M764" s="7">
        <v>0.8392857142857143</v>
      </c>
    </row>
    <row r="765" spans="2:13" x14ac:dyDescent="0.2">
      <c r="C765" t="s">
        <v>938</v>
      </c>
      <c r="D765" t="s">
        <v>225</v>
      </c>
      <c r="E765" s="66">
        <v>330</v>
      </c>
      <c r="F765" s="6">
        <v>277.5</v>
      </c>
      <c r="G765" s="7">
        <v>0.84090909090909094</v>
      </c>
      <c r="J765" t="s">
        <v>199</v>
      </c>
      <c r="K765" s="66">
        <v>260</v>
      </c>
      <c r="L765" s="6">
        <v>238</v>
      </c>
      <c r="M765" s="7">
        <v>0.91538461538461535</v>
      </c>
    </row>
    <row r="766" spans="2:13" x14ac:dyDescent="0.2">
      <c r="C766" t="s">
        <v>180</v>
      </c>
      <c r="D766" t="s">
        <v>28</v>
      </c>
      <c r="E766" s="66">
        <v>325</v>
      </c>
      <c r="F766" s="6">
        <v>243.75</v>
      </c>
      <c r="G766" s="7">
        <v>0.75</v>
      </c>
      <c r="J766" t="s">
        <v>183</v>
      </c>
      <c r="K766" s="66">
        <v>250</v>
      </c>
      <c r="L766" s="6">
        <v>190</v>
      </c>
      <c r="M766" s="7">
        <v>0.76</v>
      </c>
    </row>
    <row r="767" spans="2:13" x14ac:dyDescent="0.2">
      <c r="C767" t="s">
        <v>633</v>
      </c>
      <c r="D767" t="s">
        <v>20</v>
      </c>
      <c r="E767" s="66">
        <v>310</v>
      </c>
      <c r="F767" s="6">
        <v>287.5</v>
      </c>
      <c r="G767" s="7">
        <v>0.92741935483870963</v>
      </c>
      <c r="J767" t="s">
        <v>280</v>
      </c>
      <c r="K767" s="66">
        <v>230</v>
      </c>
      <c r="L767" s="6">
        <v>188.75</v>
      </c>
      <c r="M767" s="7">
        <v>0.82065217391304346</v>
      </c>
    </row>
    <row r="768" spans="2:13" x14ac:dyDescent="0.2">
      <c r="C768" t="s">
        <v>778</v>
      </c>
      <c r="D768" t="s">
        <v>40</v>
      </c>
      <c r="E768" s="66">
        <v>310</v>
      </c>
      <c r="F768" s="6">
        <v>251.66666666666666</v>
      </c>
      <c r="G768" s="7">
        <v>0.81182795698924726</v>
      </c>
      <c r="J768" t="s">
        <v>187</v>
      </c>
      <c r="K768" s="66">
        <v>220</v>
      </c>
      <c r="L768" s="6">
        <v>202.5</v>
      </c>
      <c r="M768" s="7">
        <v>0.92045454545454541</v>
      </c>
    </row>
    <row r="769" spans="2:13" x14ac:dyDescent="0.2">
      <c r="C769" t="s">
        <v>935</v>
      </c>
      <c r="D769" t="s">
        <v>225</v>
      </c>
      <c r="E769" s="66">
        <v>300</v>
      </c>
      <c r="F769" s="6">
        <v>290</v>
      </c>
      <c r="G769" s="7">
        <v>0.96666666666666667</v>
      </c>
      <c r="J769" t="s">
        <v>182</v>
      </c>
      <c r="K769" s="66">
        <v>200</v>
      </c>
      <c r="L769" s="6">
        <v>168.33333333333334</v>
      </c>
      <c r="M769" s="7">
        <v>0.84166666666666667</v>
      </c>
    </row>
    <row r="770" spans="2:13" x14ac:dyDescent="0.2">
      <c r="C770" t="s">
        <v>635</v>
      </c>
      <c r="D770" t="s">
        <v>20</v>
      </c>
      <c r="E770" s="66">
        <v>300</v>
      </c>
      <c r="F770" s="6">
        <v>260</v>
      </c>
      <c r="G770" s="7">
        <v>0.8666666666666667</v>
      </c>
      <c r="J770" t="s">
        <v>281</v>
      </c>
      <c r="K770" s="66">
        <v>190</v>
      </c>
      <c r="L770" s="6">
        <v>155</v>
      </c>
      <c r="M770" s="7">
        <v>0.81578947368421051</v>
      </c>
    </row>
    <row r="771" spans="2:13" x14ac:dyDescent="0.2">
      <c r="C771" t="s">
        <v>199</v>
      </c>
      <c r="D771" t="s">
        <v>28</v>
      </c>
      <c r="E771" s="66">
        <v>260</v>
      </c>
      <c r="F771" s="6">
        <v>238</v>
      </c>
      <c r="G771" s="7">
        <v>0.91538461538461535</v>
      </c>
      <c r="J771" t="s">
        <v>282</v>
      </c>
      <c r="K771" s="66">
        <v>160</v>
      </c>
      <c r="L771" s="6">
        <v>135</v>
      </c>
      <c r="M771" s="7">
        <v>0.84375</v>
      </c>
    </row>
    <row r="772" spans="2:13" x14ac:dyDescent="0.2">
      <c r="C772" t="s">
        <v>861</v>
      </c>
      <c r="D772" t="s">
        <v>24</v>
      </c>
      <c r="E772" s="66">
        <v>255</v>
      </c>
      <c r="F772" s="6">
        <v>218.75</v>
      </c>
      <c r="G772" s="7">
        <v>0.85784313725490191</v>
      </c>
      <c r="J772" t="s">
        <v>283</v>
      </c>
      <c r="K772" s="66">
        <v>155</v>
      </c>
      <c r="L772" s="6">
        <v>140</v>
      </c>
      <c r="M772" s="7">
        <v>0.90322580645161288</v>
      </c>
    </row>
    <row r="773" spans="2:13" x14ac:dyDescent="0.2">
      <c r="C773" t="s">
        <v>928</v>
      </c>
      <c r="D773" t="s">
        <v>50</v>
      </c>
      <c r="E773" s="66">
        <v>215</v>
      </c>
      <c r="F773" s="6">
        <v>175</v>
      </c>
      <c r="G773" s="7">
        <v>0.81395348837209303</v>
      </c>
      <c r="J773" t="s">
        <v>185</v>
      </c>
      <c r="K773" s="66">
        <v>125</v>
      </c>
      <c r="L773" s="6">
        <v>115</v>
      </c>
      <c r="M773" s="7">
        <v>0.92</v>
      </c>
    </row>
    <row r="774" spans="2:13" x14ac:dyDescent="0.2">
      <c r="C774" t="s">
        <v>929</v>
      </c>
      <c r="D774" t="s">
        <v>50</v>
      </c>
      <c r="E774" s="66">
        <v>215</v>
      </c>
      <c r="F774" s="6">
        <v>165</v>
      </c>
      <c r="G774" s="7">
        <v>0.76744186046511631</v>
      </c>
      <c r="J774" t="s">
        <v>284</v>
      </c>
      <c r="K774" s="66">
        <v>80</v>
      </c>
      <c r="L774" s="6">
        <v>51.666666666666664</v>
      </c>
      <c r="M774" s="7">
        <v>0.64583333333333326</v>
      </c>
    </row>
    <row r="775" spans="2:13" x14ac:dyDescent="0.2">
      <c r="C775" t="s">
        <v>923</v>
      </c>
      <c r="D775" t="s">
        <v>50</v>
      </c>
      <c r="E775" s="66">
        <v>180</v>
      </c>
      <c r="F775" s="6">
        <v>145.71428571428572</v>
      </c>
      <c r="G775" s="7">
        <v>0.80952380952380953</v>
      </c>
      <c r="I775" t="s">
        <v>209</v>
      </c>
      <c r="K775" s="66">
        <v>375</v>
      </c>
      <c r="L775" s="6">
        <v>192.51020408163262</v>
      </c>
      <c r="M775" s="7">
        <v>0.84091820815689766</v>
      </c>
    </row>
    <row r="776" spans="2:13" x14ac:dyDescent="0.2">
      <c r="B776" t="s">
        <v>285</v>
      </c>
      <c r="E776" s="66">
        <v>470</v>
      </c>
      <c r="F776" s="6">
        <v>267.33928571428572</v>
      </c>
      <c r="G776" s="7">
        <v>0.83471069260314712</v>
      </c>
      <c r="I776" t="s">
        <v>159</v>
      </c>
      <c r="J776" t="s">
        <v>762</v>
      </c>
      <c r="K776" s="66">
        <v>480</v>
      </c>
      <c r="L776" s="6">
        <v>414.28571428571428</v>
      </c>
      <c r="M776" s="7">
        <v>0.86309523809523803</v>
      </c>
    </row>
    <row r="777" spans="2:13" x14ac:dyDescent="0.2">
      <c r="B777" t="s">
        <v>224</v>
      </c>
      <c r="C777" t="s">
        <v>188</v>
      </c>
      <c r="D777" t="s">
        <v>219</v>
      </c>
      <c r="E777" s="66">
        <v>540</v>
      </c>
      <c r="F777" s="6">
        <v>481.42857142857144</v>
      </c>
      <c r="G777" s="7">
        <v>0.89153439153439151</v>
      </c>
      <c r="J777" t="s">
        <v>763</v>
      </c>
      <c r="K777" s="66">
        <v>360</v>
      </c>
      <c r="L777" s="6">
        <v>285.71428571428572</v>
      </c>
      <c r="M777" s="7">
        <v>0.79365079365079372</v>
      </c>
    </row>
    <row r="778" spans="2:13" x14ac:dyDescent="0.2">
      <c r="C778" t="s">
        <v>237</v>
      </c>
      <c r="D778" t="s">
        <v>22</v>
      </c>
      <c r="E778" s="66">
        <v>430</v>
      </c>
      <c r="F778" s="6">
        <v>378.57142857142856</v>
      </c>
      <c r="G778" s="7">
        <v>0.88039867109634551</v>
      </c>
      <c r="J778" t="s">
        <v>764</v>
      </c>
      <c r="K778" s="66">
        <v>300</v>
      </c>
      <c r="L778" s="6">
        <v>261</v>
      </c>
      <c r="M778" s="7">
        <v>0.87</v>
      </c>
    </row>
    <row r="779" spans="2:13" x14ac:dyDescent="0.2">
      <c r="C779" t="s">
        <v>409</v>
      </c>
      <c r="D779" t="s">
        <v>156</v>
      </c>
      <c r="E779" s="66">
        <v>360</v>
      </c>
      <c r="F779" s="6">
        <v>311.66666666666669</v>
      </c>
      <c r="G779" s="7">
        <v>0.86574074074074081</v>
      </c>
      <c r="J779" t="s">
        <v>765</v>
      </c>
      <c r="K779" s="66">
        <v>255</v>
      </c>
      <c r="L779" s="6">
        <v>184</v>
      </c>
      <c r="M779" s="7">
        <v>0.72156862745098038</v>
      </c>
    </row>
    <row r="780" spans="2:13" x14ac:dyDescent="0.2">
      <c r="C780" t="s">
        <v>410</v>
      </c>
      <c r="D780" t="s">
        <v>156</v>
      </c>
      <c r="E780" s="66">
        <v>360</v>
      </c>
      <c r="F780" s="6">
        <v>296.66666666666669</v>
      </c>
      <c r="G780" s="7">
        <v>0.82407407407407418</v>
      </c>
      <c r="J780" t="s">
        <v>769</v>
      </c>
      <c r="K780" s="66">
        <v>240</v>
      </c>
      <c r="L780" s="6">
        <v>191.25</v>
      </c>
      <c r="M780" s="7">
        <v>0.796875</v>
      </c>
    </row>
    <row r="781" spans="2:13" x14ac:dyDescent="0.2">
      <c r="C781" t="s">
        <v>262</v>
      </c>
      <c r="D781" t="s">
        <v>21</v>
      </c>
      <c r="E781" s="66">
        <v>350</v>
      </c>
      <c r="F781" s="6">
        <v>312.5</v>
      </c>
      <c r="G781" s="7">
        <v>0.8928571428571429</v>
      </c>
      <c r="J781" t="s">
        <v>766</v>
      </c>
      <c r="K781" s="66">
        <v>230</v>
      </c>
      <c r="L781" s="6">
        <v>212.5</v>
      </c>
      <c r="M781" s="7">
        <v>0.92391304347826086</v>
      </c>
    </row>
    <row r="782" spans="2:13" x14ac:dyDescent="0.2">
      <c r="C782" t="s">
        <v>238</v>
      </c>
      <c r="D782" t="s">
        <v>22</v>
      </c>
      <c r="E782" s="66">
        <v>345</v>
      </c>
      <c r="F782" s="6">
        <v>317.85714285714283</v>
      </c>
      <c r="G782" s="7">
        <v>0.92132505175983426</v>
      </c>
      <c r="J782" t="s">
        <v>767</v>
      </c>
      <c r="K782" s="66">
        <v>205</v>
      </c>
      <c r="L782" s="6">
        <v>177.5</v>
      </c>
      <c r="M782" s="7">
        <v>0.86585365853658536</v>
      </c>
    </row>
    <row r="783" spans="2:13" x14ac:dyDescent="0.2">
      <c r="C783" t="s">
        <v>162</v>
      </c>
      <c r="D783" t="s">
        <v>17</v>
      </c>
      <c r="E783" s="66">
        <v>330</v>
      </c>
      <c r="F783" s="6">
        <v>278.33333333333331</v>
      </c>
      <c r="G783" s="7">
        <v>0.84343434343434343</v>
      </c>
      <c r="J783" t="s">
        <v>768</v>
      </c>
      <c r="K783" s="66">
        <v>190</v>
      </c>
      <c r="L783" s="6">
        <v>162.5</v>
      </c>
      <c r="M783" s="7">
        <v>0.85526315789473684</v>
      </c>
    </row>
    <row r="784" spans="2:13" x14ac:dyDescent="0.2">
      <c r="C784" t="s">
        <v>240</v>
      </c>
      <c r="D784" t="s">
        <v>22</v>
      </c>
      <c r="E784" s="66">
        <v>310</v>
      </c>
      <c r="F784" s="6">
        <v>262</v>
      </c>
      <c r="G784" s="7">
        <v>0.84516129032258069</v>
      </c>
      <c r="J784" t="s">
        <v>770</v>
      </c>
      <c r="K784" s="66">
        <v>180</v>
      </c>
      <c r="L784" s="6">
        <v>156.66666666666666</v>
      </c>
      <c r="M784" s="7">
        <v>0.87037037037037035</v>
      </c>
    </row>
    <row r="785" spans="2:13" x14ac:dyDescent="0.2">
      <c r="C785" t="s">
        <v>190</v>
      </c>
      <c r="D785" t="s">
        <v>219</v>
      </c>
      <c r="E785" s="66">
        <v>310</v>
      </c>
      <c r="F785" s="6">
        <v>233.75</v>
      </c>
      <c r="G785" s="7">
        <v>0.75403225806451613</v>
      </c>
      <c r="J785" t="s">
        <v>869</v>
      </c>
      <c r="K785" s="66">
        <v>165</v>
      </c>
      <c r="L785" s="6">
        <v>128.33333333333334</v>
      </c>
      <c r="M785" s="7">
        <v>0.77777777777777779</v>
      </c>
    </row>
    <row r="786" spans="2:13" x14ac:dyDescent="0.2">
      <c r="C786" t="s">
        <v>161</v>
      </c>
      <c r="D786" t="s">
        <v>17</v>
      </c>
      <c r="E786" s="66">
        <v>260</v>
      </c>
      <c r="F786" s="6">
        <v>205</v>
      </c>
      <c r="G786" s="7">
        <v>0.78846153846153844</v>
      </c>
      <c r="J786" t="s">
        <v>771</v>
      </c>
      <c r="K786" s="66">
        <v>165</v>
      </c>
      <c r="L786" s="6">
        <v>115</v>
      </c>
      <c r="M786" s="7">
        <v>0.69696969696969702</v>
      </c>
    </row>
    <row r="787" spans="2:13" x14ac:dyDescent="0.2">
      <c r="C787" t="s">
        <v>264</v>
      </c>
      <c r="D787" t="s">
        <v>21</v>
      </c>
      <c r="E787" s="66">
        <v>250</v>
      </c>
      <c r="F787" s="6">
        <v>202.5</v>
      </c>
      <c r="G787" s="7">
        <v>0.81</v>
      </c>
      <c r="J787" t="s">
        <v>772</v>
      </c>
      <c r="K787" s="66">
        <v>160</v>
      </c>
      <c r="L787" s="6">
        <v>148.33333333333334</v>
      </c>
      <c r="M787" s="7">
        <v>0.92708333333333337</v>
      </c>
    </row>
    <row r="788" spans="2:13" x14ac:dyDescent="0.2">
      <c r="C788" t="s">
        <v>253</v>
      </c>
      <c r="D788" t="s">
        <v>219</v>
      </c>
      <c r="E788" s="66">
        <v>240</v>
      </c>
      <c r="F788" s="6">
        <v>193.75</v>
      </c>
      <c r="G788" s="7">
        <v>0.80729166666666663</v>
      </c>
      <c r="J788" t="s">
        <v>773</v>
      </c>
      <c r="K788" s="66">
        <v>110</v>
      </c>
      <c r="L788" s="6">
        <v>88.333333333333329</v>
      </c>
      <c r="M788" s="7">
        <v>0.80303030303030298</v>
      </c>
    </row>
    <row r="789" spans="2:13" x14ac:dyDescent="0.2">
      <c r="C789" t="s">
        <v>266</v>
      </c>
      <c r="D789" t="s">
        <v>21</v>
      </c>
      <c r="E789" s="66">
        <v>240</v>
      </c>
      <c r="F789" s="6">
        <v>230</v>
      </c>
      <c r="G789" s="7">
        <v>0.95833333333333337</v>
      </c>
      <c r="J789" t="s">
        <v>774</v>
      </c>
      <c r="K789" s="66">
        <v>110</v>
      </c>
      <c r="L789" s="6">
        <v>103.33333333333333</v>
      </c>
      <c r="M789" s="7">
        <v>0.93939393939393934</v>
      </c>
    </row>
    <row r="790" spans="2:13" x14ac:dyDescent="0.2">
      <c r="C790" t="s">
        <v>175</v>
      </c>
      <c r="D790" t="s">
        <v>21</v>
      </c>
      <c r="E790" s="66">
        <v>235</v>
      </c>
      <c r="F790" s="6">
        <v>210</v>
      </c>
      <c r="G790" s="7">
        <v>0.8936170212765957</v>
      </c>
      <c r="J790" t="s">
        <v>775</v>
      </c>
      <c r="K790" s="66">
        <v>100</v>
      </c>
      <c r="L790" s="6">
        <v>95</v>
      </c>
      <c r="M790" s="7">
        <v>0.95</v>
      </c>
    </row>
    <row r="791" spans="2:13" x14ac:dyDescent="0.2">
      <c r="C791" t="s">
        <v>276</v>
      </c>
      <c r="D791" t="s">
        <v>17</v>
      </c>
      <c r="E791" s="66">
        <v>215</v>
      </c>
      <c r="F791" s="6">
        <v>191.66666666666666</v>
      </c>
      <c r="G791" s="7">
        <v>0.89147286821705418</v>
      </c>
      <c r="I791" t="s">
        <v>776</v>
      </c>
      <c r="K791" s="66">
        <v>480</v>
      </c>
      <c r="L791" s="6">
        <v>181.5833333333334</v>
      </c>
      <c r="M791" s="7">
        <v>0.83807692307692339</v>
      </c>
    </row>
    <row r="792" spans="2:13" x14ac:dyDescent="0.2">
      <c r="C792" t="s">
        <v>256</v>
      </c>
      <c r="D792" t="s">
        <v>219</v>
      </c>
      <c r="E792" s="66">
        <v>195</v>
      </c>
      <c r="F792" s="6">
        <v>176.66666666666666</v>
      </c>
      <c r="G792" s="7">
        <v>0.90598290598290598</v>
      </c>
      <c r="I792" t="s">
        <v>219</v>
      </c>
      <c r="J792" t="s">
        <v>188</v>
      </c>
      <c r="K792" s="66">
        <v>540</v>
      </c>
      <c r="L792" s="6">
        <v>481.42857142857144</v>
      </c>
      <c r="M792" s="7">
        <v>0.89153439153439151</v>
      </c>
    </row>
    <row r="793" spans="2:13" x14ac:dyDescent="0.2">
      <c r="B793" t="s">
        <v>250</v>
      </c>
      <c r="E793" s="66">
        <v>540</v>
      </c>
      <c r="F793" s="6">
        <v>267.64732142857139</v>
      </c>
      <c r="G793" s="7">
        <v>0.86164127622880127</v>
      </c>
      <c r="J793" t="s">
        <v>189</v>
      </c>
      <c r="K793" s="66">
        <v>445</v>
      </c>
      <c r="L793" s="6">
        <v>363.57142857142856</v>
      </c>
      <c r="M793" s="7">
        <v>0.81701444622792929</v>
      </c>
    </row>
    <row r="794" spans="2:13" x14ac:dyDescent="0.2">
      <c r="B794" t="s">
        <v>202</v>
      </c>
      <c r="E794" s="66">
        <v>545</v>
      </c>
      <c r="F794" s="6">
        <v>213.39852607709744</v>
      </c>
      <c r="G794" s="7">
        <v>0.84789780246940605</v>
      </c>
      <c r="J794" t="s">
        <v>191</v>
      </c>
      <c r="K794" s="66">
        <v>325</v>
      </c>
      <c r="L794" s="6">
        <v>249</v>
      </c>
      <c r="M794" s="7">
        <v>0.76615384615384619</v>
      </c>
    </row>
    <row r="795" spans="2:13" x14ac:dyDescent="0.2">
      <c r="J795" t="s">
        <v>190</v>
      </c>
      <c r="K795" s="66">
        <v>310</v>
      </c>
      <c r="L795" s="6">
        <v>233.75</v>
      </c>
      <c r="M795" s="7">
        <v>0.75403225806451613</v>
      </c>
    </row>
    <row r="796" spans="2:13" x14ac:dyDescent="0.2">
      <c r="J796" t="s">
        <v>252</v>
      </c>
      <c r="K796" s="66">
        <v>240</v>
      </c>
      <c r="L796" s="6">
        <v>203.75</v>
      </c>
      <c r="M796" s="7">
        <v>0.84895833333333337</v>
      </c>
    </row>
    <row r="797" spans="2:13" x14ac:dyDescent="0.2">
      <c r="J797" t="s">
        <v>253</v>
      </c>
      <c r="K797" s="66">
        <v>240</v>
      </c>
      <c r="L797" s="6">
        <v>193.75</v>
      </c>
      <c r="M797" s="7">
        <v>0.80729166666666663</v>
      </c>
    </row>
    <row r="798" spans="2:13" x14ac:dyDescent="0.2">
      <c r="J798" t="s">
        <v>192</v>
      </c>
      <c r="K798" s="66">
        <v>220</v>
      </c>
      <c r="L798" s="6">
        <v>151.25</v>
      </c>
      <c r="M798" s="7">
        <v>0.6875</v>
      </c>
    </row>
    <row r="799" spans="2:13" x14ac:dyDescent="0.2">
      <c r="J799" t="s">
        <v>251</v>
      </c>
      <c r="K799" s="66">
        <v>220</v>
      </c>
      <c r="L799" s="6">
        <v>189</v>
      </c>
      <c r="M799" s="7">
        <v>0.85909090909090913</v>
      </c>
    </row>
    <row r="800" spans="2:13" x14ac:dyDescent="0.2">
      <c r="J800" t="s">
        <v>254</v>
      </c>
      <c r="K800" s="66">
        <v>200</v>
      </c>
      <c r="L800" s="6">
        <v>178.33333333333334</v>
      </c>
      <c r="M800" s="7">
        <v>0.89166666666666672</v>
      </c>
    </row>
    <row r="801" spans="9:13" x14ac:dyDescent="0.2">
      <c r="J801" t="s">
        <v>255</v>
      </c>
      <c r="K801" s="66">
        <v>200</v>
      </c>
      <c r="L801" s="6">
        <v>173.33333333333334</v>
      </c>
      <c r="M801" s="7">
        <v>0.8666666666666667</v>
      </c>
    </row>
    <row r="802" spans="9:13" x14ac:dyDescent="0.2">
      <c r="J802" t="s">
        <v>256</v>
      </c>
      <c r="K802" s="66">
        <v>195</v>
      </c>
      <c r="L802" s="6">
        <v>176.66666666666666</v>
      </c>
      <c r="M802" s="7">
        <v>0.90598290598290598</v>
      </c>
    </row>
    <row r="803" spans="9:13" x14ac:dyDescent="0.2">
      <c r="J803" t="s">
        <v>258</v>
      </c>
      <c r="K803" s="66">
        <v>160</v>
      </c>
      <c r="L803" s="6">
        <v>121.66666666666667</v>
      </c>
      <c r="M803" s="7">
        <v>0.76041666666666674</v>
      </c>
    </row>
    <row r="804" spans="9:13" x14ac:dyDescent="0.2">
      <c r="J804" t="s">
        <v>259</v>
      </c>
      <c r="K804" s="66">
        <v>160</v>
      </c>
      <c r="L804" s="6">
        <v>136.66666666666666</v>
      </c>
      <c r="M804" s="7">
        <v>0.85416666666666663</v>
      </c>
    </row>
    <row r="805" spans="9:13" x14ac:dyDescent="0.2">
      <c r="J805" t="s">
        <v>257</v>
      </c>
      <c r="K805" s="66">
        <v>160</v>
      </c>
      <c r="L805" s="6">
        <v>140</v>
      </c>
      <c r="M805" s="7">
        <v>0.875</v>
      </c>
    </row>
    <row r="806" spans="9:13" x14ac:dyDescent="0.2">
      <c r="I806" t="s">
        <v>260</v>
      </c>
      <c r="K806" s="66">
        <v>540</v>
      </c>
      <c r="L806" s="6">
        <v>213.72619047619045</v>
      </c>
      <c r="M806" s="7">
        <v>0.82770862148455504</v>
      </c>
    </row>
    <row r="807" spans="9:13" x14ac:dyDescent="0.2">
      <c r="I807" t="s">
        <v>29</v>
      </c>
      <c r="J807" t="s">
        <v>319</v>
      </c>
      <c r="K807" s="66">
        <v>430</v>
      </c>
      <c r="L807" s="6">
        <v>359.28571428571428</v>
      </c>
      <c r="M807" s="7">
        <v>0.83554817275747506</v>
      </c>
    </row>
    <row r="808" spans="9:13" x14ac:dyDescent="0.2">
      <c r="J808" t="s">
        <v>320</v>
      </c>
      <c r="K808" s="66">
        <v>390</v>
      </c>
      <c r="L808" s="6">
        <v>318.57142857142856</v>
      </c>
      <c r="M808" s="7">
        <v>0.81684981684981683</v>
      </c>
    </row>
    <row r="809" spans="9:13" x14ac:dyDescent="0.2">
      <c r="J809" t="s">
        <v>322</v>
      </c>
      <c r="K809" s="66">
        <v>380</v>
      </c>
      <c r="L809" s="6">
        <v>272</v>
      </c>
      <c r="M809" s="7">
        <v>0.71578947368421053</v>
      </c>
    </row>
    <row r="810" spans="9:13" x14ac:dyDescent="0.2">
      <c r="J810" t="s">
        <v>321</v>
      </c>
      <c r="K810" s="66">
        <v>340</v>
      </c>
      <c r="L810" s="6">
        <v>302</v>
      </c>
      <c r="M810" s="7">
        <v>0.88823529411764701</v>
      </c>
    </row>
    <row r="811" spans="9:13" x14ac:dyDescent="0.2">
      <c r="J811" t="s">
        <v>323</v>
      </c>
      <c r="K811" s="66">
        <v>330</v>
      </c>
      <c r="L811" s="6">
        <v>271.25</v>
      </c>
      <c r="M811" s="7">
        <v>0.82196969696969702</v>
      </c>
    </row>
    <row r="812" spans="9:13" x14ac:dyDescent="0.2">
      <c r="J812" t="s">
        <v>325</v>
      </c>
      <c r="K812" s="66">
        <v>310</v>
      </c>
      <c r="L812" s="6">
        <v>260</v>
      </c>
      <c r="M812" s="7">
        <v>0.83870967741935487</v>
      </c>
    </row>
    <row r="813" spans="9:13" x14ac:dyDescent="0.2">
      <c r="J813" t="s">
        <v>326</v>
      </c>
      <c r="K813" s="66">
        <v>270</v>
      </c>
      <c r="L813" s="6">
        <v>172.5</v>
      </c>
      <c r="M813" s="7">
        <v>0.63888888888888884</v>
      </c>
    </row>
    <row r="814" spans="9:13" x14ac:dyDescent="0.2">
      <c r="J814" t="s">
        <v>327</v>
      </c>
      <c r="K814" s="66">
        <v>235</v>
      </c>
      <c r="L814" s="6">
        <v>128.75</v>
      </c>
      <c r="M814" s="7">
        <v>0.5478723404255319</v>
      </c>
    </row>
    <row r="815" spans="9:13" x14ac:dyDescent="0.2">
      <c r="J815" t="s">
        <v>324</v>
      </c>
      <c r="K815" s="66">
        <v>235</v>
      </c>
      <c r="L815" s="6">
        <v>198.75</v>
      </c>
      <c r="M815" s="7">
        <v>0.8457446808510638</v>
      </c>
    </row>
    <row r="816" spans="9:13" x14ac:dyDescent="0.2">
      <c r="J816" t="s">
        <v>328</v>
      </c>
      <c r="K816" s="66">
        <v>170</v>
      </c>
      <c r="L816" s="6">
        <v>105</v>
      </c>
      <c r="M816" s="7">
        <v>0.61764705882352944</v>
      </c>
    </row>
    <row r="817" spans="9:13" x14ac:dyDescent="0.2">
      <c r="J817" t="s">
        <v>329</v>
      </c>
      <c r="K817" s="66">
        <v>165</v>
      </c>
      <c r="L817" s="6">
        <v>115</v>
      </c>
      <c r="M817" s="7">
        <v>0.69696969696969702</v>
      </c>
    </row>
    <row r="818" spans="9:13" x14ac:dyDescent="0.2">
      <c r="J818" t="s">
        <v>330</v>
      </c>
      <c r="K818" s="66">
        <v>160</v>
      </c>
      <c r="L818" s="6">
        <v>123.33333333333333</v>
      </c>
      <c r="M818" s="7">
        <v>0.77083333333333326</v>
      </c>
    </row>
    <row r="819" spans="9:13" x14ac:dyDescent="0.2">
      <c r="J819" t="s">
        <v>331</v>
      </c>
      <c r="K819" s="66">
        <v>140</v>
      </c>
      <c r="L819" s="6">
        <v>113.33333333333333</v>
      </c>
      <c r="M819" s="7">
        <v>0.80952380952380953</v>
      </c>
    </row>
    <row r="820" spans="9:13" x14ac:dyDescent="0.2">
      <c r="J820" t="s">
        <v>332</v>
      </c>
      <c r="K820" s="66">
        <v>110</v>
      </c>
      <c r="L820" s="6">
        <v>103.33333333333333</v>
      </c>
      <c r="M820" s="7">
        <v>0.93939393939393934</v>
      </c>
    </row>
    <row r="821" spans="9:13" x14ac:dyDescent="0.2">
      <c r="I821" t="s">
        <v>334</v>
      </c>
      <c r="K821" s="66">
        <v>430</v>
      </c>
      <c r="L821" s="6">
        <v>203.0790816326531</v>
      </c>
      <c r="M821" s="7">
        <v>0.77574546871954808</v>
      </c>
    </row>
    <row r="822" spans="9:13" x14ac:dyDescent="0.2">
      <c r="I822" t="s">
        <v>22</v>
      </c>
      <c r="J822" t="s">
        <v>237</v>
      </c>
      <c r="K822" s="66">
        <v>430</v>
      </c>
      <c r="L822" s="6">
        <v>378.57142857142856</v>
      </c>
      <c r="M822" s="7">
        <v>0.88039867109634551</v>
      </c>
    </row>
    <row r="823" spans="9:13" x14ac:dyDescent="0.2">
      <c r="J823" t="s">
        <v>238</v>
      </c>
      <c r="K823" s="66">
        <v>345</v>
      </c>
      <c r="L823" s="6">
        <v>317.85714285714283</v>
      </c>
      <c r="M823" s="7">
        <v>0.92132505175983426</v>
      </c>
    </row>
    <row r="824" spans="9:13" x14ac:dyDescent="0.2">
      <c r="J824" t="s">
        <v>240</v>
      </c>
      <c r="K824" s="66">
        <v>310</v>
      </c>
      <c r="L824" s="6">
        <v>262</v>
      </c>
      <c r="M824" s="7">
        <v>0.84516129032258069</v>
      </c>
    </row>
    <row r="825" spans="9:13" x14ac:dyDescent="0.2">
      <c r="J825" t="s">
        <v>239</v>
      </c>
      <c r="K825" s="66">
        <v>300</v>
      </c>
      <c r="L825" s="6">
        <v>252</v>
      </c>
      <c r="M825" s="7">
        <v>0.84</v>
      </c>
    </row>
    <row r="826" spans="9:13" x14ac:dyDescent="0.2">
      <c r="J826" t="s">
        <v>242</v>
      </c>
      <c r="K826" s="66">
        <v>225</v>
      </c>
      <c r="L826" s="6">
        <v>201.25</v>
      </c>
      <c r="M826" s="7">
        <v>0.89444444444444449</v>
      </c>
    </row>
    <row r="827" spans="9:13" x14ac:dyDescent="0.2">
      <c r="J827" t="s">
        <v>241</v>
      </c>
      <c r="K827" s="66">
        <v>200</v>
      </c>
      <c r="L827" s="6">
        <v>165</v>
      </c>
      <c r="M827" s="7">
        <v>0.82499999999999996</v>
      </c>
    </row>
    <row r="828" spans="9:13" x14ac:dyDescent="0.2">
      <c r="J828" t="s">
        <v>243</v>
      </c>
      <c r="K828" s="66">
        <v>175</v>
      </c>
      <c r="L828" s="6">
        <v>150</v>
      </c>
      <c r="M828" s="7">
        <v>0.8571428571428571</v>
      </c>
    </row>
    <row r="829" spans="9:13" x14ac:dyDescent="0.2">
      <c r="J829" t="s">
        <v>244</v>
      </c>
      <c r="K829" s="66">
        <v>145</v>
      </c>
      <c r="L829" s="6">
        <v>137.5</v>
      </c>
      <c r="M829" s="7">
        <v>0.94827586206896552</v>
      </c>
    </row>
    <row r="830" spans="9:13" x14ac:dyDescent="0.2">
      <c r="J830" t="s">
        <v>245</v>
      </c>
      <c r="K830" s="66">
        <v>140</v>
      </c>
      <c r="L830" s="6">
        <v>103.33333333333333</v>
      </c>
      <c r="M830" s="7">
        <v>0.73809523809523803</v>
      </c>
    </row>
    <row r="831" spans="9:13" x14ac:dyDescent="0.2">
      <c r="J831" t="s">
        <v>246</v>
      </c>
      <c r="K831" s="66">
        <v>120</v>
      </c>
      <c r="L831" s="6">
        <v>98.333333333333329</v>
      </c>
      <c r="M831" s="7">
        <v>0.81944444444444442</v>
      </c>
    </row>
    <row r="832" spans="9:13" x14ac:dyDescent="0.2">
      <c r="J832" t="s">
        <v>247</v>
      </c>
      <c r="K832" s="66">
        <v>105</v>
      </c>
      <c r="L832" s="6">
        <v>76.666666666666671</v>
      </c>
      <c r="M832" s="7">
        <v>0.73015873015873023</v>
      </c>
    </row>
    <row r="833" spans="9:13" x14ac:dyDescent="0.2">
      <c r="J833" t="s">
        <v>248</v>
      </c>
      <c r="K833" s="66">
        <v>100</v>
      </c>
      <c r="L833" s="6">
        <v>63.333333333333336</v>
      </c>
      <c r="M833" s="7">
        <v>0.6333333333333333</v>
      </c>
    </row>
    <row r="834" spans="9:13" x14ac:dyDescent="0.2">
      <c r="I834" t="s">
        <v>210</v>
      </c>
      <c r="K834" s="66">
        <v>430</v>
      </c>
      <c r="L834" s="6">
        <v>183.82043650793651</v>
      </c>
      <c r="M834" s="7">
        <v>0.85003670061473524</v>
      </c>
    </row>
    <row r="835" spans="9:13" x14ac:dyDescent="0.2">
      <c r="I835" t="s">
        <v>34</v>
      </c>
      <c r="J835" t="s">
        <v>680</v>
      </c>
      <c r="K835" s="66">
        <v>360</v>
      </c>
      <c r="L835" s="6">
        <v>298.33333333333331</v>
      </c>
      <c r="M835" s="7">
        <v>0.82870370370370361</v>
      </c>
    </row>
    <row r="836" spans="9:13" x14ac:dyDescent="0.2">
      <c r="J836" t="s">
        <v>681</v>
      </c>
      <c r="K836" s="66">
        <v>260</v>
      </c>
      <c r="L836" s="6">
        <v>229.16666666666666</v>
      </c>
      <c r="M836" s="7">
        <v>0.88141025641025639</v>
      </c>
    </row>
    <row r="837" spans="9:13" x14ac:dyDescent="0.2">
      <c r="J837" t="s">
        <v>682</v>
      </c>
      <c r="K837" s="66">
        <v>240</v>
      </c>
      <c r="L837" s="6">
        <v>225</v>
      </c>
      <c r="M837" s="7">
        <v>0.9375</v>
      </c>
    </row>
    <row r="838" spans="9:13" x14ac:dyDescent="0.2">
      <c r="J838" t="s">
        <v>683</v>
      </c>
      <c r="K838" s="66">
        <v>240</v>
      </c>
      <c r="L838" s="6">
        <v>210</v>
      </c>
      <c r="M838" s="7">
        <v>0.875</v>
      </c>
    </row>
    <row r="839" spans="9:13" x14ac:dyDescent="0.2">
      <c r="J839" t="s">
        <v>684</v>
      </c>
      <c r="K839" s="66">
        <v>220</v>
      </c>
      <c r="L839" s="6">
        <v>166.66666666666666</v>
      </c>
      <c r="M839" s="7">
        <v>0.75757575757575757</v>
      </c>
    </row>
    <row r="840" spans="9:13" x14ac:dyDescent="0.2">
      <c r="J840" t="s">
        <v>685</v>
      </c>
      <c r="K840" s="66">
        <v>220</v>
      </c>
      <c r="L840" s="6">
        <v>191.66666666666666</v>
      </c>
      <c r="M840" s="7">
        <v>0.87121212121212122</v>
      </c>
    </row>
    <row r="841" spans="9:13" x14ac:dyDescent="0.2">
      <c r="J841" t="s">
        <v>686</v>
      </c>
      <c r="K841" s="66">
        <v>210</v>
      </c>
      <c r="L841" s="6">
        <v>178.33333333333334</v>
      </c>
      <c r="M841" s="7">
        <v>0.8492063492063493</v>
      </c>
    </row>
    <row r="842" spans="9:13" x14ac:dyDescent="0.2">
      <c r="J842" t="s">
        <v>687</v>
      </c>
      <c r="K842" s="66">
        <v>200</v>
      </c>
      <c r="L842" s="6">
        <v>193.33333333333334</v>
      </c>
      <c r="M842" s="7">
        <v>0.96666666666666667</v>
      </c>
    </row>
    <row r="843" spans="9:13" x14ac:dyDescent="0.2">
      <c r="I843" t="s">
        <v>690</v>
      </c>
      <c r="K843" s="66">
        <v>360</v>
      </c>
      <c r="L843" s="6">
        <v>211.5625</v>
      </c>
      <c r="M843" s="7">
        <v>0.86794871794871797</v>
      </c>
    </row>
    <row r="844" spans="9:13" x14ac:dyDescent="0.2">
      <c r="I844" t="s">
        <v>234</v>
      </c>
      <c r="J844" t="s">
        <v>234</v>
      </c>
      <c r="K844" s="66">
        <v>0</v>
      </c>
      <c r="L844" s="6" t="e">
        <v>#DIV/0!</v>
      </c>
      <c r="M844" s="7" t="e">
        <v>#DIV/0!</v>
      </c>
    </row>
    <row r="845" spans="9:13" x14ac:dyDescent="0.2">
      <c r="I845" t="s">
        <v>235</v>
      </c>
      <c r="K845" s="66">
        <v>0</v>
      </c>
      <c r="L845" s="6" t="e">
        <v>#DIV/0!</v>
      </c>
      <c r="M845" s="7" t="e">
        <v>#DIV/0!</v>
      </c>
    </row>
    <row r="846" spans="9:13" x14ac:dyDescent="0.2">
      <c r="I846" t="s">
        <v>202</v>
      </c>
      <c r="K846" s="66">
        <v>545</v>
      </c>
      <c r="L846" s="6">
        <v>213.39852607709747</v>
      </c>
      <c r="M846" s="7">
        <v>0.84789780246940627</v>
      </c>
    </row>
  </sheetData>
  <mergeCells count="1">
    <mergeCell ref="B1:D1"/>
  </mergeCells>
  <conditionalFormatting pivot="1">
    <cfRule type="dataBar" priority="9">
      <dataBar>
        <cfvo type="min"/>
        <cfvo type="max"/>
        <color rgb="FF638EC6"/>
      </dataBar>
      <extLst>
        <ext xmlns:x14="http://schemas.microsoft.com/office/spreadsheetml/2009/9/main" uri="{B025F937-C7B1-47D3-B67F-A62EFF666E3E}">
          <x14:id>{938B9063-9A01-4538-8A6F-554417382340}</x14:id>
        </ext>
      </extLst>
    </cfRule>
  </conditionalFormatting>
  <conditionalFormatting pivot="1">
    <cfRule type="dataBar" priority="8">
      <dataBar>
        <cfvo type="num" val="0"/>
        <cfvo type="num" val="MAX($E$4:$E$28)"/>
        <color rgb="FFD6007B"/>
      </dataBar>
      <extLst>
        <ext xmlns:x14="http://schemas.microsoft.com/office/spreadsheetml/2009/9/main" uri="{B025F937-C7B1-47D3-B67F-A62EFF666E3E}">
          <x14:id>{532C75D2-7498-43F1-A36F-A4798414B1F9}</x14:id>
        </ext>
      </extLst>
    </cfRule>
  </conditionalFormatting>
  <conditionalFormatting pivot="1">
    <cfRule type="colorScale" priority="7">
      <colorScale>
        <cfvo type="num" val="0"/>
        <cfvo type="percentile" val="50"/>
        <cfvo type="num" val="1"/>
        <color rgb="FFF8696B"/>
        <color rgb="FFFFEB84"/>
        <color rgb="FF63BE7B"/>
      </colorScale>
    </cfRule>
  </conditionalFormatting>
  <conditionalFormatting pivot="1" sqref="M5:M846">
    <cfRule type="colorScale" priority="5">
      <colorScale>
        <cfvo type="num" val="0"/>
        <cfvo type="percentile" val="50"/>
        <cfvo type="num" val="1"/>
        <color rgb="FFF8696B"/>
        <color rgb="FFFFEB84"/>
        <color rgb="FF63BE7B"/>
      </colorScale>
    </cfRule>
  </conditionalFormatting>
  <conditionalFormatting pivot="1" sqref="K5:K22 K24:K33 K35:K43 K45:K56 K58:K69 K71:K84 K86:K108 K110:K121 K123:K136 K138:K155 K157:K168 K170:K175 K177:K184 K186:K195 K197:K203 K205:K211 K213:K225 K227:K235 K237:K247 K249:K261 K263:K271 K273:K281 K283:K295 K297:K309 K311:K323 K325:K326 K328:K337 K339:K353 K355:K377 K379:K385 K387:K400 K402:K416 K418:K437 K439:K446 K448:K457 K459:K471 K473:K487 K489:K504 K506:K521 K523:K539 K541:K556 K558:K572 K574:K591 K593:K608 K610:K621 K623:K633 K635:K653 K655:K665 K667:K677 K679:K685 K687:K700 K702:K715 K717:K733 K735:K745 K747:K759 K761:K774 K776:K790 K792:K805 K807:K820 K822:K833 K835:K842 K844">
    <cfRule type="dataBar" priority="4">
      <dataBar>
        <cfvo type="min"/>
        <cfvo type="max"/>
        <color rgb="FF008AEF"/>
      </dataBar>
      <extLst>
        <ext xmlns:x14="http://schemas.microsoft.com/office/spreadsheetml/2009/9/main" uri="{B025F937-C7B1-47D3-B67F-A62EFF666E3E}">
          <x14:id>{F70A36AC-4244-4FFF-99DE-CE87566D40DA}</x14:id>
        </ext>
      </extLst>
    </cfRule>
  </conditionalFormatting>
  <conditionalFormatting pivot="1" sqref="E5:E629 E631:E655 E657:E671 E673:E688 E690:E705 E707:E723 E725:E740 E742:E756 E758:E775 E777:E792">
    <cfRule type="dataBar" priority="3">
      <dataBar>
        <cfvo type="num" val="0"/>
        <cfvo type="max"/>
        <color rgb="FF008AEF"/>
      </dataBar>
      <extLst>
        <ext xmlns:x14="http://schemas.microsoft.com/office/spreadsheetml/2009/9/main" uri="{B025F937-C7B1-47D3-B67F-A62EFF666E3E}">
          <x14:id>{DE011547-5DFD-4567-A804-3A1C30D5E630}</x14:id>
        </ext>
      </extLst>
    </cfRule>
  </conditionalFormatting>
  <conditionalFormatting pivot="1" sqref="F5:F629 F631:F655 F657:F671 F673:F688 F690:F705 F707:F723 F725:F740 F742:F756 F758:F775 F777:F792">
    <cfRule type="dataBar" priority="2">
      <dataBar>
        <cfvo type="num" val="0"/>
        <cfvo type="num" val="$E$1"/>
        <color rgb="FFD6007B"/>
      </dataBar>
      <extLst>
        <ext xmlns:x14="http://schemas.microsoft.com/office/spreadsheetml/2009/9/main" uri="{B025F937-C7B1-47D3-B67F-A62EFF666E3E}">
          <x14:id>{424A207A-7718-4C47-BA01-CADB191FB8E1}</x14:id>
        </ext>
      </extLst>
    </cfRule>
  </conditionalFormatting>
  <conditionalFormatting pivot="1" sqref="G5:G629 G631:G655 G657:G671 G673:G688 G690:G705 G707:G723 G725:G740 G742:G756 G758:G775 G777:G792">
    <cfRule type="colorScale" priority="1">
      <colorScale>
        <cfvo type="num" val="0"/>
        <cfvo type="percentile" val="50"/>
        <cfvo type="num" val="1"/>
        <color rgb="FFF8696B"/>
        <color rgb="FFFFEB84"/>
        <color rgb="FF63BE7B"/>
      </colorScale>
    </cfRule>
  </conditionalFormatting>
  <conditionalFormatting pivot="1" sqref="L5:L22 L24:L33 L35:L43 L45:L56 L58:L69 L71:L84 L86:L108 L110:L121 L123:L136 L138:L155 L157:L168 L170:L175 L177:L184 L186:L195 L197:L203 L205:L211 L213:L225 L227:L235 L237:L247 L249:L261 L263:L271 L273:L281 L283:L295 L297:L309 L311:L323 L325:L326 L328:L337 L339:L353 L355:L377 L379:L385 L387:L400 L402:L416 L418:L437 L439:L446 L448:L457 L459:L471 L473:L487 L489:L504 L506:L521 L523:L539 L541:L556 L558:L572 L574:L591 L593:L608 L610:L621 L623:L633 L635:L653 L655:L665 L667:L677 L679:L685 L687:L700 L702:L715 L717:L733 L735:L745 L747:L759 L761:L774 L776:L790 L792:L805 L807:L820 L822:L833 L835:L842 L844">
    <cfRule type="dataBar" priority="6">
      <dataBar>
        <cfvo type="num" val="0"/>
        <cfvo type="num" val="$K$1"/>
        <color rgb="FFD6007B"/>
      </dataBar>
      <extLst>
        <ext xmlns:x14="http://schemas.microsoft.com/office/spreadsheetml/2009/9/main" uri="{B025F937-C7B1-47D3-B67F-A62EFF666E3E}">
          <x14:id>{1887A9EF-2254-488E-A49D-3ED7F3A1A1CB}</x14:id>
        </ext>
      </extLst>
    </cfRule>
  </conditionalFormatting>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pivot="1">
          <x14:cfRule type="dataBar" id="{938B9063-9A01-4538-8A6F-554417382340}">
            <x14:dataBar minLength="0" maxLength="100" border="1" negativeBarBorderColorSameAsPositive="0">
              <x14:cfvo type="autoMin"/>
              <x14:cfvo type="autoMax"/>
              <x14:borderColor rgb="FF638EC6"/>
              <x14:negativeFillColor rgb="FFFF0000"/>
              <x14:negativeBorderColor rgb="FFFF0000"/>
              <x14:axisColor rgb="FF000000"/>
            </x14:dataBar>
          </x14:cfRule>
        </x14:conditionalFormatting>
        <x14:conditionalFormatting xmlns:xm="http://schemas.microsoft.com/office/excel/2006/main" pivot="1">
          <x14:cfRule type="dataBar" id="{532C75D2-7498-43F1-A36F-A4798414B1F9}">
            <x14:dataBar minLength="0" maxLength="100" border="1" negativeBarBorderColorSameAsPositive="0">
              <x14:cfvo type="num">
                <xm:f>0</xm:f>
              </x14:cfvo>
              <x14:cfvo type="num">
                <xm:f>MAX($E$4:$E$28)</xm:f>
              </x14:cfvo>
              <x14:borderColor rgb="FFD6007B"/>
              <x14:negativeFillColor rgb="FFFF0000"/>
              <x14:negativeBorderColor rgb="FFFF0000"/>
              <x14:axisColor rgb="FF000000"/>
            </x14:dataBar>
          </x14:cfRule>
        </x14:conditionalFormatting>
        <x14:conditionalFormatting xmlns:xm="http://schemas.microsoft.com/office/excel/2006/main" pivot="1">
          <x14:cfRule type="dataBar" id="{F70A36AC-4244-4FFF-99DE-CE87566D40DA}">
            <x14:dataBar minLength="0" maxLength="100" border="1" negativeBarBorderColorSameAsPositive="0">
              <x14:cfvo type="autoMin"/>
              <x14:cfvo type="autoMax"/>
              <x14:borderColor rgb="FF008AEF"/>
              <x14:negativeFillColor rgb="FFFF0000"/>
              <x14:negativeBorderColor rgb="FFFF0000"/>
              <x14:axisColor rgb="FF000000"/>
            </x14:dataBar>
          </x14:cfRule>
          <xm:sqref>K5:K22 K24:K33 K35:K43 K45:K56 K58:K69 K71:K84 K86:K108 K110:K121 K123:K136 K138:K155 K157:K168 K170:K175 K177:K184 K186:K195 K197:K203 K205:K211 K213:K225 K227:K235 K237:K247 K249:K261 K263:K271 K273:K281 K283:K295 K297:K309 K311:K323 K325:K326 K328:K337 K339:K353 K355:K377 K379:K385 K387:K400 K402:K416 K418:K437 K439:K446 K448:K457 K459:K471 K473:K487 K489:K504 K506:K521 K523:K539 K541:K556 K558:K572 K574:K591 K593:K608 K610:K621 K623:K633 K635:K653 K655:K665 K667:K677 K679:K685 K687:K700 K702:K715 K717:K733 K735:K745 K747:K759 K761:K774 K776:K790 K792:K805 K807:K820 K822:K833 K835:K842 K844</xm:sqref>
        </x14:conditionalFormatting>
        <x14:conditionalFormatting xmlns:xm="http://schemas.microsoft.com/office/excel/2006/main" pivot="1">
          <x14:cfRule type="dataBar" id="{DE011547-5DFD-4567-A804-3A1C30D5E630}">
            <x14:dataBar minLength="0" maxLength="100" border="1" negativeBarBorderColorSameAsPositive="0">
              <x14:cfvo type="num">
                <xm:f>0</xm:f>
              </x14:cfvo>
              <x14:cfvo type="autoMax"/>
              <x14:borderColor rgb="FF008AEF"/>
              <x14:negativeFillColor rgb="FFFF0000"/>
              <x14:negativeBorderColor rgb="FFFF0000"/>
              <x14:axisColor rgb="FF000000"/>
            </x14:dataBar>
          </x14:cfRule>
          <xm:sqref>E5:E629 E631:E655 E657:E671 E673:E688 E690:E705 E707:E723 E725:E740 E742:E756 E758:E775 E777:E792</xm:sqref>
        </x14:conditionalFormatting>
        <x14:conditionalFormatting xmlns:xm="http://schemas.microsoft.com/office/excel/2006/main" pivot="1">
          <x14:cfRule type="dataBar" id="{424A207A-7718-4C47-BA01-CADB191FB8E1}">
            <x14:dataBar minLength="0" maxLength="100" border="1" negativeBarBorderColorSameAsPositive="0">
              <x14:cfvo type="num">
                <xm:f>0</xm:f>
              </x14:cfvo>
              <x14:cfvo type="num">
                <xm:f>$E$1</xm:f>
              </x14:cfvo>
              <x14:borderColor rgb="FFD6007B"/>
              <x14:negativeFillColor rgb="FFFF0000"/>
              <x14:negativeBorderColor rgb="FFFF0000"/>
              <x14:axisColor rgb="FF000000"/>
            </x14:dataBar>
          </x14:cfRule>
          <xm:sqref>F5:F629 F631:F655 F657:F671 F673:F688 F690:F705 F707:F723 F725:F740 F742:F756 F758:F775 F777:F792</xm:sqref>
        </x14:conditionalFormatting>
        <x14:conditionalFormatting xmlns:xm="http://schemas.microsoft.com/office/excel/2006/main" pivot="1">
          <x14:cfRule type="dataBar" id="{1887A9EF-2254-488E-A49D-3ED7F3A1A1CB}">
            <x14:dataBar minLength="0" maxLength="100" border="1" negativeBarBorderColorSameAsPositive="0">
              <x14:cfvo type="num">
                <xm:f>0</xm:f>
              </x14:cfvo>
              <x14:cfvo type="num">
                <xm:f>$K$1</xm:f>
              </x14:cfvo>
              <x14:borderColor rgb="FFD6007B"/>
              <x14:negativeFillColor rgb="FFFF0000"/>
              <x14:negativeBorderColor rgb="FFFF0000"/>
              <x14:axisColor rgb="FF000000"/>
            </x14:dataBar>
          </x14:cfRule>
          <xm:sqref>L5:L22 L24:L33 L35:L43 L45:L56 L58:L69 L71:L84 L86:L108 L110:L121 L123:L136 L138:L155 L157:L168 L170:L175 L177:L184 L186:L195 L197:L203 L205:L211 L213:L225 L227:L235 L237:L247 L249:L261 L263:L271 L273:L281 L283:L295 L297:L309 L311:L323 L325:L326 L328:L337 L339:L353 L355:L377 L379:L385 L387:L400 L402:L416 L418:L437 L439:L446 L448:L457 L459:L471 L473:L487 L489:L504 L506:L521 L523:L539 L541:L556 L558:L572 L574:L591 L593:L608 L610:L621 L623:L633 L635:L653 L655:L665 L667:L677 L679:L685 L687:L700 L702:L715 L717:L733 L735:L745 L747:L759 L761:L774 L776:L790 L792:L805 L807:L820 L822:L833 L835:L842 L844</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7"/>
  </sheetPr>
  <dimension ref="B1:N784"/>
  <sheetViews>
    <sheetView workbookViewId="0">
      <pane ySplit="4" topLeftCell="A5" activePane="bottomLeft" state="frozen"/>
      <selection activeCell="N27" sqref="N27"/>
      <selection pane="bottomLeft" activeCell="N27" sqref="N27"/>
    </sheetView>
  </sheetViews>
  <sheetFormatPr baseColWidth="10" defaultColWidth="8.83203125" defaultRowHeight="15" x14ac:dyDescent="0.2"/>
  <cols>
    <col min="1" max="1" width="3.33203125" customWidth="1"/>
    <col min="2" max="2" width="11.5" bestFit="1" customWidth="1"/>
    <col min="3" max="3" width="36.5" bestFit="1" customWidth="1"/>
    <col min="4" max="4" width="8.1640625" bestFit="1" customWidth="1"/>
    <col min="5" max="5" width="11" bestFit="1" customWidth="1"/>
    <col min="6" max="6" width="2.33203125" customWidth="1"/>
    <col min="7" max="7" width="11.83203125" bestFit="1" customWidth="1"/>
    <col min="8" max="8" width="40.33203125" bestFit="1" customWidth="1"/>
    <col min="9" max="9" width="8.1640625" bestFit="1" customWidth="1"/>
    <col min="10" max="10" width="10.5" bestFit="1" customWidth="1"/>
    <col min="11" max="11" width="2.1640625" customWidth="1"/>
    <col min="12" max="12" width="8.1640625" bestFit="1" customWidth="1"/>
    <col min="13" max="13" width="16.5" bestFit="1" customWidth="1"/>
    <col min="14" max="14" width="20.5" customWidth="1"/>
  </cols>
  <sheetData>
    <row r="1" spans="2:14" x14ac:dyDescent="0.2">
      <c r="B1" s="3" t="s">
        <v>11</v>
      </c>
      <c r="C1" t="s">
        <v>204</v>
      </c>
      <c r="G1" s="3" t="s">
        <v>11</v>
      </c>
      <c r="H1" t="s">
        <v>204</v>
      </c>
    </row>
    <row r="2" spans="2:14" x14ac:dyDescent="0.2">
      <c r="B2" s="3" t="s">
        <v>13</v>
      </c>
      <c r="C2" t="s">
        <v>204</v>
      </c>
      <c r="G2" s="3" t="s">
        <v>9</v>
      </c>
      <c r="H2" t="s">
        <v>204</v>
      </c>
    </row>
    <row r="4" spans="2:14" ht="32" x14ac:dyDescent="0.2">
      <c r="B4" s="3" t="s">
        <v>12</v>
      </c>
      <c r="C4" s="3" t="s">
        <v>71</v>
      </c>
      <c r="D4" s="3" t="s">
        <v>10</v>
      </c>
      <c r="E4" t="s">
        <v>120</v>
      </c>
      <c r="G4" s="3" t="s">
        <v>12</v>
      </c>
      <c r="H4" s="3" t="s">
        <v>71</v>
      </c>
      <c r="I4" s="3" t="s">
        <v>10</v>
      </c>
      <c r="J4" t="s">
        <v>121</v>
      </c>
      <c r="L4" s="5" t="s">
        <v>122</v>
      </c>
      <c r="M4" s="5" t="s">
        <v>123</v>
      </c>
      <c r="N4" s="5" t="s">
        <v>124</v>
      </c>
    </row>
    <row r="5" spans="2:14" x14ac:dyDescent="0.2">
      <c r="B5" t="s">
        <v>18</v>
      </c>
      <c r="C5" t="s">
        <v>716</v>
      </c>
      <c r="D5" s="2">
        <v>46053</v>
      </c>
      <c r="E5" s="63">
        <v>110</v>
      </c>
      <c r="G5" t="s">
        <v>18</v>
      </c>
      <c r="H5" t="s">
        <v>716</v>
      </c>
      <c r="I5" s="2">
        <v>46053</v>
      </c>
      <c r="J5" s="63">
        <v>110</v>
      </c>
      <c r="L5" s="39">
        <f t="shared" ref="L5:L30" si="0">IF(J5=0,"",J5-E5)</f>
        <v>0</v>
      </c>
      <c r="M5">
        <f t="shared" ref="M5:M30" si="1">I5-D5</f>
        <v>0</v>
      </c>
      <c r="N5" s="32" t="e">
        <f t="shared" ref="N5:N30" si="2">IF(J5=0,"",L5/M5)</f>
        <v>#DIV/0!</v>
      </c>
    </row>
    <row r="6" spans="2:14" x14ac:dyDescent="0.2">
      <c r="C6" t="s">
        <v>714</v>
      </c>
      <c r="D6" s="2">
        <v>46053</v>
      </c>
      <c r="E6" s="63">
        <v>140</v>
      </c>
      <c r="H6" t="s">
        <v>714</v>
      </c>
      <c r="I6" s="2">
        <v>46053</v>
      </c>
      <c r="J6" s="63">
        <v>140</v>
      </c>
      <c r="L6" s="39">
        <f t="shared" si="0"/>
        <v>0</v>
      </c>
      <c r="M6">
        <f t="shared" si="1"/>
        <v>0</v>
      </c>
      <c r="N6" s="32" t="e">
        <f t="shared" si="2"/>
        <v>#DIV/0!</v>
      </c>
    </row>
    <row r="7" spans="2:14" x14ac:dyDescent="0.2">
      <c r="C7" t="s">
        <v>712</v>
      </c>
      <c r="D7" s="2">
        <v>46053</v>
      </c>
      <c r="E7" s="63">
        <v>165</v>
      </c>
      <c r="H7" t="s">
        <v>712</v>
      </c>
      <c r="I7" s="2">
        <v>46053</v>
      </c>
      <c r="J7" s="63">
        <v>165</v>
      </c>
      <c r="L7" s="39">
        <f t="shared" si="0"/>
        <v>0</v>
      </c>
      <c r="M7">
        <f t="shared" si="1"/>
        <v>0</v>
      </c>
      <c r="N7" s="32" t="e">
        <f t="shared" si="2"/>
        <v>#DIV/0!</v>
      </c>
    </row>
    <row r="8" spans="2:14" x14ac:dyDescent="0.2">
      <c r="C8" t="s">
        <v>711</v>
      </c>
      <c r="D8" s="2">
        <v>46053</v>
      </c>
      <c r="E8" s="63">
        <v>170</v>
      </c>
      <c r="H8" t="s">
        <v>711</v>
      </c>
      <c r="I8" s="2">
        <v>46053</v>
      </c>
      <c r="J8" s="63">
        <v>170</v>
      </c>
      <c r="L8" s="39">
        <f t="shared" si="0"/>
        <v>0</v>
      </c>
      <c r="M8">
        <f t="shared" si="1"/>
        <v>0</v>
      </c>
      <c r="N8" s="32" t="e">
        <f t="shared" si="2"/>
        <v>#DIV/0!</v>
      </c>
    </row>
    <row r="9" spans="2:14" x14ac:dyDescent="0.2">
      <c r="C9" t="s">
        <v>286</v>
      </c>
      <c r="D9" s="2">
        <v>45997</v>
      </c>
      <c r="E9" s="63">
        <v>450</v>
      </c>
      <c r="H9" t="s">
        <v>286</v>
      </c>
      <c r="I9" s="2">
        <v>45997</v>
      </c>
      <c r="J9" s="63">
        <v>450</v>
      </c>
      <c r="L9" s="39">
        <f t="shared" si="0"/>
        <v>0</v>
      </c>
      <c r="M9">
        <f t="shared" si="1"/>
        <v>0</v>
      </c>
      <c r="N9" s="32" t="e">
        <f t="shared" si="2"/>
        <v>#DIV/0!</v>
      </c>
    </row>
    <row r="10" spans="2:14" x14ac:dyDescent="0.2">
      <c r="C10" t="s">
        <v>739</v>
      </c>
      <c r="D10" s="2">
        <v>46053</v>
      </c>
      <c r="E10" s="63">
        <v>350</v>
      </c>
      <c r="H10" t="s">
        <v>739</v>
      </c>
      <c r="I10" s="2">
        <v>46053</v>
      </c>
      <c r="J10" s="63">
        <v>350</v>
      </c>
      <c r="L10" s="39">
        <f t="shared" si="0"/>
        <v>0</v>
      </c>
      <c r="M10">
        <f t="shared" si="1"/>
        <v>0</v>
      </c>
      <c r="N10" s="32" t="e">
        <f t="shared" si="2"/>
        <v>#DIV/0!</v>
      </c>
    </row>
    <row r="11" spans="2:14" x14ac:dyDescent="0.2">
      <c r="C11" t="s">
        <v>757</v>
      </c>
      <c r="D11" s="2">
        <v>46054</v>
      </c>
      <c r="E11" s="63">
        <v>170</v>
      </c>
      <c r="H11" t="s">
        <v>757</v>
      </c>
      <c r="I11" s="2">
        <v>46054</v>
      </c>
      <c r="J11" s="63">
        <v>170</v>
      </c>
      <c r="L11" s="39">
        <f t="shared" si="0"/>
        <v>0</v>
      </c>
      <c r="M11">
        <f t="shared" si="1"/>
        <v>0</v>
      </c>
      <c r="N11" s="32" t="e">
        <f t="shared" si="2"/>
        <v>#DIV/0!</v>
      </c>
    </row>
    <row r="12" spans="2:14" x14ac:dyDescent="0.2">
      <c r="C12" t="s">
        <v>167</v>
      </c>
      <c r="D12" s="2">
        <v>45990</v>
      </c>
      <c r="E12" s="63">
        <v>220</v>
      </c>
      <c r="H12" t="s">
        <v>167</v>
      </c>
      <c r="I12" s="2">
        <v>45990</v>
      </c>
      <c r="J12" s="63">
        <v>220</v>
      </c>
      <c r="L12" s="39">
        <f t="shared" si="0"/>
        <v>0</v>
      </c>
      <c r="M12">
        <f t="shared" si="1"/>
        <v>0</v>
      </c>
      <c r="N12" s="32" t="e">
        <f t="shared" si="2"/>
        <v>#DIV/0!</v>
      </c>
    </row>
    <row r="13" spans="2:14" x14ac:dyDescent="0.2">
      <c r="C13" t="s">
        <v>799</v>
      </c>
      <c r="D13" s="2">
        <v>46060</v>
      </c>
      <c r="E13" s="63">
        <v>200</v>
      </c>
      <c r="H13" t="s">
        <v>799</v>
      </c>
      <c r="I13" s="2">
        <v>46060</v>
      </c>
      <c r="J13" s="63">
        <v>200</v>
      </c>
      <c r="L13" s="39">
        <f t="shared" si="0"/>
        <v>0</v>
      </c>
      <c r="M13">
        <f t="shared" si="1"/>
        <v>0</v>
      </c>
      <c r="N13" s="32" t="e">
        <f t="shared" si="2"/>
        <v>#DIV/0!</v>
      </c>
    </row>
    <row r="14" spans="2:14" x14ac:dyDescent="0.2">
      <c r="C14" t="s">
        <v>923</v>
      </c>
      <c r="D14" s="2">
        <v>46073</v>
      </c>
      <c r="E14" s="63">
        <v>180</v>
      </c>
      <c r="H14" t="s">
        <v>923</v>
      </c>
      <c r="I14" s="2">
        <v>46073</v>
      </c>
      <c r="J14" s="63">
        <v>180</v>
      </c>
      <c r="L14" s="39">
        <f t="shared" si="0"/>
        <v>0</v>
      </c>
      <c r="M14">
        <f t="shared" si="1"/>
        <v>0</v>
      </c>
      <c r="N14" s="32" t="e">
        <f t="shared" si="2"/>
        <v>#DIV/0!</v>
      </c>
    </row>
    <row r="15" spans="2:14" x14ac:dyDescent="0.2">
      <c r="C15" t="s">
        <v>435</v>
      </c>
      <c r="D15" s="2">
        <v>46032</v>
      </c>
      <c r="E15" s="63">
        <v>200</v>
      </c>
      <c r="H15" t="s">
        <v>435</v>
      </c>
      <c r="I15" s="2">
        <v>46032</v>
      </c>
      <c r="J15" s="63">
        <v>200</v>
      </c>
      <c r="L15" s="39">
        <f t="shared" si="0"/>
        <v>0</v>
      </c>
      <c r="M15">
        <f t="shared" si="1"/>
        <v>0</v>
      </c>
      <c r="N15" s="32" t="e">
        <f t="shared" si="2"/>
        <v>#DIV/0!</v>
      </c>
    </row>
    <row r="16" spans="2:14" x14ac:dyDescent="0.2">
      <c r="C16" t="s">
        <v>481</v>
      </c>
      <c r="D16" s="2">
        <v>46045</v>
      </c>
      <c r="E16" s="63">
        <v>250</v>
      </c>
      <c r="H16" t="s">
        <v>481</v>
      </c>
      <c r="I16" s="2">
        <v>46045</v>
      </c>
      <c r="J16" s="63">
        <v>250</v>
      </c>
      <c r="L16" s="39">
        <f t="shared" si="0"/>
        <v>0</v>
      </c>
      <c r="M16">
        <f t="shared" si="1"/>
        <v>0</v>
      </c>
      <c r="N16" s="32" t="e">
        <f t="shared" si="2"/>
        <v>#DIV/0!</v>
      </c>
    </row>
    <row r="17" spans="3:14" x14ac:dyDescent="0.2">
      <c r="C17" t="s">
        <v>248</v>
      </c>
      <c r="D17" s="2">
        <v>45990</v>
      </c>
      <c r="E17" s="63">
        <v>100</v>
      </c>
      <c r="H17" t="s">
        <v>248</v>
      </c>
      <c r="I17" s="2">
        <v>45990</v>
      </c>
      <c r="J17" s="63">
        <v>100</v>
      </c>
      <c r="L17" s="39">
        <f t="shared" si="0"/>
        <v>0</v>
      </c>
      <c r="M17">
        <f t="shared" si="1"/>
        <v>0</v>
      </c>
      <c r="N17" s="32" t="e">
        <f t="shared" si="2"/>
        <v>#DIV/0!</v>
      </c>
    </row>
    <row r="18" spans="3:14" x14ac:dyDescent="0.2">
      <c r="C18" t="s">
        <v>247</v>
      </c>
      <c r="D18" s="2">
        <v>45990</v>
      </c>
      <c r="E18" s="63">
        <v>105</v>
      </c>
      <c r="H18" t="s">
        <v>247</v>
      </c>
      <c r="I18" s="2">
        <v>45990</v>
      </c>
      <c r="J18" s="63">
        <v>105</v>
      </c>
      <c r="L18" s="39">
        <f t="shared" si="0"/>
        <v>0</v>
      </c>
      <c r="M18">
        <f t="shared" si="1"/>
        <v>0</v>
      </c>
      <c r="N18" s="32" t="e">
        <f t="shared" si="2"/>
        <v>#DIV/0!</v>
      </c>
    </row>
    <row r="19" spans="3:14" x14ac:dyDescent="0.2">
      <c r="C19" t="s">
        <v>705</v>
      </c>
      <c r="D19" s="2">
        <v>46053</v>
      </c>
      <c r="E19" s="63">
        <v>140</v>
      </c>
      <c r="H19" t="s">
        <v>705</v>
      </c>
      <c r="I19" s="2">
        <v>46053</v>
      </c>
      <c r="J19" s="63">
        <v>140</v>
      </c>
      <c r="L19" s="39">
        <f>IF(J19=0,"",J19-E19)</f>
        <v>0</v>
      </c>
      <c r="M19">
        <f t="shared" si="1"/>
        <v>0</v>
      </c>
      <c r="N19" s="32" t="e">
        <f t="shared" si="2"/>
        <v>#DIV/0!</v>
      </c>
    </row>
    <row r="20" spans="3:14" x14ac:dyDescent="0.2">
      <c r="C20" t="s">
        <v>595</v>
      </c>
      <c r="D20" s="2">
        <v>46046</v>
      </c>
      <c r="E20" s="63">
        <v>230</v>
      </c>
      <c r="H20" t="s">
        <v>595</v>
      </c>
      <c r="I20" s="2">
        <v>46046</v>
      </c>
      <c r="J20" s="63">
        <v>230</v>
      </c>
      <c r="L20" s="39">
        <f t="shared" si="0"/>
        <v>0</v>
      </c>
      <c r="M20">
        <f t="shared" si="1"/>
        <v>0</v>
      </c>
      <c r="N20" s="32" t="e">
        <f t="shared" si="2"/>
        <v>#DIV/0!</v>
      </c>
    </row>
    <row r="21" spans="3:14" x14ac:dyDescent="0.2">
      <c r="C21" t="s">
        <v>750</v>
      </c>
      <c r="D21" s="2">
        <v>46054</v>
      </c>
      <c r="E21" s="63">
        <v>230</v>
      </c>
      <c r="H21" t="s">
        <v>750</v>
      </c>
      <c r="I21" s="2">
        <v>46054</v>
      </c>
      <c r="J21" s="63">
        <v>230</v>
      </c>
      <c r="L21" s="39">
        <f t="shared" si="0"/>
        <v>0</v>
      </c>
      <c r="M21">
        <f t="shared" si="1"/>
        <v>0</v>
      </c>
      <c r="N21" s="32" t="e">
        <f t="shared" si="2"/>
        <v>#DIV/0!</v>
      </c>
    </row>
    <row r="22" spans="3:14" x14ac:dyDescent="0.2">
      <c r="C22" t="s">
        <v>871</v>
      </c>
      <c r="D22" s="2">
        <v>46060</v>
      </c>
      <c r="E22" s="63">
        <v>465</v>
      </c>
      <c r="H22" t="s">
        <v>871</v>
      </c>
      <c r="I22" s="2">
        <v>46060</v>
      </c>
      <c r="J22" s="63">
        <v>465</v>
      </c>
      <c r="L22" s="39">
        <f t="shared" si="0"/>
        <v>0</v>
      </c>
      <c r="M22">
        <f t="shared" si="1"/>
        <v>0</v>
      </c>
      <c r="N22" s="32" t="e">
        <f t="shared" si="2"/>
        <v>#DIV/0!</v>
      </c>
    </row>
    <row r="23" spans="3:14" x14ac:dyDescent="0.2">
      <c r="C23" t="s">
        <v>296</v>
      </c>
      <c r="D23" s="2">
        <v>46005</v>
      </c>
      <c r="E23" s="63">
        <v>280</v>
      </c>
      <c r="H23" t="s">
        <v>296</v>
      </c>
      <c r="I23" s="2">
        <v>46005</v>
      </c>
      <c r="J23" s="63">
        <v>280</v>
      </c>
      <c r="L23" s="39">
        <f t="shared" si="0"/>
        <v>0</v>
      </c>
      <c r="M23">
        <f t="shared" si="1"/>
        <v>0</v>
      </c>
      <c r="N23" s="32" t="e">
        <f t="shared" si="2"/>
        <v>#DIV/0!</v>
      </c>
    </row>
    <row r="24" spans="3:14" x14ac:dyDescent="0.2">
      <c r="C24" t="s">
        <v>524</v>
      </c>
      <c r="D24" s="2">
        <v>46046</v>
      </c>
      <c r="E24" s="63">
        <v>180</v>
      </c>
      <c r="H24" t="s">
        <v>524</v>
      </c>
      <c r="I24" s="2">
        <v>46046</v>
      </c>
      <c r="J24" s="63">
        <v>180</v>
      </c>
      <c r="L24" s="39">
        <f t="shared" si="0"/>
        <v>0</v>
      </c>
      <c r="M24">
        <f t="shared" si="1"/>
        <v>0</v>
      </c>
      <c r="N24" s="32" t="e">
        <f t="shared" si="2"/>
        <v>#DIV/0!</v>
      </c>
    </row>
    <row r="25" spans="3:14" x14ac:dyDescent="0.2">
      <c r="C25" t="s">
        <v>485</v>
      </c>
      <c r="D25" s="2">
        <v>46045</v>
      </c>
      <c r="E25" s="63">
        <v>450</v>
      </c>
      <c r="H25" t="s">
        <v>485</v>
      </c>
      <c r="I25" s="2">
        <v>46045</v>
      </c>
      <c r="J25" s="63">
        <v>450</v>
      </c>
      <c r="L25" s="39">
        <f t="shared" si="0"/>
        <v>0</v>
      </c>
      <c r="M25">
        <f t="shared" si="1"/>
        <v>0</v>
      </c>
      <c r="N25" s="32" t="e">
        <f t="shared" si="2"/>
        <v>#DIV/0!</v>
      </c>
    </row>
    <row r="26" spans="3:14" x14ac:dyDescent="0.2">
      <c r="C26" t="s">
        <v>487</v>
      </c>
      <c r="D26" s="2">
        <v>46045</v>
      </c>
      <c r="E26" s="63">
        <v>300</v>
      </c>
      <c r="H26" t="s">
        <v>487</v>
      </c>
      <c r="I26" s="2">
        <v>46045</v>
      </c>
      <c r="J26" s="63">
        <v>300</v>
      </c>
      <c r="L26" s="39">
        <f t="shared" si="0"/>
        <v>0</v>
      </c>
      <c r="M26">
        <f t="shared" si="1"/>
        <v>0</v>
      </c>
      <c r="N26" s="32" t="e">
        <f t="shared" si="2"/>
        <v>#DIV/0!</v>
      </c>
    </row>
    <row r="27" spans="3:14" x14ac:dyDescent="0.2">
      <c r="C27" t="s">
        <v>448</v>
      </c>
      <c r="D27" s="2">
        <v>46039</v>
      </c>
      <c r="E27" s="63">
        <v>215</v>
      </c>
      <c r="H27" t="s">
        <v>448</v>
      </c>
      <c r="I27" s="2">
        <v>46039</v>
      </c>
      <c r="J27" s="63">
        <v>215</v>
      </c>
      <c r="L27" s="39">
        <f t="shared" si="0"/>
        <v>0</v>
      </c>
      <c r="M27">
        <f t="shared" si="1"/>
        <v>0</v>
      </c>
      <c r="N27" s="32" t="e">
        <f t="shared" si="2"/>
        <v>#DIV/0!</v>
      </c>
    </row>
    <row r="28" spans="3:14" x14ac:dyDescent="0.2">
      <c r="C28" t="s">
        <v>490</v>
      </c>
      <c r="D28" s="2">
        <v>46045</v>
      </c>
      <c r="E28" s="63">
        <v>260</v>
      </c>
      <c r="H28" t="s">
        <v>490</v>
      </c>
      <c r="I28" s="2">
        <v>46045</v>
      </c>
      <c r="J28" s="63">
        <v>260</v>
      </c>
      <c r="L28" s="39">
        <f t="shared" si="0"/>
        <v>0</v>
      </c>
      <c r="M28">
        <f t="shared" si="1"/>
        <v>0</v>
      </c>
      <c r="N28" s="32" t="e">
        <f t="shared" si="2"/>
        <v>#DIV/0!</v>
      </c>
    </row>
    <row r="29" spans="3:14" x14ac:dyDescent="0.2">
      <c r="C29" t="s">
        <v>504</v>
      </c>
      <c r="D29" s="2">
        <v>46045</v>
      </c>
      <c r="E29" s="63">
        <v>345</v>
      </c>
      <c r="H29" t="s">
        <v>504</v>
      </c>
      <c r="I29" s="2">
        <v>46045</v>
      </c>
      <c r="J29" s="63">
        <v>345</v>
      </c>
      <c r="L29" s="39">
        <f t="shared" si="0"/>
        <v>0</v>
      </c>
      <c r="M29">
        <f t="shared" si="1"/>
        <v>0</v>
      </c>
      <c r="N29" s="32" t="e">
        <f t="shared" si="2"/>
        <v>#DIV/0!</v>
      </c>
    </row>
    <row r="30" spans="3:14" x14ac:dyDescent="0.2">
      <c r="C30" t="s">
        <v>882</v>
      </c>
      <c r="D30" s="2">
        <v>46060</v>
      </c>
      <c r="E30" s="63">
        <v>140</v>
      </c>
      <c r="H30" t="s">
        <v>882</v>
      </c>
      <c r="I30" s="2">
        <v>46060</v>
      </c>
      <c r="J30" s="63">
        <v>140</v>
      </c>
      <c r="L30" s="39">
        <f t="shared" si="0"/>
        <v>0</v>
      </c>
      <c r="M30">
        <f t="shared" si="1"/>
        <v>0</v>
      </c>
      <c r="N30" s="32" t="e">
        <f t="shared" si="2"/>
        <v>#DIV/0!</v>
      </c>
    </row>
    <row r="31" spans="3:14" x14ac:dyDescent="0.2">
      <c r="C31" t="s">
        <v>720</v>
      </c>
      <c r="D31" s="2">
        <v>46053</v>
      </c>
      <c r="E31" s="63">
        <v>355</v>
      </c>
      <c r="H31" t="s">
        <v>720</v>
      </c>
      <c r="I31" s="2">
        <v>46053</v>
      </c>
      <c r="J31" s="63">
        <v>355</v>
      </c>
      <c r="L31" s="39">
        <f t="shared" ref="L31:L34" si="3">IF(J31=0,"",J31-E31)</f>
        <v>0</v>
      </c>
      <c r="M31">
        <f t="shared" ref="M31:M34" si="4">I31-D31</f>
        <v>0</v>
      </c>
      <c r="N31" s="32" t="e">
        <f t="shared" ref="N31:N34" si="5">IF(J31=0,"",L31/M31)</f>
        <v>#DIV/0!</v>
      </c>
    </row>
    <row r="32" spans="3:14" x14ac:dyDescent="0.2">
      <c r="C32" t="s">
        <v>555</v>
      </c>
      <c r="D32" s="2">
        <v>46046</v>
      </c>
      <c r="E32" s="63">
        <v>380</v>
      </c>
      <c r="H32" t="s">
        <v>555</v>
      </c>
      <c r="I32" s="2">
        <v>46046</v>
      </c>
      <c r="J32" s="63">
        <v>380</v>
      </c>
      <c r="L32" s="39">
        <f t="shared" si="3"/>
        <v>0</v>
      </c>
      <c r="M32">
        <f t="shared" si="4"/>
        <v>0</v>
      </c>
      <c r="N32" s="32" t="e">
        <f t="shared" si="5"/>
        <v>#DIV/0!</v>
      </c>
    </row>
    <row r="33" spans="3:14" x14ac:dyDescent="0.2">
      <c r="C33" t="s">
        <v>370</v>
      </c>
      <c r="D33" s="2">
        <v>46039</v>
      </c>
      <c r="E33" s="63">
        <v>0</v>
      </c>
      <c r="H33" t="s">
        <v>370</v>
      </c>
      <c r="I33" s="2">
        <v>46039</v>
      </c>
      <c r="J33" s="63">
        <v>0</v>
      </c>
      <c r="L33" s="39" t="str">
        <f t="shared" si="3"/>
        <v/>
      </c>
      <c r="M33">
        <f t="shared" si="4"/>
        <v>0</v>
      </c>
      <c r="N33" s="32" t="str">
        <f t="shared" si="5"/>
        <v/>
      </c>
    </row>
    <row r="34" spans="3:14" x14ac:dyDescent="0.2">
      <c r="C34" t="s">
        <v>486</v>
      </c>
      <c r="D34" s="2">
        <v>46045</v>
      </c>
      <c r="E34" s="63">
        <v>340</v>
      </c>
      <c r="H34" t="s">
        <v>486</v>
      </c>
      <c r="I34" s="2">
        <v>46045</v>
      </c>
      <c r="J34" s="63">
        <v>340</v>
      </c>
      <c r="L34" s="39">
        <f t="shared" si="3"/>
        <v>0</v>
      </c>
      <c r="M34">
        <f t="shared" si="4"/>
        <v>0</v>
      </c>
      <c r="N34" s="32" t="e">
        <f t="shared" si="5"/>
        <v>#DIV/0!</v>
      </c>
    </row>
    <row r="35" spans="3:14" x14ac:dyDescent="0.2">
      <c r="C35" t="s">
        <v>543</v>
      </c>
      <c r="D35" s="2">
        <v>46046</v>
      </c>
      <c r="E35" s="63">
        <v>240</v>
      </c>
      <c r="H35" t="s">
        <v>543</v>
      </c>
      <c r="I35" s="2">
        <v>46046</v>
      </c>
      <c r="J35" s="63">
        <v>240</v>
      </c>
      <c r="L35" s="4">
        <f>SUBTOTAL(101,tImprove5[Score
Delta])</f>
        <v>0</v>
      </c>
      <c r="M35" s="37">
        <f>SUBTOTAL(101,tImprove5[Days between
tournaments])</f>
        <v>0</v>
      </c>
      <c r="N35" s="32" t="e">
        <f>SUBTOTAL(101,tImprove5[Score Improvement
/ Day])</f>
        <v>#DIV/0!</v>
      </c>
    </row>
    <row r="36" spans="3:14" x14ac:dyDescent="0.2">
      <c r="C36" t="s">
        <v>355</v>
      </c>
      <c r="D36" s="2">
        <v>46039</v>
      </c>
      <c r="E36" s="63">
        <v>200</v>
      </c>
      <c r="H36" t="s">
        <v>355</v>
      </c>
      <c r="I36" s="2">
        <v>46039</v>
      </c>
      <c r="J36" s="63">
        <v>200</v>
      </c>
      <c r="L36" s="4">
        <f t="shared" ref="L36:L67" si="6">IF(J85=0,"",J85-E85)</f>
        <v>0</v>
      </c>
      <c r="N36" s="32"/>
    </row>
    <row r="37" spans="3:14" x14ac:dyDescent="0.2">
      <c r="C37" t="s">
        <v>484</v>
      </c>
      <c r="D37" s="2">
        <v>46045</v>
      </c>
      <c r="E37" s="63">
        <v>400</v>
      </c>
      <c r="H37" t="s">
        <v>484</v>
      </c>
      <c r="I37" s="2">
        <v>46045</v>
      </c>
      <c r="J37" s="63">
        <v>400</v>
      </c>
      <c r="L37" s="4">
        <f t="shared" si="6"/>
        <v>0</v>
      </c>
      <c r="N37" s="32"/>
    </row>
    <row r="38" spans="3:14" x14ac:dyDescent="0.2">
      <c r="C38" t="s">
        <v>316</v>
      </c>
      <c r="D38" s="2">
        <v>46032</v>
      </c>
      <c r="E38" s="63">
        <v>155</v>
      </c>
      <c r="H38" t="s">
        <v>316</v>
      </c>
      <c r="I38" s="2">
        <v>46032</v>
      </c>
      <c r="J38" s="63">
        <v>155</v>
      </c>
      <c r="L38" s="4">
        <f t="shared" si="6"/>
        <v>0</v>
      </c>
      <c r="N38" s="32"/>
    </row>
    <row r="39" spans="3:14" x14ac:dyDescent="0.2">
      <c r="C39" t="s">
        <v>848</v>
      </c>
      <c r="D39" s="2">
        <v>46060</v>
      </c>
      <c r="E39" s="63">
        <v>140</v>
      </c>
      <c r="H39" t="s">
        <v>848</v>
      </c>
      <c r="I39" s="2">
        <v>46060</v>
      </c>
      <c r="J39" s="63">
        <v>140</v>
      </c>
      <c r="L39" s="4">
        <f t="shared" si="6"/>
        <v>0</v>
      </c>
      <c r="N39" s="32"/>
    </row>
    <row r="40" spans="3:14" x14ac:dyDescent="0.2">
      <c r="C40" t="s">
        <v>175</v>
      </c>
      <c r="D40" s="2">
        <v>46004</v>
      </c>
      <c r="E40" s="63">
        <v>235</v>
      </c>
      <c r="H40" t="s">
        <v>175</v>
      </c>
      <c r="I40" s="2">
        <v>46004</v>
      </c>
      <c r="J40" s="63">
        <v>235</v>
      </c>
      <c r="L40" s="4">
        <f t="shared" si="6"/>
        <v>0</v>
      </c>
      <c r="N40" s="32"/>
    </row>
    <row r="41" spans="3:14" x14ac:dyDescent="0.2">
      <c r="C41" t="s">
        <v>940</v>
      </c>
      <c r="D41" s="2">
        <v>46074</v>
      </c>
      <c r="E41" s="63">
        <v>240</v>
      </c>
      <c r="H41" t="s">
        <v>940</v>
      </c>
      <c r="I41" s="2">
        <v>46074</v>
      </c>
      <c r="J41" s="63">
        <v>240</v>
      </c>
      <c r="L41" s="4">
        <f t="shared" si="6"/>
        <v>0</v>
      </c>
      <c r="N41" s="32"/>
    </row>
    <row r="42" spans="3:14" x14ac:dyDescent="0.2">
      <c r="C42" t="s">
        <v>518</v>
      </c>
      <c r="D42" s="2">
        <v>46046</v>
      </c>
      <c r="E42" s="63">
        <v>300</v>
      </c>
      <c r="H42" t="s">
        <v>518</v>
      </c>
      <c r="I42" s="2">
        <v>46046</v>
      </c>
      <c r="J42" s="63">
        <v>300</v>
      </c>
      <c r="L42" s="4">
        <f t="shared" si="6"/>
        <v>0</v>
      </c>
      <c r="N42" s="32"/>
    </row>
    <row r="43" spans="3:14" x14ac:dyDescent="0.2">
      <c r="C43" t="s">
        <v>390</v>
      </c>
      <c r="D43" s="2">
        <v>46039</v>
      </c>
      <c r="E43" s="63">
        <v>145</v>
      </c>
      <c r="H43" t="s">
        <v>390</v>
      </c>
      <c r="I43" s="2">
        <v>46039</v>
      </c>
      <c r="J43" s="63">
        <v>145</v>
      </c>
      <c r="L43" s="4">
        <f t="shared" si="6"/>
        <v>0</v>
      </c>
      <c r="N43" s="32"/>
    </row>
    <row r="44" spans="3:14" x14ac:dyDescent="0.2">
      <c r="C44" t="s">
        <v>924</v>
      </c>
      <c r="D44" s="2">
        <v>46073</v>
      </c>
      <c r="E44" s="63">
        <v>215</v>
      </c>
      <c r="H44" t="s">
        <v>924</v>
      </c>
      <c r="I44" s="2">
        <v>46073</v>
      </c>
      <c r="J44" s="63">
        <v>215</v>
      </c>
      <c r="L44" s="4">
        <f t="shared" si="6"/>
        <v>0</v>
      </c>
      <c r="N44" s="32"/>
    </row>
    <row r="45" spans="3:14" x14ac:dyDescent="0.2">
      <c r="C45" t="s">
        <v>787</v>
      </c>
      <c r="D45" s="2">
        <v>46053</v>
      </c>
      <c r="E45" s="63">
        <v>115</v>
      </c>
      <c r="H45" t="s">
        <v>787</v>
      </c>
      <c r="I45" s="2">
        <v>46053</v>
      </c>
      <c r="J45" s="63">
        <v>115</v>
      </c>
      <c r="L45" s="4">
        <f t="shared" si="6"/>
        <v>0</v>
      </c>
      <c r="N45" s="32"/>
    </row>
    <row r="46" spans="3:14" x14ac:dyDescent="0.2">
      <c r="C46" t="s">
        <v>256</v>
      </c>
      <c r="D46" s="2">
        <v>46032</v>
      </c>
      <c r="E46" s="63">
        <v>195</v>
      </c>
      <c r="H46" t="s">
        <v>256</v>
      </c>
      <c r="I46" s="2">
        <v>46032</v>
      </c>
      <c r="J46" s="63">
        <v>195</v>
      </c>
      <c r="L46" s="4">
        <f t="shared" si="6"/>
        <v>0</v>
      </c>
      <c r="N46" s="32"/>
    </row>
    <row r="47" spans="3:14" x14ac:dyDescent="0.2">
      <c r="C47" t="s">
        <v>599</v>
      </c>
      <c r="D47" s="2">
        <v>46046</v>
      </c>
      <c r="E47" s="63">
        <v>190</v>
      </c>
      <c r="H47" t="s">
        <v>599</v>
      </c>
      <c r="I47" s="2">
        <v>46046</v>
      </c>
      <c r="J47" s="63">
        <v>190</v>
      </c>
      <c r="L47" s="4">
        <f t="shared" si="6"/>
        <v>0</v>
      </c>
      <c r="N47" s="32"/>
    </row>
    <row r="48" spans="3:14" x14ac:dyDescent="0.2">
      <c r="C48" t="s">
        <v>527</v>
      </c>
      <c r="D48" s="2">
        <v>46046</v>
      </c>
      <c r="E48" s="63">
        <v>165</v>
      </c>
      <c r="H48" t="s">
        <v>527</v>
      </c>
      <c r="I48" s="2">
        <v>46046</v>
      </c>
      <c r="J48" s="63">
        <v>165</v>
      </c>
      <c r="L48" s="4">
        <f t="shared" si="6"/>
        <v>0</v>
      </c>
      <c r="N48" s="32"/>
    </row>
    <row r="49" spans="3:14" x14ac:dyDescent="0.2">
      <c r="C49" t="s">
        <v>722</v>
      </c>
      <c r="D49" s="2">
        <v>46053</v>
      </c>
      <c r="E49" s="63">
        <v>210</v>
      </c>
      <c r="H49" t="s">
        <v>722</v>
      </c>
      <c r="I49" s="2">
        <v>46053</v>
      </c>
      <c r="J49" s="63">
        <v>210</v>
      </c>
      <c r="L49" s="4">
        <f t="shared" si="6"/>
        <v>0</v>
      </c>
      <c r="N49" s="32"/>
    </row>
    <row r="50" spans="3:14" x14ac:dyDescent="0.2">
      <c r="C50" t="s">
        <v>534</v>
      </c>
      <c r="D50" s="2">
        <v>46046</v>
      </c>
      <c r="E50" s="63">
        <v>100</v>
      </c>
      <c r="H50" t="s">
        <v>534</v>
      </c>
      <c r="I50" s="2">
        <v>46046</v>
      </c>
      <c r="J50" s="63">
        <v>100</v>
      </c>
      <c r="L50" s="4">
        <f t="shared" si="6"/>
        <v>0</v>
      </c>
      <c r="N50" s="32"/>
    </row>
    <row r="51" spans="3:14" x14ac:dyDescent="0.2">
      <c r="C51" t="s">
        <v>243</v>
      </c>
      <c r="D51" s="2">
        <v>45990</v>
      </c>
      <c r="E51" s="63">
        <v>175</v>
      </c>
      <c r="H51" t="s">
        <v>243</v>
      </c>
      <c r="I51" s="2">
        <v>45990</v>
      </c>
      <c r="J51" s="63">
        <v>175</v>
      </c>
      <c r="L51" s="4">
        <f t="shared" si="6"/>
        <v>0</v>
      </c>
      <c r="N51" s="32"/>
    </row>
    <row r="52" spans="3:14" x14ac:dyDescent="0.2">
      <c r="C52" t="s">
        <v>242</v>
      </c>
      <c r="D52" s="2">
        <v>45990</v>
      </c>
      <c r="E52" s="63">
        <v>225</v>
      </c>
      <c r="H52" t="s">
        <v>242</v>
      </c>
      <c r="I52" s="2">
        <v>45990</v>
      </c>
      <c r="J52" s="63">
        <v>225</v>
      </c>
      <c r="L52" s="4">
        <f t="shared" si="6"/>
        <v>0</v>
      </c>
      <c r="N52" s="32"/>
    </row>
    <row r="53" spans="3:14" x14ac:dyDescent="0.2">
      <c r="C53" t="s">
        <v>673</v>
      </c>
      <c r="D53" s="2">
        <v>46053</v>
      </c>
      <c r="E53" s="63">
        <v>180</v>
      </c>
      <c r="H53" t="s">
        <v>673</v>
      </c>
      <c r="I53" s="2">
        <v>46053</v>
      </c>
      <c r="J53" s="63">
        <v>180</v>
      </c>
      <c r="L53" s="4">
        <f t="shared" si="6"/>
        <v>0</v>
      </c>
      <c r="N53" s="32"/>
    </row>
    <row r="54" spans="3:14" x14ac:dyDescent="0.2">
      <c r="C54" t="s">
        <v>263</v>
      </c>
      <c r="D54" s="2">
        <v>46004</v>
      </c>
      <c r="E54" s="63">
        <v>305</v>
      </c>
      <c r="H54" t="s">
        <v>263</v>
      </c>
      <c r="I54" s="2">
        <v>46004</v>
      </c>
      <c r="J54" s="63">
        <v>305</v>
      </c>
      <c r="L54" s="4">
        <f t="shared" si="6"/>
        <v>0</v>
      </c>
      <c r="N54" s="32"/>
    </row>
    <row r="55" spans="3:14" x14ac:dyDescent="0.2">
      <c r="C55" t="s">
        <v>636</v>
      </c>
      <c r="D55" s="2">
        <v>46051</v>
      </c>
      <c r="E55" s="63">
        <v>285</v>
      </c>
      <c r="H55" t="s">
        <v>636</v>
      </c>
      <c r="I55" s="2">
        <v>46051</v>
      </c>
      <c r="J55" s="63">
        <v>285</v>
      </c>
      <c r="L55" s="4">
        <f t="shared" si="6"/>
        <v>0</v>
      </c>
      <c r="N55" s="32"/>
    </row>
    <row r="56" spans="3:14" x14ac:dyDescent="0.2">
      <c r="C56" t="s">
        <v>181</v>
      </c>
      <c r="D56" s="2">
        <v>46038</v>
      </c>
      <c r="E56" s="63">
        <v>375</v>
      </c>
      <c r="H56" t="s">
        <v>181</v>
      </c>
      <c r="I56" s="2">
        <v>46038</v>
      </c>
      <c r="J56" s="63">
        <v>375</v>
      </c>
      <c r="L56" s="4">
        <f t="shared" si="6"/>
        <v>0</v>
      </c>
      <c r="N56" s="32"/>
    </row>
    <row r="57" spans="3:14" x14ac:dyDescent="0.2">
      <c r="C57" t="s">
        <v>808</v>
      </c>
      <c r="D57" s="2">
        <v>46060</v>
      </c>
      <c r="E57" s="63">
        <v>230</v>
      </c>
      <c r="H57" t="s">
        <v>808</v>
      </c>
      <c r="I57" s="2">
        <v>46060</v>
      </c>
      <c r="J57" s="63">
        <v>230</v>
      </c>
      <c r="L57" s="4">
        <f t="shared" si="6"/>
        <v>0</v>
      </c>
      <c r="N57" s="32"/>
    </row>
    <row r="58" spans="3:14" x14ac:dyDescent="0.2">
      <c r="C58" t="s">
        <v>337</v>
      </c>
      <c r="D58" s="2">
        <v>46039</v>
      </c>
      <c r="E58" s="63">
        <v>275</v>
      </c>
      <c r="H58" t="s">
        <v>337</v>
      </c>
      <c r="I58" s="2">
        <v>46039</v>
      </c>
      <c r="J58" s="63">
        <v>275</v>
      </c>
      <c r="L58" s="4">
        <f t="shared" si="6"/>
        <v>0</v>
      </c>
      <c r="N58" s="32"/>
    </row>
    <row r="59" spans="3:14" x14ac:dyDescent="0.2">
      <c r="C59" t="s">
        <v>620</v>
      </c>
      <c r="D59" s="2">
        <v>46039</v>
      </c>
      <c r="E59" s="63">
        <v>290</v>
      </c>
      <c r="H59" t="s">
        <v>620</v>
      </c>
      <c r="I59" s="2">
        <v>46039</v>
      </c>
      <c r="J59" s="63">
        <v>290</v>
      </c>
      <c r="L59" s="4">
        <f t="shared" si="6"/>
        <v>0</v>
      </c>
      <c r="N59" s="32"/>
    </row>
    <row r="60" spans="3:14" x14ac:dyDescent="0.2">
      <c r="C60" t="s">
        <v>641</v>
      </c>
      <c r="D60" s="2">
        <v>46051</v>
      </c>
      <c r="E60" s="63">
        <v>190</v>
      </c>
      <c r="H60" t="s">
        <v>641</v>
      </c>
      <c r="I60" s="2">
        <v>46051</v>
      </c>
      <c r="J60" s="63">
        <v>190</v>
      </c>
      <c r="L60" s="4">
        <f t="shared" si="6"/>
        <v>0</v>
      </c>
      <c r="N60" s="32"/>
    </row>
    <row r="61" spans="3:14" x14ac:dyDescent="0.2">
      <c r="C61" t="s">
        <v>886</v>
      </c>
      <c r="D61" s="2">
        <v>46060</v>
      </c>
      <c r="E61" s="63">
        <v>130</v>
      </c>
      <c r="H61" t="s">
        <v>886</v>
      </c>
      <c r="I61" s="2">
        <v>46060</v>
      </c>
      <c r="J61" s="63">
        <v>130</v>
      </c>
      <c r="L61" s="4">
        <f t="shared" si="6"/>
        <v>0</v>
      </c>
      <c r="N61" s="32"/>
    </row>
    <row r="62" spans="3:14" x14ac:dyDescent="0.2">
      <c r="C62" t="s">
        <v>811</v>
      </c>
      <c r="D62" s="2">
        <v>46060</v>
      </c>
      <c r="E62" s="63">
        <v>200</v>
      </c>
      <c r="H62" t="s">
        <v>811</v>
      </c>
      <c r="I62" s="2">
        <v>46060</v>
      </c>
      <c r="J62" s="63">
        <v>200</v>
      </c>
      <c r="L62" s="4">
        <f t="shared" si="6"/>
        <v>0</v>
      </c>
      <c r="N62" s="32"/>
    </row>
    <row r="63" spans="3:14" x14ac:dyDescent="0.2">
      <c r="C63" t="s">
        <v>782</v>
      </c>
      <c r="D63" s="2">
        <v>46053</v>
      </c>
      <c r="E63" s="63">
        <v>250</v>
      </c>
      <c r="H63" t="s">
        <v>782</v>
      </c>
      <c r="I63" s="2">
        <v>46053</v>
      </c>
      <c r="J63" s="63">
        <v>250</v>
      </c>
      <c r="L63" s="4">
        <f t="shared" si="6"/>
        <v>0</v>
      </c>
      <c r="N63" s="32"/>
    </row>
    <row r="64" spans="3:14" x14ac:dyDescent="0.2">
      <c r="C64" t="s">
        <v>238</v>
      </c>
      <c r="D64" s="2">
        <v>45990</v>
      </c>
      <c r="E64" s="63">
        <v>345</v>
      </c>
      <c r="H64" t="s">
        <v>238</v>
      </c>
      <c r="I64" s="2">
        <v>45990</v>
      </c>
      <c r="J64" s="63">
        <v>345</v>
      </c>
      <c r="L64" s="4">
        <f t="shared" si="6"/>
        <v>0</v>
      </c>
      <c r="N64" s="32"/>
    </row>
    <row r="65" spans="3:14" x14ac:dyDescent="0.2">
      <c r="C65" t="s">
        <v>568</v>
      </c>
      <c r="D65" s="2">
        <v>46046</v>
      </c>
      <c r="E65" s="63">
        <v>155</v>
      </c>
      <c r="H65" t="s">
        <v>568</v>
      </c>
      <c r="I65" s="2">
        <v>46046</v>
      </c>
      <c r="J65" s="63">
        <v>155</v>
      </c>
      <c r="L65" s="4">
        <f t="shared" si="6"/>
        <v>0</v>
      </c>
      <c r="N65" s="32"/>
    </row>
    <row r="66" spans="3:14" x14ac:dyDescent="0.2">
      <c r="C66" t="s">
        <v>572</v>
      </c>
      <c r="D66" s="2">
        <v>46046</v>
      </c>
      <c r="E66" s="63">
        <v>125</v>
      </c>
      <c r="H66" t="s">
        <v>572</v>
      </c>
      <c r="I66" s="2">
        <v>46046</v>
      </c>
      <c r="J66" s="63">
        <v>125</v>
      </c>
      <c r="L66" s="4">
        <f t="shared" si="6"/>
        <v>0</v>
      </c>
      <c r="N66" s="32"/>
    </row>
    <row r="67" spans="3:14" x14ac:dyDescent="0.2">
      <c r="C67" t="s">
        <v>177</v>
      </c>
      <c r="D67" s="2">
        <v>46004</v>
      </c>
      <c r="E67" s="63">
        <v>165</v>
      </c>
      <c r="H67" t="s">
        <v>177</v>
      </c>
      <c r="I67" s="2">
        <v>46004</v>
      </c>
      <c r="J67" s="63">
        <v>165</v>
      </c>
      <c r="L67" s="4">
        <f t="shared" si="6"/>
        <v>0</v>
      </c>
      <c r="N67" s="32"/>
    </row>
    <row r="68" spans="3:14" x14ac:dyDescent="0.2">
      <c r="C68" t="s">
        <v>777</v>
      </c>
      <c r="D68" s="2">
        <v>46053</v>
      </c>
      <c r="E68" s="63">
        <v>470</v>
      </c>
      <c r="H68" t="s">
        <v>777</v>
      </c>
      <c r="I68" s="2">
        <v>46053</v>
      </c>
      <c r="J68" s="63">
        <v>470</v>
      </c>
      <c r="L68" s="4">
        <f t="shared" ref="L68:L98" si="7">IF(J117=0,"",J117-E117)</f>
        <v>0</v>
      </c>
      <c r="N68" s="32"/>
    </row>
    <row r="69" spans="3:14" x14ac:dyDescent="0.2">
      <c r="C69" t="s">
        <v>862</v>
      </c>
      <c r="D69" s="2">
        <v>46060</v>
      </c>
      <c r="E69" s="63">
        <v>230</v>
      </c>
      <c r="H69" t="s">
        <v>862</v>
      </c>
      <c r="I69" s="2">
        <v>46060</v>
      </c>
      <c r="J69" s="63">
        <v>230</v>
      </c>
      <c r="L69" s="4">
        <f t="shared" si="7"/>
        <v>0</v>
      </c>
      <c r="N69" s="32"/>
    </row>
    <row r="70" spans="3:14" x14ac:dyDescent="0.2">
      <c r="C70" t="s">
        <v>529</v>
      </c>
      <c r="D70" s="2">
        <v>46046</v>
      </c>
      <c r="E70" s="63">
        <v>145</v>
      </c>
      <c r="H70" t="s">
        <v>529</v>
      </c>
      <c r="I70" s="2">
        <v>46046</v>
      </c>
      <c r="J70" s="63">
        <v>145</v>
      </c>
      <c r="L70" s="4">
        <f t="shared" si="7"/>
        <v>0</v>
      </c>
      <c r="N70" s="32"/>
    </row>
    <row r="71" spans="3:14" x14ac:dyDescent="0.2">
      <c r="C71" t="s">
        <v>164</v>
      </c>
      <c r="D71" s="2">
        <v>45990</v>
      </c>
      <c r="E71" s="63">
        <v>195</v>
      </c>
      <c r="H71" t="s">
        <v>164</v>
      </c>
      <c r="I71" s="2">
        <v>45990</v>
      </c>
      <c r="J71" s="63">
        <v>195</v>
      </c>
      <c r="L71" s="4">
        <f t="shared" si="7"/>
        <v>0</v>
      </c>
      <c r="N71" s="32"/>
    </row>
    <row r="72" spans="3:14" x14ac:dyDescent="0.2">
      <c r="C72" t="s">
        <v>941</v>
      </c>
      <c r="D72" s="2">
        <v>46074</v>
      </c>
      <c r="E72" s="63">
        <v>195</v>
      </c>
      <c r="H72" t="s">
        <v>941</v>
      </c>
      <c r="I72" s="2">
        <v>46074</v>
      </c>
      <c r="J72" s="63">
        <v>195</v>
      </c>
      <c r="L72" s="4">
        <f t="shared" si="7"/>
        <v>0</v>
      </c>
      <c r="N72" s="32"/>
    </row>
    <row r="73" spans="3:14" x14ac:dyDescent="0.2">
      <c r="C73" t="s">
        <v>581</v>
      </c>
      <c r="D73" s="2">
        <v>46047</v>
      </c>
      <c r="E73" s="63">
        <v>180</v>
      </c>
      <c r="H73" t="s">
        <v>581</v>
      </c>
      <c r="I73" s="2">
        <v>46047</v>
      </c>
      <c r="J73" s="63">
        <v>180</v>
      </c>
      <c r="L73" s="4">
        <f t="shared" si="7"/>
        <v>0</v>
      </c>
      <c r="N73" s="32"/>
    </row>
    <row r="74" spans="3:14" x14ac:dyDescent="0.2">
      <c r="C74" t="s">
        <v>162</v>
      </c>
      <c r="D74" s="2">
        <v>45990</v>
      </c>
      <c r="E74" s="63">
        <v>330</v>
      </c>
      <c r="H74" t="s">
        <v>162</v>
      </c>
      <c r="I74" s="2">
        <v>45990</v>
      </c>
      <c r="J74" s="63">
        <v>330</v>
      </c>
      <c r="L74" s="4">
        <f t="shared" si="7"/>
        <v>0</v>
      </c>
      <c r="N74" s="32"/>
    </row>
    <row r="75" spans="3:14" x14ac:dyDescent="0.2">
      <c r="C75" t="s">
        <v>276</v>
      </c>
      <c r="D75" s="2">
        <v>45990</v>
      </c>
      <c r="E75" s="63">
        <v>215</v>
      </c>
      <c r="H75" t="s">
        <v>276</v>
      </c>
      <c r="I75" s="2">
        <v>45990</v>
      </c>
      <c r="J75" s="63">
        <v>215</v>
      </c>
      <c r="L75" s="4">
        <f t="shared" si="7"/>
        <v>0</v>
      </c>
      <c r="N75" s="32"/>
    </row>
    <row r="76" spans="3:14" x14ac:dyDescent="0.2">
      <c r="C76" t="s">
        <v>856</v>
      </c>
      <c r="D76" s="2">
        <v>46053</v>
      </c>
      <c r="E76" s="63">
        <v>280</v>
      </c>
      <c r="H76" t="s">
        <v>856</v>
      </c>
      <c r="I76" s="2">
        <v>46053</v>
      </c>
      <c r="J76" s="63">
        <v>280</v>
      </c>
      <c r="L76" s="4">
        <f t="shared" si="7"/>
        <v>0</v>
      </c>
      <c r="N76" s="32"/>
    </row>
    <row r="77" spans="3:14" x14ac:dyDescent="0.2">
      <c r="C77" t="s">
        <v>549</v>
      </c>
      <c r="D77" s="2">
        <v>46046</v>
      </c>
      <c r="E77" s="63">
        <v>170</v>
      </c>
      <c r="H77" t="s">
        <v>549</v>
      </c>
      <c r="I77" s="2">
        <v>46046</v>
      </c>
      <c r="J77" s="63">
        <v>170</v>
      </c>
      <c r="L77" s="4">
        <f t="shared" si="7"/>
        <v>0</v>
      </c>
      <c r="N77" s="32"/>
    </row>
    <row r="78" spans="3:14" x14ac:dyDescent="0.2">
      <c r="C78" t="s">
        <v>398</v>
      </c>
      <c r="D78" s="2">
        <v>46039</v>
      </c>
      <c r="E78" s="63">
        <v>240</v>
      </c>
      <c r="H78" t="s">
        <v>398</v>
      </c>
      <c r="I78" s="2">
        <v>46039</v>
      </c>
      <c r="J78" s="63">
        <v>240</v>
      </c>
      <c r="L78" s="4">
        <f t="shared" si="7"/>
        <v>0</v>
      </c>
      <c r="N78" s="32"/>
    </row>
    <row r="79" spans="3:14" x14ac:dyDescent="0.2">
      <c r="C79" t="s">
        <v>474</v>
      </c>
      <c r="D79" s="2">
        <v>46045</v>
      </c>
      <c r="E79" s="63">
        <v>380</v>
      </c>
      <c r="H79" t="s">
        <v>474</v>
      </c>
      <c r="I79" s="2">
        <v>46045</v>
      </c>
      <c r="J79" s="63">
        <v>380</v>
      </c>
      <c r="L79" s="4">
        <f t="shared" si="7"/>
        <v>0</v>
      </c>
      <c r="N79" s="32"/>
    </row>
    <row r="80" spans="3:14" x14ac:dyDescent="0.2">
      <c r="C80" t="s">
        <v>540</v>
      </c>
      <c r="D80" s="2">
        <v>46046</v>
      </c>
      <c r="E80" s="63">
        <v>290</v>
      </c>
      <c r="H80" t="s">
        <v>540</v>
      </c>
      <c r="I80" s="2">
        <v>46046</v>
      </c>
      <c r="J80" s="63">
        <v>290</v>
      </c>
      <c r="L80" s="4">
        <f t="shared" si="7"/>
        <v>0</v>
      </c>
      <c r="N80" s="32"/>
    </row>
    <row r="81" spans="3:14" x14ac:dyDescent="0.2">
      <c r="C81" t="s">
        <v>902</v>
      </c>
      <c r="D81" s="2">
        <v>46074</v>
      </c>
      <c r="E81" s="63">
        <v>380</v>
      </c>
      <c r="H81" t="s">
        <v>902</v>
      </c>
      <c r="I81" s="2">
        <v>46074</v>
      </c>
      <c r="J81" s="63">
        <v>380</v>
      </c>
      <c r="L81" s="4">
        <f t="shared" si="7"/>
        <v>0</v>
      </c>
      <c r="N81" s="32"/>
    </row>
    <row r="82" spans="3:14" x14ac:dyDescent="0.2">
      <c r="C82" t="s">
        <v>632</v>
      </c>
      <c r="D82" s="2">
        <v>46051</v>
      </c>
      <c r="E82" s="63">
        <v>400</v>
      </c>
      <c r="H82" t="s">
        <v>632</v>
      </c>
      <c r="I82" s="2">
        <v>46051</v>
      </c>
      <c r="J82" s="63">
        <v>400</v>
      </c>
      <c r="L82" s="4">
        <f t="shared" si="7"/>
        <v>0</v>
      </c>
      <c r="N82" s="32"/>
    </row>
    <row r="83" spans="3:14" x14ac:dyDescent="0.2">
      <c r="C83" t="s">
        <v>637</v>
      </c>
      <c r="D83" s="2">
        <v>46051</v>
      </c>
      <c r="E83" s="63">
        <v>265</v>
      </c>
      <c r="H83" t="s">
        <v>637</v>
      </c>
      <c r="I83" s="2">
        <v>46051</v>
      </c>
      <c r="J83" s="63">
        <v>265</v>
      </c>
      <c r="L83" s="4">
        <f t="shared" si="7"/>
        <v>0</v>
      </c>
      <c r="N83" s="32"/>
    </row>
    <row r="84" spans="3:14" x14ac:dyDescent="0.2">
      <c r="C84" t="s">
        <v>660</v>
      </c>
      <c r="D84" s="2">
        <v>46053</v>
      </c>
      <c r="E84" s="63">
        <v>420</v>
      </c>
      <c r="H84" t="s">
        <v>660</v>
      </c>
      <c r="I84" s="2">
        <v>46053</v>
      </c>
      <c r="J84" s="63">
        <v>420</v>
      </c>
      <c r="L84" s="4">
        <f t="shared" si="7"/>
        <v>0</v>
      </c>
      <c r="N84" s="32"/>
    </row>
    <row r="85" spans="3:14" x14ac:dyDescent="0.2">
      <c r="C85" t="s">
        <v>329</v>
      </c>
      <c r="D85" s="2">
        <v>46038</v>
      </c>
      <c r="E85" s="63">
        <v>165</v>
      </c>
      <c r="H85" t="s">
        <v>329</v>
      </c>
      <c r="I85" s="2">
        <v>46038</v>
      </c>
      <c r="J85" s="63">
        <v>165</v>
      </c>
      <c r="L85" s="4">
        <f t="shared" si="7"/>
        <v>0</v>
      </c>
      <c r="N85" s="32"/>
    </row>
    <row r="86" spans="3:14" x14ac:dyDescent="0.2">
      <c r="C86" t="s">
        <v>737</v>
      </c>
      <c r="D86" s="2">
        <v>46053</v>
      </c>
      <c r="E86" s="63">
        <v>270</v>
      </c>
      <c r="H86" t="s">
        <v>737</v>
      </c>
      <c r="I86" s="2">
        <v>46053</v>
      </c>
      <c r="J86" s="63">
        <v>270</v>
      </c>
      <c r="L86" s="4">
        <f t="shared" si="7"/>
        <v>0</v>
      </c>
      <c r="N86" s="32"/>
    </row>
    <row r="87" spans="3:14" x14ac:dyDescent="0.2">
      <c r="C87" t="s">
        <v>834</v>
      </c>
      <c r="D87" s="2">
        <v>46060</v>
      </c>
      <c r="E87" s="63">
        <v>110</v>
      </c>
      <c r="H87" t="s">
        <v>834</v>
      </c>
      <c r="I87" s="2">
        <v>46060</v>
      </c>
      <c r="J87" s="63">
        <v>110</v>
      </c>
      <c r="L87" s="4">
        <f t="shared" si="7"/>
        <v>0</v>
      </c>
      <c r="N87" s="32"/>
    </row>
    <row r="88" spans="3:14" x14ac:dyDescent="0.2">
      <c r="C88" t="s">
        <v>480</v>
      </c>
      <c r="D88" s="2">
        <v>46045</v>
      </c>
      <c r="E88" s="63">
        <v>175</v>
      </c>
      <c r="H88" t="s">
        <v>480</v>
      </c>
      <c r="I88" s="2">
        <v>46045</v>
      </c>
      <c r="J88" s="63">
        <v>175</v>
      </c>
      <c r="L88" s="4">
        <f t="shared" si="7"/>
        <v>0</v>
      </c>
      <c r="N88" s="32"/>
    </row>
    <row r="89" spans="3:14" x14ac:dyDescent="0.2">
      <c r="C89" t="s">
        <v>740</v>
      </c>
      <c r="D89" s="2">
        <v>46053</v>
      </c>
      <c r="E89" s="63">
        <v>250</v>
      </c>
      <c r="H89" t="s">
        <v>740</v>
      </c>
      <c r="I89" s="2">
        <v>46053</v>
      </c>
      <c r="J89" s="63">
        <v>250</v>
      </c>
      <c r="L89" s="4">
        <f t="shared" si="7"/>
        <v>0</v>
      </c>
      <c r="N89" s="32"/>
    </row>
    <row r="90" spans="3:14" x14ac:dyDescent="0.2">
      <c r="C90" t="s">
        <v>284</v>
      </c>
      <c r="D90" s="2">
        <v>46038</v>
      </c>
      <c r="E90" s="63">
        <v>80</v>
      </c>
      <c r="H90" t="s">
        <v>284</v>
      </c>
      <c r="I90" s="2">
        <v>46038</v>
      </c>
      <c r="J90" s="63">
        <v>80</v>
      </c>
      <c r="L90" s="4">
        <f t="shared" si="7"/>
        <v>0</v>
      </c>
      <c r="N90" s="32"/>
    </row>
    <row r="91" spans="3:14" x14ac:dyDescent="0.2">
      <c r="C91" t="s">
        <v>803</v>
      </c>
      <c r="D91" s="2">
        <v>46060</v>
      </c>
      <c r="E91" s="63">
        <v>110</v>
      </c>
      <c r="H91" t="s">
        <v>803</v>
      </c>
      <c r="I91" s="2">
        <v>46060</v>
      </c>
      <c r="J91" s="63">
        <v>110</v>
      </c>
      <c r="L91" s="4">
        <f t="shared" si="7"/>
        <v>0</v>
      </c>
      <c r="N91" s="32"/>
    </row>
    <row r="92" spans="3:14" x14ac:dyDescent="0.2">
      <c r="C92" t="s">
        <v>938</v>
      </c>
      <c r="D92" s="2">
        <v>46074</v>
      </c>
      <c r="E92" s="63">
        <v>330</v>
      </c>
      <c r="H92" t="s">
        <v>938</v>
      </c>
      <c r="I92" s="2">
        <v>46074</v>
      </c>
      <c r="J92" s="63">
        <v>330</v>
      </c>
      <c r="L92" s="4">
        <f t="shared" si="7"/>
        <v>0</v>
      </c>
      <c r="N92" s="32"/>
    </row>
    <row r="93" spans="3:14" x14ac:dyDescent="0.2">
      <c r="C93" t="s">
        <v>239</v>
      </c>
      <c r="D93" s="2">
        <v>45990</v>
      </c>
      <c r="E93" s="63">
        <v>300</v>
      </c>
      <c r="H93" t="s">
        <v>239</v>
      </c>
      <c r="I93" s="2">
        <v>45990</v>
      </c>
      <c r="J93" s="63">
        <v>300</v>
      </c>
      <c r="L93" s="4">
        <f t="shared" si="7"/>
        <v>0</v>
      </c>
      <c r="N93" s="32"/>
    </row>
    <row r="94" spans="3:14" x14ac:dyDescent="0.2">
      <c r="C94" t="s">
        <v>741</v>
      </c>
      <c r="D94" s="2">
        <v>46053</v>
      </c>
      <c r="E94" s="63">
        <v>240</v>
      </c>
      <c r="H94" t="s">
        <v>741</v>
      </c>
      <c r="I94" s="2">
        <v>46053</v>
      </c>
      <c r="J94" s="63">
        <v>240</v>
      </c>
      <c r="L94" s="4">
        <f t="shared" si="7"/>
        <v>0</v>
      </c>
      <c r="N94" s="32"/>
    </row>
    <row r="95" spans="3:14" x14ac:dyDescent="0.2">
      <c r="C95" t="s">
        <v>579</v>
      </c>
      <c r="D95" s="2">
        <v>46047</v>
      </c>
      <c r="E95" s="63">
        <v>175</v>
      </c>
      <c r="H95" t="s">
        <v>579</v>
      </c>
      <c r="I95" s="2">
        <v>46047</v>
      </c>
      <c r="J95" s="63">
        <v>175</v>
      </c>
      <c r="L95" s="4">
        <f t="shared" si="7"/>
        <v>0</v>
      </c>
      <c r="N95" s="32"/>
    </row>
    <row r="96" spans="3:14" x14ac:dyDescent="0.2">
      <c r="C96" t="s">
        <v>919</v>
      </c>
      <c r="D96" s="2">
        <v>46074</v>
      </c>
      <c r="E96" s="63">
        <v>120</v>
      </c>
      <c r="H96" t="s">
        <v>919</v>
      </c>
      <c r="I96" s="2">
        <v>46074</v>
      </c>
      <c r="J96" s="63">
        <v>120</v>
      </c>
      <c r="L96" s="4">
        <f t="shared" si="7"/>
        <v>0</v>
      </c>
      <c r="N96" s="32"/>
    </row>
    <row r="97" spans="3:14" x14ac:dyDescent="0.2">
      <c r="C97" t="s">
        <v>917</v>
      </c>
      <c r="D97" s="2">
        <v>46074</v>
      </c>
      <c r="E97" s="63">
        <v>175</v>
      </c>
      <c r="H97" t="s">
        <v>917</v>
      </c>
      <c r="I97" s="2">
        <v>46074</v>
      </c>
      <c r="J97" s="63">
        <v>175</v>
      </c>
      <c r="L97" s="4">
        <f t="shared" si="7"/>
        <v>0</v>
      </c>
      <c r="N97" s="32"/>
    </row>
    <row r="98" spans="3:14" x14ac:dyDescent="0.2">
      <c r="C98" t="s">
        <v>327</v>
      </c>
      <c r="D98" s="2">
        <v>46038</v>
      </c>
      <c r="E98" s="63">
        <v>235</v>
      </c>
      <c r="H98" t="s">
        <v>327</v>
      </c>
      <c r="I98" s="2">
        <v>46038</v>
      </c>
      <c r="J98" s="63">
        <v>235</v>
      </c>
      <c r="L98" s="4">
        <f t="shared" si="7"/>
        <v>0</v>
      </c>
      <c r="N98" s="32"/>
    </row>
    <row r="99" spans="3:14" x14ac:dyDescent="0.2">
      <c r="C99" t="s">
        <v>379</v>
      </c>
      <c r="D99" s="2">
        <v>46039</v>
      </c>
      <c r="E99" s="63">
        <v>310</v>
      </c>
      <c r="H99" t="s">
        <v>379</v>
      </c>
      <c r="I99" s="2">
        <v>46039</v>
      </c>
      <c r="J99" s="63">
        <v>310</v>
      </c>
    </row>
    <row r="100" spans="3:14" x14ac:dyDescent="0.2">
      <c r="C100" t="s">
        <v>849</v>
      </c>
      <c r="D100" s="2">
        <v>46060</v>
      </c>
      <c r="E100" s="63">
        <v>135</v>
      </c>
      <c r="H100" t="s">
        <v>849</v>
      </c>
      <c r="I100" s="2">
        <v>46060</v>
      </c>
      <c r="J100" s="63">
        <v>135</v>
      </c>
    </row>
    <row r="101" spans="3:14" x14ac:dyDescent="0.2">
      <c r="C101" t="s">
        <v>736</v>
      </c>
      <c r="D101" s="2">
        <v>46053</v>
      </c>
      <c r="E101" s="63">
        <v>300</v>
      </c>
      <c r="H101" t="s">
        <v>736</v>
      </c>
      <c r="I101" s="2">
        <v>46053</v>
      </c>
      <c r="J101" s="63">
        <v>300</v>
      </c>
    </row>
    <row r="102" spans="3:14" x14ac:dyDescent="0.2">
      <c r="C102" t="s">
        <v>810</v>
      </c>
      <c r="D102" s="2">
        <v>46060</v>
      </c>
      <c r="E102" s="63">
        <v>210</v>
      </c>
      <c r="H102" t="s">
        <v>810</v>
      </c>
      <c r="I102" s="2">
        <v>46060</v>
      </c>
      <c r="J102" s="63">
        <v>210</v>
      </c>
    </row>
    <row r="103" spans="3:14" x14ac:dyDescent="0.2">
      <c r="C103" t="s">
        <v>531</v>
      </c>
      <c r="D103" s="2">
        <v>46046</v>
      </c>
      <c r="E103" s="63">
        <v>120</v>
      </c>
      <c r="H103" t="s">
        <v>531</v>
      </c>
      <c r="I103" s="2">
        <v>46046</v>
      </c>
      <c r="J103" s="63">
        <v>120</v>
      </c>
    </row>
    <row r="104" spans="3:14" x14ac:dyDescent="0.2">
      <c r="C104" t="s">
        <v>813</v>
      </c>
      <c r="D104" s="2">
        <v>46060</v>
      </c>
      <c r="E104" s="63">
        <v>190</v>
      </c>
      <c r="H104" t="s">
        <v>813</v>
      </c>
      <c r="I104" s="2">
        <v>46060</v>
      </c>
      <c r="J104" s="63">
        <v>190</v>
      </c>
    </row>
    <row r="105" spans="3:14" x14ac:dyDescent="0.2">
      <c r="C105" t="s">
        <v>731</v>
      </c>
      <c r="D105" s="2">
        <v>46053</v>
      </c>
      <c r="E105" s="63">
        <v>100</v>
      </c>
      <c r="H105" t="s">
        <v>731</v>
      </c>
      <c r="I105" s="2">
        <v>46053</v>
      </c>
      <c r="J105" s="63">
        <v>100</v>
      </c>
    </row>
    <row r="106" spans="3:14" x14ac:dyDescent="0.2">
      <c r="C106" t="s">
        <v>922</v>
      </c>
      <c r="D106" s="2">
        <v>46073</v>
      </c>
      <c r="E106" s="63">
        <v>330</v>
      </c>
      <c r="H106" t="s">
        <v>922</v>
      </c>
      <c r="I106" s="2">
        <v>46073</v>
      </c>
      <c r="J106" s="63">
        <v>330</v>
      </c>
    </row>
    <row r="107" spans="3:14" x14ac:dyDescent="0.2">
      <c r="C107" t="s">
        <v>638</v>
      </c>
      <c r="D107" s="2">
        <v>46051</v>
      </c>
      <c r="E107" s="63">
        <v>245</v>
      </c>
      <c r="H107" t="s">
        <v>638</v>
      </c>
      <c r="I107" s="2">
        <v>46051</v>
      </c>
      <c r="J107" s="63">
        <v>245</v>
      </c>
    </row>
    <row r="108" spans="3:14" x14ac:dyDescent="0.2">
      <c r="C108" t="s">
        <v>516</v>
      </c>
      <c r="D108" s="2">
        <v>46046</v>
      </c>
      <c r="E108" s="63">
        <v>260</v>
      </c>
      <c r="H108" t="s">
        <v>516</v>
      </c>
      <c r="I108" s="2">
        <v>46046</v>
      </c>
      <c r="J108" s="63">
        <v>260</v>
      </c>
    </row>
    <row r="109" spans="3:14" x14ac:dyDescent="0.2">
      <c r="C109" t="s">
        <v>338</v>
      </c>
      <c r="D109" s="2">
        <v>46039</v>
      </c>
      <c r="E109" s="63">
        <v>190</v>
      </c>
      <c r="H109" t="s">
        <v>338</v>
      </c>
      <c r="I109" s="2">
        <v>46039</v>
      </c>
      <c r="J109" s="63">
        <v>190</v>
      </c>
    </row>
    <row r="110" spans="3:14" x14ac:dyDescent="0.2">
      <c r="C110" t="s">
        <v>999</v>
      </c>
      <c r="D110" s="2">
        <v>46085</v>
      </c>
      <c r="E110" s="63">
        <v>140</v>
      </c>
      <c r="H110" t="s">
        <v>999</v>
      </c>
      <c r="I110" s="2">
        <v>46085</v>
      </c>
      <c r="J110" s="63">
        <v>140</v>
      </c>
    </row>
    <row r="111" spans="3:14" x14ac:dyDescent="0.2">
      <c r="C111" t="s">
        <v>610</v>
      </c>
      <c r="D111" s="2">
        <v>46046</v>
      </c>
      <c r="E111" s="63">
        <v>160</v>
      </c>
      <c r="H111" t="s">
        <v>610</v>
      </c>
      <c r="I111" s="2">
        <v>46046</v>
      </c>
      <c r="J111" s="63">
        <v>160</v>
      </c>
    </row>
    <row r="112" spans="3:14" x14ac:dyDescent="0.2">
      <c r="C112" t="s">
        <v>362</v>
      </c>
      <c r="D112" s="2">
        <v>46039</v>
      </c>
      <c r="E112" s="63">
        <v>295</v>
      </c>
      <c r="H112" t="s">
        <v>362</v>
      </c>
      <c r="I112" s="2">
        <v>46039</v>
      </c>
      <c r="J112" s="63">
        <v>295</v>
      </c>
    </row>
    <row r="113" spans="3:10" x14ac:dyDescent="0.2">
      <c r="C113" t="s">
        <v>640</v>
      </c>
      <c r="D113" s="2">
        <v>46051</v>
      </c>
      <c r="E113" s="63">
        <v>205</v>
      </c>
      <c r="H113" t="s">
        <v>640</v>
      </c>
      <c r="I113" s="2">
        <v>46051</v>
      </c>
      <c r="J113" s="63">
        <v>205</v>
      </c>
    </row>
    <row r="114" spans="3:10" x14ac:dyDescent="0.2">
      <c r="C114" t="s">
        <v>758</v>
      </c>
      <c r="D114" s="2">
        <v>46054</v>
      </c>
      <c r="E114" s="63">
        <v>125</v>
      </c>
      <c r="H114" t="s">
        <v>758</v>
      </c>
      <c r="I114" s="2">
        <v>46054</v>
      </c>
      <c r="J114" s="63">
        <v>125</v>
      </c>
    </row>
    <row r="115" spans="3:10" x14ac:dyDescent="0.2">
      <c r="C115" t="s">
        <v>807</v>
      </c>
      <c r="D115" s="2">
        <v>46060</v>
      </c>
      <c r="E115" s="63">
        <v>280</v>
      </c>
      <c r="H115" t="s">
        <v>807</v>
      </c>
      <c r="I115" s="2">
        <v>46060</v>
      </c>
      <c r="J115" s="63">
        <v>280</v>
      </c>
    </row>
    <row r="116" spans="3:10" x14ac:dyDescent="0.2">
      <c r="C116" t="s">
        <v>522</v>
      </c>
      <c r="D116" s="2">
        <v>46046</v>
      </c>
      <c r="E116" s="63">
        <v>200</v>
      </c>
      <c r="H116" t="s">
        <v>522</v>
      </c>
      <c r="I116" s="2">
        <v>46046</v>
      </c>
      <c r="J116" s="63">
        <v>200</v>
      </c>
    </row>
    <row r="117" spans="3:10" x14ac:dyDescent="0.2">
      <c r="C117" t="s">
        <v>706</v>
      </c>
      <c r="D117" s="2">
        <v>46053</v>
      </c>
      <c r="E117" s="63">
        <v>135</v>
      </c>
      <c r="H117" t="s">
        <v>706</v>
      </c>
      <c r="I117" s="2">
        <v>46053</v>
      </c>
      <c r="J117" s="63">
        <v>135</v>
      </c>
    </row>
    <row r="118" spans="3:10" x14ac:dyDescent="0.2">
      <c r="C118" t="s">
        <v>753</v>
      </c>
      <c r="D118" s="2">
        <v>46054</v>
      </c>
      <c r="E118" s="63">
        <v>240</v>
      </c>
      <c r="H118" t="s">
        <v>753</v>
      </c>
      <c r="I118" s="2">
        <v>46054</v>
      </c>
      <c r="J118" s="63">
        <v>240</v>
      </c>
    </row>
    <row r="119" spans="3:10" x14ac:dyDescent="0.2">
      <c r="C119" t="s">
        <v>930</v>
      </c>
      <c r="D119" s="2">
        <v>46073</v>
      </c>
      <c r="E119" s="63">
        <v>165</v>
      </c>
      <c r="H119" t="s">
        <v>930</v>
      </c>
      <c r="I119" s="2">
        <v>46073</v>
      </c>
      <c r="J119" s="63">
        <v>165</v>
      </c>
    </row>
    <row r="120" spans="3:10" x14ac:dyDescent="0.2">
      <c r="C120" t="s">
        <v>528</v>
      </c>
      <c r="D120" s="2">
        <v>46046</v>
      </c>
      <c r="E120" s="63">
        <v>150</v>
      </c>
      <c r="H120" t="s">
        <v>528</v>
      </c>
      <c r="I120" s="2">
        <v>46046</v>
      </c>
      <c r="J120" s="63">
        <v>150</v>
      </c>
    </row>
    <row r="121" spans="3:10" x14ac:dyDescent="0.2">
      <c r="C121" t="s">
        <v>580</v>
      </c>
      <c r="D121" s="2">
        <v>46047</v>
      </c>
      <c r="E121" s="63">
        <v>160</v>
      </c>
      <c r="H121" t="s">
        <v>580</v>
      </c>
      <c r="I121" s="2">
        <v>46047</v>
      </c>
      <c r="J121" s="63">
        <v>160</v>
      </c>
    </row>
    <row r="122" spans="3:10" x14ac:dyDescent="0.2">
      <c r="C122" t="s">
        <v>583</v>
      </c>
      <c r="D122" s="2">
        <v>46047</v>
      </c>
      <c r="E122" s="63">
        <v>130</v>
      </c>
      <c r="H122" t="s">
        <v>583</v>
      </c>
      <c r="I122" s="2">
        <v>46047</v>
      </c>
      <c r="J122" s="63">
        <v>130</v>
      </c>
    </row>
    <row r="123" spans="3:10" x14ac:dyDescent="0.2">
      <c r="C123" t="s">
        <v>841</v>
      </c>
      <c r="D123" s="2">
        <v>46060</v>
      </c>
      <c r="E123" s="63">
        <v>200</v>
      </c>
      <c r="H123" t="s">
        <v>841</v>
      </c>
      <c r="I123" s="2">
        <v>46060</v>
      </c>
      <c r="J123" s="63">
        <v>200</v>
      </c>
    </row>
    <row r="124" spans="3:10" x14ac:dyDescent="0.2">
      <c r="C124" t="s">
        <v>743</v>
      </c>
      <c r="D124" s="2">
        <v>46053</v>
      </c>
      <c r="E124" s="63">
        <v>130</v>
      </c>
      <c r="H124" t="s">
        <v>743</v>
      </c>
      <c r="I124" s="2">
        <v>46053</v>
      </c>
      <c r="J124" s="63">
        <v>130</v>
      </c>
    </row>
    <row r="125" spans="3:10" x14ac:dyDescent="0.2">
      <c r="C125" t="s">
        <v>754</v>
      </c>
      <c r="D125" s="2">
        <v>46054</v>
      </c>
      <c r="E125" s="63">
        <v>210</v>
      </c>
      <c r="H125" t="s">
        <v>754</v>
      </c>
      <c r="I125" s="2">
        <v>46054</v>
      </c>
      <c r="J125" s="63">
        <v>210</v>
      </c>
    </row>
    <row r="126" spans="3:10" x14ac:dyDescent="0.2">
      <c r="C126" t="s">
        <v>311</v>
      </c>
      <c r="D126" s="2">
        <v>46032</v>
      </c>
      <c r="E126" s="63">
        <v>250</v>
      </c>
      <c r="H126" t="s">
        <v>311</v>
      </c>
      <c r="I126" s="2">
        <v>46032</v>
      </c>
      <c r="J126" s="63">
        <v>250</v>
      </c>
    </row>
    <row r="127" spans="3:10" x14ac:dyDescent="0.2">
      <c r="C127" t="s">
        <v>476</v>
      </c>
      <c r="D127" s="2">
        <v>46045</v>
      </c>
      <c r="E127" s="63">
        <v>235</v>
      </c>
      <c r="H127" t="s">
        <v>476</v>
      </c>
      <c r="I127" s="2">
        <v>46045</v>
      </c>
      <c r="J127" s="63">
        <v>235</v>
      </c>
    </row>
    <row r="128" spans="3:10" x14ac:dyDescent="0.2">
      <c r="C128" t="s">
        <v>354</v>
      </c>
      <c r="D128" s="2">
        <v>46039</v>
      </c>
      <c r="E128" s="63">
        <v>200</v>
      </c>
      <c r="H128" t="s">
        <v>354</v>
      </c>
      <c r="I128" s="2">
        <v>46039</v>
      </c>
      <c r="J128" s="63">
        <v>200</v>
      </c>
    </row>
    <row r="129" spans="3:10" x14ac:dyDescent="0.2">
      <c r="C129" t="s">
        <v>697</v>
      </c>
      <c r="D129" s="2">
        <v>46053</v>
      </c>
      <c r="E129" s="63">
        <v>220</v>
      </c>
      <c r="H129" t="s">
        <v>697</v>
      </c>
      <c r="I129" s="2">
        <v>46053</v>
      </c>
      <c r="J129" s="63">
        <v>220</v>
      </c>
    </row>
    <row r="130" spans="3:10" x14ac:dyDescent="0.2">
      <c r="C130" t="s">
        <v>698</v>
      </c>
      <c r="D130" s="2">
        <v>46053</v>
      </c>
      <c r="E130" s="63">
        <v>210</v>
      </c>
      <c r="H130" t="s">
        <v>698</v>
      </c>
      <c r="I130" s="2">
        <v>46053</v>
      </c>
      <c r="J130" s="63">
        <v>210</v>
      </c>
    </row>
    <row r="131" spans="3:10" x14ac:dyDescent="0.2">
      <c r="C131" t="s">
        <v>477</v>
      </c>
      <c r="D131" s="2">
        <v>46045</v>
      </c>
      <c r="E131" s="63">
        <v>270</v>
      </c>
      <c r="H131" t="s">
        <v>477</v>
      </c>
      <c r="I131" s="2">
        <v>46045</v>
      </c>
      <c r="J131" s="63">
        <v>270</v>
      </c>
    </row>
    <row r="132" spans="3:10" x14ac:dyDescent="0.2">
      <c r="C132" t="s">
        <v>288</v>
      </c>
      <c r="D132" s="2">
        <v>45997</v>
      </c>
      <c r="E132" s="63">
        <v>400</v>
      </c>
      <c r="H132" t="s">
        <v>288</v>
      </c>
      <c r="I132" s="2">
        <v>45997</v>
      </c>
      <c r="J132" s="63">
        <v>400</v>
      </c>
    </row>
    <row r="133" spans="3:10" x14ac:dyDescent="0.2">
      <c r="C133" t="s">
        <v>436</v>
      </c>
      <c r="D133" s="2">
        <v>46032</v>
      </c>
      <c r="E133" s="63">
        <v>195</v>
      </c>
      <c r="H133" t="s">
        <v>436</v>
      </c>
      <c r="I133" s="2">
        <v>46032</v>
      </c>
      <c r="J133" s="63">
        <v>195</v>
      </c>
    </row>
    <row r="134" spans="3:10" x14ac:dyDescent="0.2">
      <c r="C134" t="s">
        <v>289</v>
      </c>
      <c r="D134" s="2">
        <v>45997</v>
      </c>
      <c r="E134" s="63">
        <v>275</v>
      </c>
      <c r="H134" t="s">
        <v>289</v>
      </c>
      <c r="I134" s="2">
        <v>45997</v>
      </c>
      <c r="J134" s="63">
        <v>275</v>
      </c>
    </row>
    <row r="135" spans="3:10" x14ac:dyDescent="0.2">
      <c r="C135" t="s">
        <v>332</v>
      </c>
      <c r="D135" s="2">
        <v>46038</v>
      </c>
      <c r="E135" s="63">
        <v>110</v>
      </c>
      <c r="H135" t="s">
        <v>332</v>
      </c>
      <c r="I135" s="2">
        <v>46038</v>
      </c>
      <c r="J135" s="63">
        <v>110</v>
      </c>
    </row>
    <row r="136" spans="3:10" x14ac:dyDescent="0.2">
      <c r="C136" t="s">
        <v>322</v>
      </c>
      <c r="D136" s="2">
        <v>46038</v>
      </c>
      <c r="E136" s="63">
        <v>380</v>
      </c>
      <c r="H136" t="s">
        <v>322</v>
      </c>
      <c r="I136" s="2">
        <v>46038</v>
      </c>
      <c r="J136" s="63">
        <v>380</v>
      </c>
    </row>
    <row r="137" spans="3:10" x14ac:dyDescent="0.2">
      <c r="C137" t="s">
        <v>493</v>
      </c>
      <c r="D137" s="2">
        <v>46045</v>
      </c>
      <c r="E137" s="63">
        <v>210</v>
      </c>
      <c r="H137" t="s">
        <v>493</v>
      </c>
      <c r="I137" s="2">
        <v>46045</v>
      </c>
      <c r="J137" s="63">
        <v>210</v>
      </c>
    </row>
    <row r="138" spans="3:10" x14ac:dyDescent="0.2">
      <c r="C138" t="s">
        <v>521</v>
      </c>
      <c r="D138" s="2">
        <v>46046</v>
      </c>
      <c r="E138" s="63">
        <v>200</v>
      </c>
      <c r="H138" t="s">
        <v>521</v>
      </c>
      <c r="I138" s="2">
        <v>46046</v>
      </c>
      <c r="J138" s="63">
        <v>200</v>
      </c>
    </row>
    <row r="139" spans="3:10" x14ac:dyDescent="0.2">
      <c r="C139" t="s">
        <v>772</v>
      </c>
      <c r="D139" s="2">
        <v>46054</v>
      </c>
      <c r="E139" s="63">
        <v>160</v>
      </c>
      <c r="H139" t="s">
        <v>772</v>
      </c>
      <c r="I139" s="2">
        <v>46054</v>
      </c>
      <c r="J139" s="63">
        <v>160</v>
      </c>
    </row>
    <row r="140" spans="3:10" x14ac:dyDescent="0.2">
      <c r="C140" t="s">
        <v>963</v>
      </c>
      <c r="D140" s="2">
        <v>46081</v>
      </c>
      <c r="E140" s="63">
        <v>190</v>
      </c>
      <c r="H140" t="s">
        <v>963</v>
      </c>
      <c r="I140" s="2">
        <v>46081</v>
      </c>
      <c r="J140" s="63">
        <v>190</v>
      </c>
    </row>
    <row r="141" spans="3:10" x14ac:dyDescent="0.2">
      <c r="C141" t="s">
        <v>959</v>
      </c>
      <c r="D141" s="2">
        <v>46081</v>
      </c>
      <c r="E141" s="63">
        <v>320</v>
      </c>
      <c r="H141" t="s">
        <v>959</v>
      </c>
      <c r="I141" s="2">
        <v>46081</v>
      </c>
      <c r="J141" s="63">
        <v>320</v>
      </c>
    </row>
    <row r="142" spans="3:10" x14ac:dyDescent="0.2">
      <c r="C142" t="s">
        <v>240</v>
      </c>
      <c r="D142" s="2">
        <v>45990</v>
      </c>
      <c r="E142" s="63">
        <v>310</v>
      </c>
      <c r="H142" t="s">
        <v>240</v>
      </c>
      <c r="I142" s="2">
        <v>45990</v>
      </c>
      <c r="J142" s="63">
        <v>310</v>
      </c>
    </row>
    <row r="143" spans="3:10" x14ac:dyDescent="0.2">
      <c r="C143" t="s">
        <v>881</v>
      </c>
      <c r="D143" s="2">
        <v>46060</v>
      </c>
      <c r="E143" s="63">
        <v>180</v>
      </c>
      <c r="H143" t="s">
        <v>881</v>
      </c>
      <c r="I143" s="2">
        <v>46060</v>
      </c>
      <c r="J143" s="63">
        <v>180</v>
      </c>
    </row>
    <row r="144" spans="3:10" x14ac:dyDescent="0.2">
      <c r="C144" t="s">
        <v>887</v>
      </c>
      <c r="D144" s="2">
        <v>46060</v>
      </c>
      <c r="E144" s="63">
        <v>115</v>
      </c>
      <c r="H144" t="s">
        <v>887</v>
      </c>
      <c r="I144" s="2">
        <v>46060</v>
      </c>
      <c r="J144" s="63">
        <v>115</v>
      </c>
    </row>
    <row r="145" spans="3:10" x14ac:dyDescent="0.2">
      <c r="C145" t="s">
        <v>883</v>
      </c>
      <c r="D145" s="2">
        <v>46060</v>
      </c>
      <c r="E145" s="63">
        <v>140</v>
      </c>
      <c r="H145" t="s">
        <v>883</v>
      </c>
      <c r="I145" s="2">
        <v>46060</v>
      </c>
      <c r="J145" s="63">
        <v>140</v>
      </c>
    </row>
    <row r="146" spans="3:10" x14ac:dyDescent="0.2">
      <c r="C146" t="s">
        <v>526</v>
      </c>
      <c r="D146" s="2">
        <v>46046</v>
      </c>
      <c r="E146" s="63">
        <v>170</v>
      </c>
      <c r="H146" t="s">
        <v>526</v>
      </c>
      <c r="I146" s="2">
        <v>46046</v>
      </c>
      <c r="J146" s="63">
        <v>170</v>
      </c>
    </row>
    <row r="147" spans="3:10" x14ac:dyDescent="0.2">
      <c r="C147" t="s">
        <v>875</v>
      </c>
      <c r="D147" s="2">
        <v>46060</v>
      </c>
      <c r="E147" s="63">
        <v>230</v>
      </c>
      <c r="H147" t="s">
        <v>875</v>
      </c>
      <c r="I147" s="2">
        <v>46060</v>
      </c>
      <c r="J147" s="63">
        <v>230</v>
      </c>
    </row>
    <row r="148" spans="3:10" x14ac:dyDescent="0.2">
      <c r="C148" t="s">
        <v>515</v>
      </c>
      <c r="D148" s="2">
        <v>46046</v>
      </c>
      <c r="E148" s="63">
        <v>280</v>
      </c>
      <c r="H148" t="s">
        <v>515</v>
      </c>
      <c r="I148" s="2">
        <v>46046</v>
      </c>
      <c r="J148" s="63">
        <v>280</v>
      </c>
    </row>
    <row r="149" spans="3:10" x14ac:dyDescent="0.2">
      <c r="C149" t="s">
        <v>973</v>
      </c>
      <c r="D149" s="2">
        <v>46081</v>
      </c>
      <c r="E149" s="63">
        <v>270</v>
      </c>
      <c r="H149" t="s">
        <v>973</v>
      </c>
      <c r="I149" s="2">
        <v>46081</v>
      </c>
      <c r="J149" s="63">
        <v>270</v>
      </c>
    </row>
    <row r="150" spans="3:10" x14ac:dyDescent="0.2">
      <c r="C150" t="s">
        <v>977</v>
      </c>
      <c r="D150" s="2">
        <v>46081</v>
      </c>
      <c r="E150" s="63">
        <v>195</v>
      </c>
      <c r="H150" t="s">
        <v>977</v>
      </c>
      <c r="I150" s="2">
        <v>46081</v>
      </c>
      <c r="J150" s="63">
        <v>195</v>
      </c>
    </row>
    <row r="151" spans="3:10" x14ac:dyDescent="0.2">
      <c r="C151" t="s">
        <v>533</v>
      </c>
      <c r="D151" s="2">
        <v>46046</v>
      </c>
      <c r="E151" s="63">
        <v>115</v>
      </c>
      <c r="H151" t="s">
        <v>533</v>
      </c>
      <c r="I151" s="2">
        <v>46046</v>
      </c>
      <c r="J151" s="63">
        <v>115</v>
      </c>
    </row>
    <row r="152" spans="3:10" x14ac:dyDescent="0.2">
      <c r="C152" t="s">
        <v>360</v>
      </c>
      <c r="D152" s="2">
        <v>46039</v>
      </c>
      <c r="E152" s="63">
        <v>425</v>
      </c>
      <c r="H152" t="s">
        <v>360</v>
      </c>
      <c r="I152" s="2">
        <v>46039</v>
      </c>
      <c r="J152" s="63">
        <v>425</v>
      </c>
    </row>
    <row r="153" spans="3:10" x14ac:dyDescent="0.2">
      <c r="C153" t="s">
        <v>570</v>
      </c>
      <c r="D153" s="2">
        <v>46046</v>
      </c>
      <c r="E153" s="63">
        <v>130</v>
      </c>
      <c r="H153" t="s">
        <v>570</v>
      </c>
      <c r="I153" s="2">
        <v>46046</v>
      </c>
      <c r="J153" s="63">
        <v>130</v>
      </c>
    </row>
    <row r="154" spans="3:10" x14ac:dyDescent="0.2">
      <c r="C154" t="s">
        <v>773</v>
      </c>
      <c r="D154" s="2">
        <v>46054</v>
      </c>
      <c r="E154" s="63">
        <v>110</v>
      </c>
      <c r="H154" t="s">
        <v>773</v>
      </c>
      <c r="I154" s="2">
        <v>46054</v>
      </c>
      <c r="J154" s="63">
        <v>110</v>
      </c>
    </row>
    <row r="155" spans="3:10" x14ac:dyDescent="0.2">
      <c r="C155" t="s">
        <v>774</v>
      </c>
      <c r="D155" s="2">
        <v>46054</v>
      </c>
      <c r="E155" s="63">
        <v>110</v>
      </c>
      <c r="H155" t="s">
        <v>774</v>
      </c>
      <c r="I155" s="2">
        <v>46054</v>
      </c>
      <c r="J155" s="63">
        <v>110</v>
      </c>
    </row>
    <row r="156" spans="3:10" x14ac:dyDescent="0.2">
      <c r="C156" t="s">
        <v>695</v>
      </c>
      <c r="D156" s="2">
        <v>46053</v>
      </c>
      <c r="E156" s="63">
        <v>260</v>
      </c>
      <c r="H156" t="s">
        <v>695</v>
      </c>
      <c r="I156" s="2">
        <v>46053</v>
      </c>
      <c r="J156" s="63">
        <v>260</v>
      </c>
    </row>
    <row r="157" spans="3:10" x14ac:dyDescent="0.2">
      <c r="C157" t="s">
        <v>340</v>
      </c>
      <c r="D157" s="2">
        <v>46039</v>
      </c>
      <c r="E157" s="63">
        <v>185</v>
      </c>
      <c r="H157" t="s">
        <v>340</v>
      </c>
      <c r="I157" s="2">
        <v>46039</v>
      </c>
      <c r="J157" s="63">
        <v>185</v>
      </c>
    </row>
    <row r="158" spans="3:10" x14ac:dyDescent="0.2">
      <c r="C158" t="s">
        <v>478</v>
      </c>
      <c r="D158" s="2">
        <v>46045</v>
      </c>
      <c r="E158" s="63">
        <v>210</v>
      </c>
      <c r="H158" t="s">
        <v>478</v>
      </c>
      <c r="I158" s="2">
        <v>46045</v>
      </c>
      <c r="J158" s="63">
        <v>210</v>
      </c>
    </row>
    <row r="159" spans="3:10" x14ac:dyDescent="0.2">
      <c r="C159" t="s">
        <v>166</v>
      </c>
      <c r="D159" s="2">
        <v>45990</v>
      </c>
      <c r="E159" s="63">
        <v>235</v>
      </c>
      <c r="H159" t="s">
        <v>166</v>
      </c>
      <c r="I159" s="2">
        <v>45990</v>
      </c>
      <c r="J159" s="63">
        <v>235</v>
      </c>
    </row>
    <row r="160" spans="3:10" x14ac:dyDescent="0.2">
      <c r="C160" t="s">
        <v>273</v>
      </c>
      <c r="D160" s="2">
        <v>45990</v>
      </c>
      <c r="E160" s="63">
        <v>470</v>
      </c>
      <c r="H160" t="s">
        <v>273</v>
      </c>
      <c r="I160" s="2">
        <v>45990</v>
      </c>
      <c r="J160" s="63">
        <v>470</v>
      </c>
    </row>
    <row r="161" spans="3:10" x14ac:dyDescent="0.2">
      <c r="C161" t="s">
        <v>161</v>
      </c>
      <c r="D161" s="2">
        <v>45990</v>
      </c>
      <c r="E161" s="63">
        <v>260</v>
      </c>
      <c r="H161" t="s">
        <v>161</v>
      </c>
      <c r="I161" s="2">
        <v>45990</v>
      </c>
      <c r="J161" s="63">
        <v>260</v>
      </c>
    </row>
    <row r="162" spans="3:10" x14ac:dyDescent="0.2">
      <c r="C162" t="s">
        <v>796</v>
      </c>
      <c r="D162" s="2">
        <v>46060</v>
      </c>
      <c r="E162" s="63">
        <v>210</v>
      </c>
      <c r="H162" t="s">
        <v>796</v>
      </c>
      <c r="I162" s="2">
        <v>46060</v>
      </c>
      <c r="J162" s="63">
        <v>210</v>
      </c>
    </row>
    <row r="163" spans="3:10" x14ac:dyDescent="0.2">
      <c r="C163" t="s">
        <v>281</v>
      </c>
      <c r="D163" s="2">
        <v>46038</v>
      </c>
      <c r="E163" s="63">
        <v>190</v>
      </c>
      <c r="H163" t="s">
        <v>281</v>
      </c>
      <c r="I163" s="2">
        <v>46038</v>
      </c>
      <c r="J163" s="63">
        <v>190</v>
      </c>
    </row>
    <row r="164" spans="3:10" x14ac:dyDescent="0.2">
      <c r="C164" t="s">
        <v>780</v>
      </c>
      <c r="D164" s="2">
        <v>46053</v>
      </c>
      <c r="E164" s="63">
        <v>280</v>
      </c>
      <c r="H164" t="s">
        <v>780</v>
      </c>
      <c r="I164" s="2">
        <v>46053</v>
      </c>
      <c r="J164" s="63">
        <v>280</v>
      </c>
    </row>
    <row r="165" spans="3:10" x14ac:dyDescent="0.2">
      <c r="C165" t="s">
        <v>664</v>
      </c>
      <c r="D165" s="2">
        <v>46053</v>
      </c>
      <c r="E165" s="63">
        <v>220</v>
      </c>
      <c r="H165" t="s">
        <v>664</v>
      </c>
      <c r="I165" s="2">
        <v>46053</v>
      </c>
      <c r="J165" s="63">
        <v>220</v>
      </c>
    </row>
    <row r="166" spans="3:10" x14ac:dyDescent="0.2">
      <c r="C166" t="s">
        <v>843</v>
      </c>
      <c r="D166" s="2">
        <v>46060</v>
      </c>
      <c r="E166" s="63">
        <v>175</v>
      </c>
      <c r="H166" t="s">
        <v>843</v>
      </c>
      <c r="I166" s="2">
        <v>46060</v>
      </c>
      <c r="J166" s="63">
        <v>175</v>
      </c>
    </row>
    <row r="167" spans="3:10" x14ac:dyDescent="0.2">
      <c r="C167" t="s">
        <v>377</v>
      </c>
      <c r="D167" s="2">
        <v>46039</v>
      </c>
      <c r="E167" s="63">
        <v>270</v>
      </c>
      <c r="H167" t="s">
        <v>377</v>
      </c>
      <c r="I167" s="2">
        <v>46039</v>
      </c>
      <c r="J167" s="63">
        <v>270</v>
      </c>
    </row>
    <row r="168" spans="3:10" x14ac:dyDescent="0.2">
      <c r="C168" t="s">
        <v>185</v>
      </c>
      <c r="D168" s="2">
        <v>46038</v>
      </c>
      <c r="E168" s="63">
        <v>125</v>
      </c>
      <c r="H168" t="s">
        <v>185</v>
      </c>
      <c r="I168" s="2">
        <v>46038</v>
      </c>
      <c r="J168" s="63">
        <v>125</v>
      </c>
    </row>
    <row r="169" spans="3:10" x14ac:dyDescent="0.2">
      <c r="C169" t="s">
        <v>685</v>
      </c>
      <c r="D169" s="2">
        <v>46053</v>
      </c>
      <c r="E169" s="63">
        <v>220</v>
      </c>
      <c r="H169" t="s">
        <v>685</v>
      </c>
      <c r="I169" s="2">
        <v>46053</v>
      </c>
      <c r="J169" s="63">
        <v>220</v>
      </c>
    </row>
    <row r="170" spans="3:10" x14ac:dyDescent="0.2">
      <c r="C170" t="s">
        <v>623</v>
      </c>
      <c r="D170" s="2">
        <v>46039</v>
      </c>
      <c r="E170" s="63">
        <v>150</v>
      </c>
      <c r="H170" t="s">
        <v>623</v>
      </c>
      <c r="I170" s="2">
        <v>46039</v>
      </c>
      <c r="J170" s="63">
        <v>150</v>
      </c>
    </row>
    <row r="171" spans="3:10" x14ac:dyDescent="0.2">
      <c r="C171" t="s">
        <v>187</v>
      </c>
      <c r="D171" s="2">
        <v>46038</v>
      </c>
      <c r="E171" s="63">
        <v>220</v>
      </c>
      <c r="H171" t="s">
        <v>187</v>
      </c>
      <c r="I171" s="2">
        <v>46038</v>
      </c>
      <c r="J171" s="63">
        <v>220</v>
      </c>
    </row>
    <row r="172" spans="3:10" x14ac:dyDescent="0.2">
      <c r="C172" t="s">
        <v>545</v>
      </c>
      <c r="D172" s="2">
        <v>46046</v>
      </c>
      <c r="E172" s="63">
        <v>190</v>
      </c>
      <c r="H172" t="s">
        <v>545</v>
      </c>
      <c r="I172" s="2">
        <v>46046</v>
      </c>
      <c r="J172" s="63">
        <v>190</v>
      </c>
    </row>
    <row r="173" spans="3:10" x14ac:dyDescent="0.2">
      <c r="C173" t="s">
        <v>550</v>
      </c>
      <c r="D173" s="2">
        <v>46046</v>
      </c>
      <c r="E173" s="63">
        <v>130</v>
      </c>
      <c r="H173" t="s">
        <v>550</v>
      </c>
      <c r="I173" s="2">
        <v>46046</v>
      </c>
      <c r="J173" s="63">
        <v>130</v>
      </c>
    </row>
    <row r="174" spans="3:10" x14ac:dyDescent="0.2">
      <c r="C174" t="s">
        <v>975</v>
      </c>
      <c r="D174" s="2">
        <v>46081</v>
      </c>
      <c r="E174" s="63">
        <v>205</v>
      </c>
      <c r="H174" t="s">
        <v>975</v>
      </c>
      <c r="I174" s="2">
        <v>46081</v>
      </c>
      <c r="J174" s="63">
        <v>205</v>
      </c>
    </row>
    <row r="175" spans="3:10" x14ac:dyDescent="0.2">
      <c r="C175" t="s">
        <v>978</v>
      </c>
      <c r="D175" s="2">
        <v>46081</v>
      </c>
      <c r="E175" s="63">
        <v>190</v>
      </c>
      <c r="H175" t="s">
        <v>978</v>
      </c>
      <c r="I175" s="2">
        <v>46081</v>
      </c>
      <c r="J175" s="63">
        <v>190</v>
      </c>
    </row>
    <row r="176" spans="3:10" x14ac:dyDescent="0.2">
      <c r="C176" t="s">
        <v>979</v>
      </c>
      <c r="D176" s="2">
        <v>46081</v>
      </c>
      <c r="E176" s="63">
        <v>145</v>
      </c>
      <c r="H176" t="s">
        <v>979</v>
      </c>
      <c r="I176" s="2">
        <v>46081</v>
      </c>
      <c r="J176" s="63">
        <v>145</v>
      </c>
    </row>
    <row r="177" spans="3:10" x14ac:dyDescent="0.2">
      <c r="C177" t="s">
        <v>663</v>
      </c>
      <c r="D177" s="2">
        <v>46053</v>
      </c>
      <c r="E177" s="63">
        <v>220</v>
      </c>
      <c r="H177" t="s">
        <v>663</v>
      </c>
      <c r="I177" s="2">
        <v>46053</v>
      </c>
      <c r="J177" s="63">
        <v>220</v>
      </c>
    </row>
    <row r="178" spans="3:10" x14ac:dyDescent="0.2">
      <c r="C178" t="s">
        <v>501</v>
      </c>
      <c r="D178" s="2">
        <v>46045</v>
      </c>
      <c r="E178" s="63">
        <v>425</v>
      </c>
      <c r="H178" t="s">
        <v>501</v>
      </c>
      <c r="I178" s="2">
        <v>46045</v>
      </c>
      <c r="J178" s="63">
        <v>425</v>
      </c>
    </row>
    <row r="179" spans="3:10" x14ac:dyDescent="0.2">
      <c r="C179" t="s">
        <v>547</v>
      </c>
      <c r="D179" s="2">
        <v>46046</v>
      </c>
      <c r="E179" s="63">
        <v>180</v>
      </c>
      <c r="H179" t="s">
        <v>547</v>
      </c>
      <c r="I179" s="2">
        <v>46046</v>
      </c>
      <c r="J179" s="63">
        <v>180</v>
      </c>
    </row>
    <row r="180" spans="3:10" x14ac:dyDescent="0.2">
      <c r="C180" t="s">
        <v>681</v>
      </c>
      <c r="D180" s="2">
        <v>46053</v>
      </c>
      <c r="E180" s="63">
        <v>260</v>
      </c>
      <c r="H180" t="s">
        <v>681</v>
      </c>
      <c r="I180" s="2">
        <v>46053</v>
      </c>
      <c r="J180" s="63">
        <v>260</v>
      </c>
    </row>
    <row r="181" spans="3:10" x14ac:dyDescent="0.2">
      <c r="C181" t="s">
        <v>389</v>
      </c>
      <c r="D181" s="2">
        <v>46039</v>
      </c>
      <c r="E181" s="63">
        <v>155</v>
      </c>
      <c r="H181" t="s">
        <v>389</v>
      </c>
      <c r="I181" s="2">
        <v>46039</v>
      </c>
      <c r="J181" s="63">
        <v>155</v>
      </c>
    </row>
    <row r="182" spans="3:10" x14ac:dyDescent="0.2">
      <c r="C182" t="s">
        <v>391</v>
      </c>
      <c r="D182" s="2">
        <v>46039</v>
      </c>
      <c r="E182" s="63">
        <v>115</v>
      </c>
      <c r="H182" t="s">
        <v>391</v>
      </c>
      <c r="I182" s="2">
        <v>46039</v>
      </c>
      <c r="J182" s="63">
        <v>115</v>
      </c>
    </row>
    <row r="183" spans="3:10" x14ac:dyDescent="0.2">
      <c r="C183" t="s">
        <v>665</v>
      </c>
      <c r="D183" s="2">
        <v>46053</v>
      </c>
      <c r="E183" s="63">
        <v>210</v>
      </c>
      <c r="H183" t="s">
        <v>665</v>
      </c>
      <c r="I183" s="2">
        <v>46053</v>
      </c>
      <c r="J183" s="63">
        <v>210</v>
      </c>
    </row>
    <row r="184" spans="3:10" x14ac:dyDescent="0.2">
      <c r="C184" t="s">
        <v>726</v>
      </c>
      <c r="D184" s="2">
        <v>46053</v>
      </c>
      <c r="E184" s="63">
        <v>210</v>
      </c>
      <c r="H184" t="s">
        <v>726</v>
      </c>
      <c r="I184" s="2">
        <v>46053</v>
      </c>
      <c r="J184" s="63">
        <v>210</v>
      </c>
    </row>
    <row r="185" spans="3:10" x14ac:dyDescent="0.2">
      <c r="C185" t="s">
        <v>519</v>
      </c>
      <c r="D185" s="2">
        <v>46046</v>
      </c>
      <c r="E185" s="63">
        <v>325</v>
      </c>
      <c r="H185" t="s">
        <v>519</v>
      </c>
      <c r="I185" s="2">
        <v>46046</v>
      </c>
      <c r="J185" s="63">
        <v>325</v>
      </c>
    </row>
    <row r="186" spans="3:10" x14ac:dyDescent="0.2">
      <c r="C186" t="s">
        <v>517</v>
      </c>
      <c r="D186" s="2">
        <v>46046</v>
      </c>
      <c r="E186" s="63">
        <v>290</v>
      </c>
      <c r="H186" t="s">
        <v>517</v>
      </c>
      <c r="I186" s="2">
        <v>46046</v>
      </c>
      <c r="J186" s="63">
        <v>290</v>
      </c>
    </row>
    <row r="187" spans="3:10" x14ac:dyDescent="0.2">
      <c r="C187" t="s">
        <v>732</v>
      </c>
      <c r="D187" s="2">
        <v>46053</v>
      </c>
      <c r="E187" s="63">
        <v>520</v>
      </c>
      <c r="H187" t="s">
        <v>732</v>
      </c>
      <c r="I187" s="2">
        <v>46053</v>
      </c>
      <c r="J187" s="63">
        <v>520</v>
      </c>
    </row>
    <row r="188" spans="3:10" x14ac:dyDescent="0.2">
      <c r="C188" t="s">
        <v>315</v>
      </c>
      <c r="D188" s="2">
        <v>46032</v>
      </c>
      <c r="E188" s="63">
        <v>180</v>
      </c>
      <c r="H188" t="s">
        <v>315</v>
      </c>
      <c r="I188" s="2">
        <v>46032</v>
      </c>
      <c r="J188" s="63">
        <v>180</v>
      </c>
    </row>
    <row r="189" spans="3:10" x14ac:dyDescent="0.2">
      <c r="C189" t="s">
        <v>523</v>
      </c>
      <c r="D189" s="2">
        <v>46046</v>
      </c>
      <c r="E189" s="63">
        <v>195</v>
      </c>
      <c r="H189" t="s">
        <v>523</v>
      </c>
      <c r="I189" s="2">
        <v>46046</v>
      </c>
      <c r="J189" s="63">
        <v>195</v>
      </c>
    </row>
    <row r="190" spans="3:10" x14ac:dyDescent="0.2">
      <c r="C190" t="s">
        <v>870</v>
      </c>
      <c r="D190" s="2">
        <v>46060</v>
      </c>
      <c r="E190" s="63">
        <v>260</v>
      </c>
      <c r="H190" t="s">
        <v>870</v>
      </c>
      <c r="I190" s="2">
        <v>46060</v>
      </c>
      <c r="J190" s="63">
        <v>260</v>
      </c>
    </row>
    <row r="191" spans="3:10" x14ac:dyDescent="0.2">
      <c r="C191" t="s">
        <v>869</v>
      </c>
      <c r="D191" s="2">
        <v>46054</v>
      </c>
      <c r="E191" s="63">
        <v>165</v>
      </c>
      <c r="H191" t="s">
        <v>869</v>
      </c>
      <c r="I191" s="2">
        <v>46054</v>
      </c>
      <c r="J191" s="63">
        <v>165</v>
      </c>
    </row>
    <row r="192" spans="3:10" x14ac:dyDescent="0.2">
      <c r="C192" t="s">
        <v>798</v>
      </c>
      <c r="D192" s="2">
        <v>46060</v>
      </c>
      <c r="E192" s="63">
        <v>200</v>
      </c>
      <c r="H192" t="s">
        <v>798</v>
      </c>
      <c r="I192" s="2">
        <v>46060</v>
      </c>
      <c r="J192" s="63">
        <v>200</v>
      </c>
    </row>
    <row r="193" spans="3:10" x14ac:dyDescent="0.2">
      <c r="C193" t="s">
        <v>246</v>
      </c>
      <c r="D193" s="2">
        <v>45990</v>
      </c>
      <c r="E193" s="63">
        <v>120</v>
      </c>
      <c r="H193" t="s">
        <v>246</v>
      </c>
      <c r="I193" s="2">
        <v>45990</v>
      </c>
      <c r="J193" s="63">
        <v>120</v>
      </c>
    </row>
    <row r="194" spans="3:10" x14ac:dyDescent="0.2">
      <c r="C194" t="s">
        <v>826</v>
      </c>
      <c r="D194" s="2">
        <v>46060</v>
      </c>
      <c r="E194" s="63">
        <v>205</v>
      </c>
      <c r="H194" t="s">
        <v>826</v>
      </c>
      <c r="I194" s="2">
        <v>46060</v>
      </c>
      <c r="J194" s="63">
        <v>205</v>
      </c>
    </row>
    <row r="195" spans="3:10" x14ac:dyDescent="0.2">
      <c r="C195" t="s">
        <v>381</v>
      </c>
      <c r="D195" s="2">
        <v>46039</v>
      </c>
      <c r="E195" s="63">
        <v>305</v>
      </c>
      <c r="H195" t="s">
        <v>381</v>
      </c>
      <c r="I195" s="2">
        <v>46039</v>
      </c>
      <c r="J195" s="63">
        <v>305</v>
      </c>
    </row>
    <row r="196" spans="3:10" x14ac:dyDescent="0.2">
      <c r="C196" t="s">
        <v>994</v>
      </c>
      <c r="D196" s="2">
        <v>46085</v>
      </c>
      <c r="E196" s="63">
        <v>225</v>
      </c>
      <c r="H196" t="s">
        <v>994</v>
      </c>
      <c r="I196" s="2">
        <v>46085</v>
      </c>
      <c r="J196" s="63">
        <v>225</v>
      </c>
    </row>
    <row r="197" spans="3:10" x14ac:dyDescent="0.2">
      <c r="C197" t="s">
        <v>692</v>
      </c>
      <c r="D197" s="2">
        <v>46053</v>
      </c>
      <c r="E197" s="63">
        <v>440</v>
      </c>
      <c r="H197" t="s">
        <v>692</v>
      </c>
      <c r="I197" s="2">
        <v>46053</v>
      </c>
      <c r="J197" s="63">
        <v>440</v>
      </c>
    </row>
    <row r="198" spans="3:10" x14ac:dyDescent="0.2">
      <c r="C198" t="s">
        <v>703</v>
      </c>
      <c r="D198" s="2">
        <v>46053</v>
      </c>
      <c r="E198" s="63">
        <v>165</v>
      </c>
      <c r="H198" t="s">
        <v>703</v>
      </c>
      <c r="I198" s="2">
        <v>46053</v>
      </c>
      <c r="J198" s="63">
        <v>165</v>
      </c>
    </row>
    <row r="199" spans="3:10" x14ac:dyDescent="0.2">
      <c r="C199" t="s">
        <v>437</v>
      </c>
      <c r="D199" s="2">
        <v>46032</v>
      </c>
      <c r="E199" s="63">
        <v>180</v>
      </c>
      <c r="H199" t="s">
        <v>437</v>
      </c>
      <c r="I199" s="2">
        <v>46032</v>
      </c>
      <c r="J199" s="63">
        <v>180</v>
      </c>
    </row>
    <row r="200" spans="3:10" x14ac:dyDescent="0.2">
      <c r="C200" t="s">
        <v>966</v>
      </c>
      <c r="D200" s="2">
        <v>46081</v>
      </c>
      <c r="E200" s="63">
        <v>165</v>
      </c>
      <c r="H200" t="s">
        <v>966</v>
      </c>
      <c r="I200" s="2">
        <v>46081</v>
      </c>
      <c r="J200" s="63">
        <v>165</v>
      </c>
    </row>
    <row r="201" spans="3:10" x14ac:dyDescent="0.2">
      <c r="C201" t="s">
        <v>894</v>
      </c>
      <c r="D201" s="2">
        <v>46068</v>
      </c>
      <c r="E201" s="63">
        <v>320</v>
      </c>
      <c r="H201" t="s">
        <v>894</v>
      </c>
      <c r="I201" s="2">
        <v>46068</v>
      </c>
      <c r="J201" s="63">
        <v>320</v>
      </c>
    </row>
    <row r="202" spans="3:10" x14ac:dyDescent="0.2">
      <c r="C202" t="s">
        <v>348</v>
      </c>
      <c r="D202" s="2">
        <v>46039</v>
      </c>
      <c r="E202" s="63">
        <v>300</v>
      </c>
      <c r="H202" t="s">
        <v>348</v>
      </c>
      <c r="I202" s="2">
        <v>46039</v>
      </c>
      <c r="J202" s="63">
        <v>300</v>
      </c>
    </row>
    <row r="203" spans="3:10" x14ac:dyDescent="0.2">
      <c r="C203" t="s">
        <v>700</v>
      </c>
      <c r="D203" s="2">
        <v>46053</v>
      </c>
      <c r="E203" s="63">
        <v>190</v>
      </c>
      <c r="H203" t="s">
        <v>700</v>
      </c>
      <c r="I203" s="2">
        <v>46053</v>
      </c>
      <c r="J203" s="63">
        <v>190</v>
      </c>
    </row>
    <row r="204" spans="3:10" x14ac:dyDescent="0.2">
      <c r="C204" t="s">
        <v>971</v>
      </c>
      <c r="D204" s="2">
        <v>46081</v>
      </c>
      <c r="E204" s="63">
        <v>260</v>
      </c>
      <c r="H204" t="s">
        <v>971</v>
      </c>
      <c r="I204" s="2">
        <v>46081</v>
      </c>
      <c r="J204" s="63">
        <v>260</v>
      </c>
    </row>
    <row r="205" spans="3:10" x14ac:dyDescent="0.2">
      <c r="C205" t="s">
        <v>961</v>
      </c>
      <c r="D205" s="2">
        <v>46081</v>
      </c>
      <c r="E205" s="63">
        <v>315</v>
      </c>
      <c r="H205" t="s">
        <v>961</v>
      </c>
      <c r="I205" s="2">
        <v>46081</v>
      </c>
      <c r="J205" s="63">
        <v>315</v>
      </c>
    </row>
    <row r="206" spans="3:10" x14ac:dyDescent="0.2">
      <c r="C206" t="s">
        <v>608</v>
      </c>
      <c r="D206" s="2">
        <v>46046</v>
      </c>
      <c r="E206" s="63">
        <v>185</v>
      </c>
      <c r="H206" t="s">
        <v>608</v>
      </c>
      <c r="I206" s="2">
        <v>46046</v>
      </c>
      <c r="J206" s="63">
        <v>185</v>
      </c>
    </row>
    <row r="207" spans="3:10" x14ac:dyDescent="0.2">
      <c r="C207" t="s">
        <v>450</v>
      </c>
      <c r="D207" s="2">
        <v>46039</v>
      </c>
      <c r="E207" s="63">
        <v>180</v>
      </c>
      <c r="H207" t="s">
        <v>450</v>
      </c>
      <c r="I207" s="2">
        <v>46039</v>
      </c>
      <c r="J207" s="63">
        <v>180</v>
      </c>
    </row>
    <row r="208" spans="3:10" x14ac:dyDescent="0.2">
      <c r="C208" t="s">
        <v>643</v>
      </c>
      <c r="D208" s="2">
        <v>46051</v>
      </c>
      <c r="E208" s="63">
        <v>190</v>
      </c>
      <c r="H208" t="s">
        <v>643</v>
      </c>
      <c r="I208" s="2">
        <v>46051</v>
      </c>
      <c r="J208" s="63">
        <v>190</v>
      </c>
    </row>
    <row r="209" spans="3:10" x14ac:dyDescent="0.2">
      <c r="C209" t="s">
        <v>820</v>
      </c>
      <c r="D209" s="2">
        <v>46060</v>
      </c>
      <c r="E209" s="63">
        <v>110</v>
      </c>
      <c r="H209" t="s">
        <v>820</v>
      </c>
      <c r="I209" s="2">
        <v>46060</v>
      </c>
      <c r="J209" s="63">
        <v>110</v>
      </c>
    </row>
    <row r="210" spans="3:10" x14ac:dyDescent="0.2">
      <c r="C210" t="s">
        <v>880</v>
      </c>
      <c r="D210" s="2">
        <v>46060</v>
      </c>
      <c r="E210" s="63">
        <v>180</v>
      </c>
      <c r="H210" t="s">
        <v>880</v>
      </c>
      <c r="I210" s="2">
        <v>46060</v>
      </c>
      <c r="J210" s="63">
        <v>180</v>
      </c>
    </row>
    <row r="211" spans="3:10" x14ac:dyDescent="0.2">
      <c r="C211" t="s">
        <v>384</v>
      </c>
      <c r="D211" s="2">
        <v>46039</v>
      </c>
      <c r="E211" s="63">
        <v>205</v>
      </c>
      <c r="H211" t="s">
        <v>384</v>
      </c>
      <c r="I211" s="2">
        <v>46039</v>
      </c>
      <c r="J211" s="63">
        <v>205</v>
      </c>
    </row>
    <row r="212" spans="3:10" x14ac:dyDescent="0.2">
      <c r="C212" t="s">
        <v>313</v>
      </c>
      <c r="D212" s="2">
        <v>46032</v>
      </c>
      <c r="E212" s="63">
        <v>220</v>
      </c>
      <c r="H212" t="s">
        <v>313</v>
      </c>
      <c r="I212" s="2">
        <v>46032</v>
      </c>
      <c r="J212" s="63">
        <v>220</v>
      </c>
    </row>
    <row r="213" spans="3:10" x14ac:dyDescent="0.2">
      <c r="C213" t="s">
        <v>434</v>
      </c>
      <c r="D213" s="2">
        <v>46032</v>
      </c>
      <c r="E213" s="63">
        <v>200</v>
      </c>
      <c r="H213" t="s">
        <v>434</v>
      </c>
      <c r="I213" s="2">
        <v>46032</v>
      </c>
      <c r="J213" s="63">
        <v>200</v>
      </c>
    </row>
    <row r="214" spans="3:10" x14ac:dyDescent="0.2">
      <c r="C214" t="s">
        <v>607</v>
      </c>
      <c r="D214" s="2">
        <v>46046</v>
      </c>
      <c r="E214" s="63">
        <v>190</v>
      </c>
      <c r="H214" t="s">
        <v>607</v>
      </c>
      <c r="I214" s="2">
        <v>46046</v>
      </c>
      <c r="J214" s="63">
        <v>190</v>
      </c>
    </row>
    <row r="215" spans="3:10" x14ac:dyDescent="0.2">
      <c r="C215" t="s">
        <v>460</v>
      </c>
      <c r="D215" s="2">
        <v>46039</v>
      </c>
      <c r="E215" s="63">
        <v>395</v>
      </c>
      <c r="H215" t="s">
        <v>460</v>
      </c>
      <c r="I215" s="2">
        <v>46039</v>
      </c>
      <c r="J215" s="63">
        <v>395</v>
      </c>
    </row>
    <row r="216" spans="3:10" x14ac:dyDescent="0.2">
      <c r="C216" t="s">
        <v>457</v>
      </c>
      <c r="D216" s="2">
        <v>46039</v>
      </c>
      <c r="E216" s="63">
        <v>500</v>
      </c>
      <c r="H216" t="s">
        <v>457</v>
      </c>
      <c r="I216" s="2">
        <v>46039</v>
      </c>
      <c r="J216" s="63">
        <v>500</v>
      </c>
    </row>
    <row r="217" spans="3:10" x14ac:dyDescent="0.2">
      <c r="C217" t="s">
        <v>795</v>
      </c>
      <c r="D217" s="2">
        <v>46060</v>
      </c>
      <c r="E217" s="63">
        <v>230</v>
      </c>
      <c r="H217" t="s">
        <v>795</v>
      </c>
      <c r="I217" s="2">
        <v>46060</v>
      </c>
      <c r="J217" s="63">
        <v>230</v>
      </c>
    </row>
    <row r="218" spans="3:10" x14ac:dyDescent="0.2">
      <c r="C218" t="s">
        <v>363</v>
      </c>
      <c r="D218" s="2">
        <v>46039</v>
      </c>
      <c r="E218" s="63">
        <v>325</v>
      </c>
      <c r="H218" t="s">
        <v>363</v>
      </c>
      <c r="I218" s="2">
        <v>46039</v>
      </c>
      <c r="J218" s="63">
        <v>325</v>
      </c>
    </row>
    <row r="219" spans="3:10" x14ac:dyDescent="0.2">
      <c r="C219" t="s">
        <v>814</v>
      </c>
      <c r="D219" s="2">
        <v>46060</v>
      </c>
      <c r="E219" s="63">
        <v>180</v>
      </c>
      <c r="H219" t="s">
        <v>814</v>
      </c>
      <c r="I219" s="2">
        <v>46060</v>
      </c>
      <c r="J219" s="63">
        <v>180</v>
      </c>
    </row>
    <row r="220" spans="3:10" x14ac:dyDescent="0.2">
      <c r="C220" t="s">
        <v>767</v>
      </c>
      <c r="D220" s="2">
        <v>46054</v>
      </c>
      <c r="E220" s="63">
        <v>205</v>
      </c>
      <c r="H220" t="s">
        <v>767</v>
      </c>
      <c r="I220" s="2">
        <v>46054</v>
      </c>
      <c r="J220" s="63">
        <v>205</v>
      </c>
    </row>
    <row r="221" spans="3:10" x14ac:dyDescent="0.2">
      <c r="C221" t="s">
        <v>771</v>
      </c>
      <c r="D221" s="2">
        <v>46054</v>
      </c>
      <c r="E221" s="63">
        <v>165</v>
      </c>
      <c r="H221" t="s">
        <v>771</v>
      </c>
      <c r="I221" s="2">
        <v>46054</v>
      </c>
      <c r="J221" s="63">
        <v>165</v>
      </c>
    </row>
    <row r="222" spans="3:10" x14ac:dyDescent="0.2">
      <c r="C222" t="s">
        <v>822</v>
      </c>
      <c r="D222" s="2">
        <v>46060</v>
      </c>
      <c r="E222" s="63">
        <v>0</v>
      </c>
      <c r="H222" t="s">
        <v>822</v>
      </c>
      <c r="I222" s="2">
        <v>46060</v>
      </c>
      <c r="J222" s="63">
        <v>0</v>
      </c>
    </row>
    <row r="223" spans="3:10" x14ac:dyDescent="0.2">
      <c r="C223" t="s">
        <v>704</v>
      </c>
      <c r="D223" s="2">
        <v>46053</v>
      </c>
      <c r="E223" s="63">
        <v>150</v>
      </c>
      <c r="H223" t="s">
        <v>704</v>
      </c>
      <c r="I223" s="2">
        <v>46053</v>
      </c>
      <c r="J223" s="63">
        <v>150</v>
      </c>
    </row>
    <row r="224" spans="3:10" x14ac:dyDescent="0.2">
      <c r="C224" t="s">
        <v>769</v>
      </c>
      <c r="D224" s="2">
        <v>46054</v>
      </c>
      <c r="E224" s="63">
        <v>240</v>
      </c>
      <c r="H224" t="s">
        <v>769</v>
      </c>
      <c r="I224" s="2">
        <v>46054</v>
      </c>
      <c r="J224" s="63">
        <v>240</v>
      </c>
    </row>
    <row r="225" spans="3:10" x14ac:dyDescent="0.2">
      <c r="C225" t="s">
        <v>850</v>
      </c>
      <c r="D225" s="2">
        <v>46060</v>
      </c>
      <c r="E225" s="63">
        <v>100</v>
      </c>
      <c r="H225" t="s">
        <v>850</v>
      </c>
      <c r="I225" s="2">
        <v>46060</v>
      </c>
      <c r="J225" s="63">
        <v>100</v>
      </c>
    </row>
    <row r="226" spans="3:10" x14ac:dyDescent="0.2">
      <c r="C226" t="s">
        <v>433</v>
      </c>
      <c r="D226" s="2">
        <v>46032</v>
      </c>
      <c r="E226" s="63">
        <v>370</v>
      </c>
      <c r="H226" t="s">
        <v>433</v>
      </c>
      <c r="I226" s="2">
        <v>46032</v>
      </c>
      <c r="J226" s="63">
        <v>370</v>
      </c>
    </row>
    <row r="227" spans="3:10" x14ac:dyDescent="0.2">
      <c r="C227" t="s">
        <v>345</v>
      </c>
      <c r="D227" s="2">
        <v>46039</v>
      </c>
      <c r="E227" s="63">
        <v>390</v>
      </c>
      <c r="H227" t="s">
        <v>345</v>
      </c>
      <c r="I227" s="2">
        <v>46039</v>
      </c>
      <c r="J227" s="63">
        <v>390</v>
      </c>
    </row>
    <row r="228" spans="3:10" x14ac:dyDescent="0.2">
      <c r="C228" t="s">
        <v>326</v>
      </c>
      <c r="D228" s="2">
        <v>46038</v>
      </c>
      <c r="E228" s="63">
        <v>270</v>
      </c>
      <c r="H228" t="s">
        <v>326</v>
      </c>
      <c r="I228" s="2">
        <v>46038</v>
      </c>
      <c r="J228" s="63">
        <v>270</v>
      </c>
    </row>
    <row r="229" spans="3:10" x14ac:dyDescent="0.2">
      <c r="C229" t="s">
        <v>459</v>
      </c>
      <c r="D229" s="2">
        <v>46039</v>
      </c>
      <c r="E229" s="63">
        <v>300</v>
      </c>
      <c r="H229" t="s">
        <v>459</v>
      </c>
      <c r="I229" s="2">
        <v>46039</v>
      </c>
      <c r="J229" s="63">
        <v>300</v>
      </c>
    </row>
    <row r="230" spans="3:10" x14ac:dyDescent="0.2">
      <c r="C230" t="s">
        <v>569</v>
      </c>
      <c r="D230" s="2">
        <v>46046</v>
      </c>
      <c r="E230" s="63">
        <v>140</v>
      </c>
      <c r="H230" t="s">
        <v>569</v>
      </c>
      <c r="I230" s="2">
        <v>46046</v>
      </c>
      <c r="J230" s="63">
        <v>140</v>
      </c>
    </row>
    <row r="231" spans="3:10" x14ac:dyDescent="0.2">
      <c r="C231" t="s">
        <v>762</v>
      </c>
      <c r="D231" s="2">
        <v>46054</v>
      </c>
      <c r="E231" s="63">
        <v>480</v>
      </c>
      <c r="H231" t="s">
        <v>762</v>
      </c>
      <c r="I231" s="2">
        <v>46054</v>
      </c>
      <c r="J231" s="63">
        <v>480</v>
      </c>
    </row>
    <row r="232" spans="3:10" x14ac:dyDescent="0.2">
      <c r="C232" t="s">
        <v>827</v>
      </c>
      <c r="D232" s="2">
        <v>46060</v>
      </c>
      <c r="E232" s="63">
        <v>190</v>
      </c>
      <c r="H232" t="s">
        <v>827</v>
      </c>
      <c r="I232" s="2">
        <v>46060</v>
      </c>
      <c r="J232" s="63">
        <v>190</v>
      </c>
    </row>
    <row r="233" spans="3:10" x14ac:dyDescent="0.2">
      <c r="C233" t="s">
        <v>349</v>
      </c>
      <c r="D233" s="2">
        <v>46039</v>
      </c>
      <c r="E233" s="63">
        <v>290</v>
      </c>
      <c r="H233" t="s">
        <v>349</v>
      </c>
      <c r="I233" s="2">
        <v>46039</v>
      </c>
      <c r="J233" s="63">
        <v>290</v>
      </c>
    </row>
    <row r="234" spans="3:10" x14ac:dyDescent="0.2">
      <c r="C234" t="s">
        <v>661</v>
      </c>
      <c r="D234" s="2">
        <v>46053</v>
      </c>
      <c r="E234" s="63">
        <v>400</v>
      </c>
      <c r="H234" t="s">
        <v>661</v>
      </c>
      <c r="I234" s="2">
        <v>46053</v>
      </c>
      <c r="J234" s="63">
        <v>400</v>
      </c>
    </row>
    <row r="235" spans="3:10" x14ac:dyDescent="0.2">
      <c r="C235" t="s">
        <v>687</v>
      </c>
      <c r="D235" s="2">
        <v>46053</v>
      </c>
      <c r="E235" s="63">
        <v>200</v>
      </c>
      <c r="H235" t="s">
        <v>687</v>
      </c>
      <c r="I235" s="2">
        <v>46053</v>
      </c>
      <c r="J235" s="63">
        <v>200</v>
      </c>
    </row>
    <row r="236" spans="3:10" x14ac:dyDescent="0.2">
      <c r="C236" t="s">
        <v>907</v>
      </c>
      <c r="D236" s="2">
        <v>46074</v>
      </c>
      <c r="E236" s="63">
        <v>225</v>
      </c>
      <c r="H236" t="s">
        <v>907</v>
      </c>
      <c r="I236" s="2">
        <v>46074</v>
      </c>
      <c r="J236" s="63">
        <v>225</v>
      </c>
    </row>
    <row r="237" spans="3:10" x14ac:dyDescent="0.2">
      <c r="C237" t="s">
        <v>364</v>
      </c>
      <c r="D237" s="2">
        <v>46039</v>
      </c>
      <c r="E237" s="63">
        <v>300</v>
      </c>
      <c r="H237" t="s">
        <v>364</v>
      </c>
      <c r="I237" s="2">
        <v>46039</v>
      </c>
      <c r="J237" s="63">
        <v>300</v>
      </c>
    </row>
    <row r="238" spans="3:10" x14ac:dyDescent="0.2">
      <c r="C238" t="s">
        <v>936</v>
      </c>
      <c r="D238" s="2">
        <v>46074</v>
      </c>
      <c r="E238" s="63">
        <v>300</v>
      </c>
      <c r="H238" t="s">
        <v>936</v>
      </c>
      <c r="I238" s="2">
        <v>46074</v>
      </c>
      <c r="J238" s="63">
        <v>300</v>
      </c>
    </row>
    <row r="239" spans="3:10" x14ac:dyDescent="0.2">
      <c r="C239" t="s">
        <v>708</v>
      </c>
      <c r="D239" s="2">
        <v>46053</v>
      </c>
      <c r="E239" s="63">
        <v>490</v>
      </c>
      <c r="H239" t="s">
        <v>708</v>
      </c>
      <c r="I239" s="2">
        <v>46053</v>
      </c>
      <c r="J239" s="63">
        <v>490</v>
      </c>
    </row>
    <row r="240" spans="3:10" x14ac:dyDescent="0.2">
      <c r="C240" t="s">
        <v>800</v>
      </c>
      <c r="D240" s="2">
        <v>46060</v>
      </c>
      <c r="E240" s="63">
        <v>180</v>
      </c>
      <c r="H240" t="s">
        <v>800</v>
      </c>
      <c r="I240" s="2">
        <v>46060</v>
      </c>
      <c r="J240" s="63">
        <v>180</v>
      </c>
    </row>
    <row r="241" spans="3:10" x14ac:dyDescent="0.2">
      <c r="C241" t="s">
        <v>756</v>
      </c>
      <c r="D241" s="2">
        <v>46054</v>
      </c>
      <c r="E241" s="63">
        <v>175</v>
      </c>
      <c r="H241" t="s">
        <v>756</v>
      </c>
      <c r="I241" s="2">
        <v>46054</v>
      </c>
      <c r="J241" s="63">
        <v>175</v>
      </c>
    </row>
    <row r="242" spans="3:10" x14ac:dyDescent="0.2">
      <c r="C242" t="s">
        <v>561</v>
      </c>
      <c r="D242" s="2">
        <v>46046</v>
      </c>
      <c r="E242" s="63">
        <v>265</v>
      </c>
      <c r="H242" t="s">
        <v>561</v>
      </c>
      <c r="I242" s="2">
        <v>46046</v>
      </c>
      <c r="J242" s="63">
        <v>265</v>
      </c>
    </row>
    <row r="243" spans="3:10" x14ac:dyDescent="0.2">
      <c r="C243" t="s">
        <v>677</v>
      </c>
      <c r="D243" s="2">
        <v>46053</v>
      </c>
      <c r="E243" s="63">
        <v>150</v>
      </c>
      <c r="H243" t="s">
        <v>677</v>
      </c>
      <c r="I243" s="2">
        <v>46053</v>
      </c>
      <c r="J243" s="63">
        <v>150</v>
      </c>
    </row>
    <row r="244" spans="3:10" x14ac:dyDescent="0.2">
      <c r="C244" t="s">
        <v>668</v>
      </c>
      <c r="D244" s="2">
        <v>46053</v>
      </c>
      <c r="E244" s="63">
        <v>300</v>
      </c>
      <c r="H244" t="s">
        <v>668</v>
      </c>
      <c r="I244" s="2">
        <v>46053</v>
      </c>
      <c r="J244" s="63">
        <v>300</v>
      </c>
    </row>
    <row r="245" spans="3:10" x14ac:dyDescent="0.2">
      <c r="C245" t="s">
        <v>932</v>
      </c>
      <c r="D245" s="2">
        <v>46073</v>
      </c>
      <c r="E245" s="63">
        <v>125</v>
      </c>
      <c r="H245" t="s">
        <v>932</v>
      </c>
      <c r="I245" s="2">
        <v>46073</v>
      </c>
      <c r="J245" s="63">
        <v>125</v>
      </c>
    </row>
    <row r="246" spans="3:10" x14ac:dyDescent="0.2">
      <c r="C246" t="s">
        <v>283</v>
      </c>
      <c r="D246" s="2">
        <v>46038</v>
      </c>
      <c r="E246" s="63">
        <v>155</v>
      </c>
      <c r="H246" t="s">
        <v>283</v>
      </c>
      <c r="I246" s="2">
        <v>46038</v>
      </c>
      <c r="J246" s="63">
        <v>155</v>
      </c>
    </row>
    <row r="247" spans="3:10" x14ac:dyDescent="0.2">
      <c r="C247" t="s">
        <v>446</v>
      </c>
      <c r="D247" s="2">
        <v>46039</v>
      </c>
      <c r="E247" s="63">
        <v>260</v>
      </c>
      <c r="H247" t="s">
        <v>446</v>
      </c>
      <c r="I247" s="2">
        <v>46039</v>
      </c>
      <c r="J247" s="63">
        <v>260</v>
      </c>
    </row>
    <row r="248" spans="3:10" x14ac:dyDescent="0.2">
      <c r="C248" t="s">
        <v>444</v>
      </c>
      <c r="D248" s="2">
        <v>46039</v>
      </c>
      <c r="E248" s="63">
        <v>350</v>
      </c>
      <c r="H248" t="s">
        <v>444</v>
      </c>
      <c r="I248" s="2">
        <v>46039</v>
      </c>
      <c r="J248" s="63">
        <v>350</v>
      </c>
    </row>
    <row r="249" spans="3:10" x14ac:dyDescent="0.2">
      <c r="C249" t="s">
        <v>874</v>
      </c>
      <c r="D249" s="2">
        <v>46060</v>
      </c>
      <c r="E249" s="63">
        <v>200</v>
      </c>
      <c r="H249" t="s">
        <v>874</v>
      </c>
      <c r="I249" s="2">
        <v>46060</v>
      </c>
      <c r="J249" s="63">
        <v>200</v>
      </c>
    </row>
    <row r="250" spans="3:10" x14ac:dyDescent="0.2">
      <c r="C250" t="s">
        <v>709</v>
      </c>
      <c r="D250" s="2">
        <v>46053</v>
      </c>
      <c r="E250" s="63">
        <v>220</v>
      </c>
      <c r="H250" t="s">
        <v>709</v>
      </c>
      <c r="I250" s="2">
        <v>46053</v>
      </c>
      <c r="J250" s="63">
        <v>220</v>
      </c>
    </row>
    <row r="251" spans="3:10" x14ac:dyDescent="0.2">
      <c r="C251" t="s">
        <v>997</v>
      </c>
      <c r="D251" s="2">
        <v>46085</v>
      </c>
      <c r="E251" s="63">
        <v>180</v>
      </c>
      <c r="H251" t="s">
        <v>997</v>
      </c>
      <c r="I251" s="2">
        <v>46085</v>
      </c>
      <c r="J251" s="63">
        <v>180</v>
      </c>
    </row>
    <row r="252" spans="3:10" x14ac:dyDescent="0.2">
      <c r="C252" t="s">
        <v>343</v>
      </c>
      <c r="D252" s="2">
        <v>46039</v>
      </c>
      <c r="E252" s="63">
        <v>115</v>
      </c>
      <c r="H252" t="s">
        <v>343</v>
      </c>
      <c r="I252" s="2">
        <v>46039</v>
      </c>
      <c r="J252" s="63">
        <v>115</v>
      </c>
    </row>
    <row r="253" spans="3:10" x14ac:dyDescent="0.2">
      <c r="C253" t="s">
        <v>784</v>
      </c>
      <c r="D253" s="2">
        <v>46053</v>
      </c>
      <c r="E253" s="63">
        <v>225</v>
      </c>
      <c r="H253" t="s">
        <v>784</v>
      </c>
      <c r="I253" s="2">
        <v>46053</v>
      </c>
      <c r="J253" s="63">
        <v>225</v>
      </c>
    </row>
    <row r="254" spans="3:10" x14ac:dyDescent="0.2">
      <c r="C254" t="s">
        <v>176</v>
      </c>
      <c r="D254" s="2">
        <v>46004</v>
      </c>
      <c r="E254" s="63">
        <v>170</v>
      </c>
      <c r="H254" t="s">
        <v>176</v>
      </c>
      <c r="I254" s="2">
        <v>46004</v>
      </c>
      <c r="J254" s="63">
        <v>170</v>
      </c>
    </row>
    <row r="255" spans="3:10" x14ac:dyDescent="0.2">
      <c r="C255" t="s">
        <v>833</v>
      </c>
      <c r="D255" s="2">
        <v>46060</v>
      </c>
      <c r="E255" s="63">
        <v>120</v>
      </c>
      <c r="H255" t="s">
        <v>833</v>
      </c>
      <c r="I255" s="2">
        <v>46060</v>
      </c>
      <c r="J255" s="63">
        <v>120</v>
      </c>
    </row>
    <row r="256" spans="3:10" x14ac:dyDescent="0.2">
      <c r="C256" t="s">
        <v>173</v>
      </c>
      <c r="D256" s="2">
        <v>46005</v>
      </c>
      <c r="E256" s="63">
        <v>380</v>
      </c>
      <c r="H256" t="s">
        <v>173</v>
      </c>
      <c r="I256" s="2">
        <v>46005</v>
      </c>
      <c r="J256" s="63">
        <v>380</v>
      </c>
    </row>
    <row r="257" spans="3:10" x14ac:dyDescent="0.2">
      <c r="C257" t="s">
        <v>299</v>
      </c>
      <c r="D257" s="2">
        <v>46005</v>
      </c>
      <c r="E257" s="63">
        <v>240</v>
      </c>
      <c r="H257" t="s">
        <v>299</v>
      </c>
      <c r="I257" s="2">
        <v>46005</v>
      </c>
      <c r="J257" s="63">
        <v>240</v>
      </c>
    </row>
    <row r="258" spans="3:10" x14ac:dyDescent="0.2">
      <c r="C258" t="s">
        <v>302</v>
      </c>
      <c r="D258" s="2">
        <v>46005</v>
      </c>
      <c r="E258" s="63">
        <v>160</v>
      </c>
      <c r="H258" t="s">
        <v>302</v>
      </c>
      <c r="I258" s="2">
        <v>46005</v>
      </c>
      <c r="J258" s="63">
        <v>160</v>
      </c>
    </row>
    <row r="259" spans="3:10" x14ac:dyDescent="0.2">
      <c r="C259" t="s">
        <v>297</v>
      </c>
      <c r="D259" s="2">
        <v>46005</v>
      </c>
      <c r="E259" s="63">
        <v>275</v>
      </c>
      <c r="H259" t="s">
        <v>297</v>
      </c>
      <c r="I259" s="2">
        <v>46005</v>
      </c>
      <c r="J259" s="63">
        <v>275</v>
      </c>
    </row>
    <row r="260" spans="3:10" x14ac:dyDescent="0.2">
      <c r="C260" t="s">
        <v>305</v>
      </c>
      <c r="D260" s="2">
        <v>46005</v>
      </c>
      <c r="E260" s="63">
        <v>120</v>
      </c>
      <c r="H260" t="s">
        <v>305</v>
      </c>
      <c r="I260" s="2">
        <v>46005</v>
      </c>
      <c r="J260" s="63">
        <v>120</v>
      </c>
    </row>
    <row r="261" spans="3:10" x14ac:dyDescent="0.2">
      <c r="C261" t="s">
        <v>300</v>
      </c>
      <c r="D261" s="2">
        <v>46005</v>
      </c>
      <c r="E261" s="63">
        <v>230</v>
      </c>
      <c r="H261" t="s">
        <v>300</v>
      </c>
      <c r="I261" s="2">
        <v>46005</v>
      </c>
      <c r="J261" s="63">
        <v>230</v>
      </c>
    </row>
    <row r="262" spans="3:10" x14ac:dyDescent="0.2">
      <c r="C262" t="s">
        <v>306</v>
      </c>
      <c r="D262" s="2">
        <v>46005</v>
      </c>
      <c r="E262" s="63">
        <v>100</v>
      </c>
      <c r="H262" t="s">
        <v>306</v>
      </c>
      <c r="I262" s="2">
        <v>46005</v>
      </c>
      <c r="J262" s="63">
        <v>100</v>
      </c>
    </row>
    <row r="263" spans="3:10" x14ac:dyDescent="0.2">
      <c r="C263" t="s">
        <v>307</v>
      </c>
      <c r="D263" s="2">
        <v>46005</v>
      </c>
      <c r="E263" s="63">
        <v>95</v>
      </c>
      <c r="H263" t="s">
        <v>307</v>
      </c>
      <c r="I263" s="2">
        <v>46005</v>
      </c>
      <c r="J263" s="63">
        <v>95</v>
      </c>
    </row>
    <row r="264" spans="3:10" x14ac:dyDescent="0.2">
      <c r="C264" t="s">
        <v>872</v>
      </c>
      <c r="D264" s="2">
        <v>46060</v>
      </c>
      <c r="E264" s="63">
        <v>260</v>
      </c>
      <c r="H264" t="s">
        <v>872</v>
      </c>
      <c r="I264" s="2">
        <v>46060</v>
      </c>
      <c r="J264" s="63">
        <v>260</v>
      </c>
    </row>
    <row r="265" spans="3:10" x14ac:dyDescent="0.2">
      <c r="C265" t="s">
        <v>303</v>
      </c>
      <c r="D265" s="2">
        <v>46005</v>
      </c>
      <c r="E265" s="63">
        <v>145</v>
      </c>
      <c r="H265" t="s">
        <v>303</v>
      </c>
      <c r="I265" s="2">
        <v>46005</v>
      </c>
      <c r="J265" s="63">
        <v>145</v>
      </c>
    </row>
    <row r="266" spans="3:10" x14ac:dyDescent="0.2">
      <c r="C266" t="s">
        <v>304</v>
      </c>
      <c r="D266" s="2">
        <v>46005</v>
      </c>
      <c r="E266" s="63">
        <v>125</v>
      </c>
      <c r="H266" t="s">
        <v>304</v>
      </c>
      <c r="I266" s="2">
        <v>46005</v>
      </c>
      <c r="J266" s="63">
        <v>125</v>
      </c>
    </row>
    <row r="267" spans="3:10" x14ac:dyDescent="0.2">
      <c r="C267" t="s">
        <v>552</v>
      </c>
      <c r="D267" s="2">
        <v>46046</v>
      </c>
      <c r="E267" s="63">
        <v>545</v>
      </c>
      <c r="H267" t="s">
        <v>552</v>
      </c>
      <c r="I267" s="2">
        <v>46046</v>
      </c>
      <c r="J267" s="63">
        <v>545</v>
      </c>
    </row>
    <row r="268" spans="3:10" x14ac:dyDescent="0.2">
      <c r="C268" t="s">
        <v>388</v>
      </c>
      <c r="D268" s="2">
        <v>46039</v>
      </c>
      <c r="E268" s="63">
        <v>160</v>
      </c>
      <c r="H268" t="s">
        <v>388</v>
      </c>
      <c r="I268" s="2">
        <v>46039</v>
      </c>
      <c r="J268" s="63">
        <v>160</v>
      </c>
    </row>
    <row r="269" spans="3:10" x14ac:dyDescent="0.2">
      <c r="C269" t="s">
        <v>375</v>
      </c>
      <c r="D269" s="2">
        <v>46039</v>
      </c>
      <c r="E269" s="63">
        <v>445</v>
      </c>
      <c r="H269" t="s">
        <v>375</v>
      </c>
      <c r="I269" s="2">
        <v>46039</v>
      </c>
      <c r="J269" s="63">
        <v>445</v>
      </c>
    </row>
    <row r="270" spans="3:10" x14ac:dyDescent="0.2">
      <c r="C270" t="s">
        <v>824</v>
      </c>
      <c r="D270" s="2">
        <v>46060</v>
      </c>
      <c r="E270" s="63">
        <v>220</v>
      </c>
      <c r="H270" t="s">
        <v>824</v>
      </c>
      <c r="I270" s="2">
        <v>46060</v>
      </c>
      <c r="J270" s="63">
        <v>220</v>
      </c>
    </row>
    <row r="271" spans="3:10" x14ac:dyDescent="0.2">
      <c r="C271" t="s">
        <v>669</v>
      </c>
      <c r="D271" s="2">
        <v>46053</v>
      </c>
      <c r="E271" s="63">
        <v>260</v>
      </c>
      <c r="H271" t="s">
        <v>669</v>
      </c>
      <c r="I271" s="2">
        <v>46053</v>
      </c>
      <c r="J271" s="63">
        <v>260</v>
      </c>
    </row>
    <row r="272" spans="3:10" x14ac:dyDescent="0.2">
      <c r="C272" t="s">
        <v>699</v>
      </c>
      <c r="D272" s="2">
        <v>46053</v>
      </c>
      <c r="E272" s="63">
        <v>205</v>
      </c>
      <c r="H272" t="s">
        <v>699</v>
      </c>
      <c r="I272" s="2">
        <v>46053</v>
      </c>
      <c r="J272" s="63">
        <v>205</v>
      </c>
    </row>
    <row r="273" spans="3:10" x14ac:dyDescent="0.2">
      <c r="C273" t="s">
        <v>605</v>
      </c>
      <c r="D273" s="2">
        <v>46046</v>
      </c>
      <c r="E273" s="63">
        <v>315</v>
      </c>
      <c r="H273" t="s">
        <v>605</v>
      </c>
      <c r="I273" s="2">
        <v>46046</v>
      </c>
      <c r="J273" s="63">
        <v>315</v>
      </c>
    </row>
    <row r="274" spans="3:10" x14ac:dyDescent="0.2">
      <c r="C274" t="s">
        <v>298</v>
      </c>
      <c r="D274" s="2">
        <v>46005</v>
      </c>
      <c r="E274" s="63">
        <v>270</v>
      </c>
      <c r="H274" t="s">
        <v>298</v>
      </c>
      <c r="I274" s="2">
        <v>46005</v>
      </c>
      <c r="J274" s="63">
        <v>270</v>
      </c>
    </row>
    <row r="275" spans="3:10" x14ac:dyDescent="0.2">
      <c r="C275" t="s">
        <v>929</v>
      </c>
      <c r="D275" s="2">
        <v>46073</v>
      </c>
      <c r="E275" s="63">
        <v>215</v>
      </c>
      <c r="H275" t="s">
        <v>929</v>
      </c>
      <c r="I275" s="2">
        <v>46073</v>
      </c>
      <c r="J275" s="63">
        <v>215</v>
      </c>
    </row>
    <row r="276" spans="3:10" x14ac:dyDescent="0.2">
      <c r="C276" t="s">
        <v>606</v>
      </c>
      <c r="D276" s="2">
        <v>46046</v>
      </c>
      <c r="E276" s="63">
        <v>200</v>
      </c>
      <c r="H276" t="s">
        <v>606</v>
      </c>
      <c r="I276" s="2">
        <v>46046</v>
      </c>
      <c r="J276" s="63">
        <v>200</v>
      </c>
    </row>
    <row r="277" spans="3:10" x14ac:dyDescent="0.2">
      <c r="C277" t="s">
        <v>330</v>
      </c>
      <c r="D277" s="2">
        <v>46038</v>
      </c>
      <c r="E277" s="63">
        <v>160</v>
      </c>
      <c r="H277" t="s">
        <v>330</v>
      </c>
      <c r="I277" s="2">
        <v>46038</v>
      </c>
      <c r="J277" s="63">
        <v>160</v>
      </c>
    </row>
    <row r="278" spans="3:10" x14ac:dyDescent="0.2">
      <c r="C278" t="s">
        <v>860</v>
      </c>
      <c r="D278" s="2">
        <v>46060</v>
      </c>
      <c r="E278" s="63">
        <v>255</v>
      </c>
      <c r="H278" t="s">
        <v>860</v>
      </c>
      <c r="I278" s="2">
        <v>46060</v>
      </c>
      <c r="J278" s="63">
        <v>255</v>
      </c>
    </row>
    <row r="279" spans="3:10" x14ac:dyDescent="0.2">
      <c r="C279" t="s">
        <v>336</v>
      </c>
      <c r="D279" s="2">
        <v>46039</v>
      </c>
      <c r="E279" s="63">
        <v>400</v>
      </c>
      <c r="H279" t="s">
        <v>336</v>
      </c>
      <c r="I279" s="2">
        <v>46039</v>
      </c>
      <c r="J279" s="63">
        <v>400</v>
      </c>
    </row>
    <row r="280" spans="3:10" x14ac:dyDescent="0.2">
      <c r="C280" t="s">
        <v>956</v>
      </c>
      <c r="D280" s="2">
        <v>46060</v>
      </c>
      <c r="E280" s="63">
        <v>345</v>
      </c>
      <c r="H280" t="s">
        <v>956</v>
      </c>
      <c r="I280" s="2">
        <v>46060</v>
      </c>
      <c r="J280" s="63">
        <v>345</v>
      </c>
    </row>
    <row r="281" spans="3:10" x14ac:dyDescent="0.2">
      <c r="C281" t="s">
        <v>805</v>
      </c>
      <c r="D281" s="2">
        <v>46060</v>
      </c>
      <c r="E281" s="63">
        <v>310</v>
      </c>
      <c r="H281" t="s">
        <v>805</v>
      </c>
      <c r="I281" s="2">
        <v>46060</v>
      </c>
      <c r="J281" s="63">
        <v>310</v>
      </c>
    </row>
    <row r="282" spans="3:10" x14ac:dyDescent="0.2">
      <c r="C282" t="s">
        <v>962</v>
      </c>
      <c r="D282" s="2">
        <v>46081</v>
      </c>
      <c r="E282" s="63">
        <v>210</v>
      </c>
      <c r="H282" t="s">
        <v>962</v>
      </c>
      <c r="I282" s="2">
        <v>46081</v>
      </c>
      <c r="J282" s="63">
        <v>210</v>
      </c>
    </row>
    <row r="283" spans="3:10" x14ac:dyDescent="0.2">
      <c r="C283" t="s">
        <v>331</v>
      </c>
      <c r="D283" s="2">
        <v>46038</v>
      </c>
      <c r="E283" s="63">
        <v>140</v>
      </c>
      <c r="H283" t="s">
        <v>331</v>
      </c>
      <c r="I283" s="2">
        <v>46038</v>
      </c>
      <c r="J283" s="63">
        <v>140</v>
      </c>
    </row>
    <row r="284" spans="3:10" x14ac:dyDescent="0.2">
      <c r="C284" t="s">
        <v>904</v>
      </c>
      <c r="D284" s="2">
        <v>46074</v>
      </c>
      <c r="E284" s="63">
        <v>340</v>
      </c>
      <c r="H284" t="s">
        <v>904</v>
      </c>
      <c r="I284" s="2">
        <v>46074</v>
      </c>
      <c r="J284" s="63">
        <v>340</v>
      </c>
    </row>
    <row r="285" spans="3:10" x14ac:dyDescent="0.2">
      <c r="C285" t="s">
        <v>916</v>
      </c>
      <c r="D285" s="2">
        <v>46074</v>
      </c>
      <c r="E285" s="63">
        <v>180</v>
      </c>
      <c r="H285" t="s">
        <v>916</v>
      </c>
      <c r="I285" s="2">
        <v>46074</v>
      </c>
      <c r="J285" s="63">
        <v>180</v>
      </c>
    </row>
    <row r="286" spans="3:10" x14ac:dyDescent="0.2">
      <c r="C286" t="s">
        <v>906</v>
      </c>
      <c r="D286" s="2">
        <v>46074</v>
      </c>
      <c r="E286" s="63">
        <v>210</v>
      </c>
      <c r="H286" t="s">
        <v>906</v>
      </c>
      <c r="I286" s="2">
        <v>46074</v>
      </c>
      <c r="J286" s="63">
        <v>210</v>
      </c>
    </row>
    <row r="287" spans="3:10" x14ac:dyDescent="0.2">
      <c r="C287" t="s">
        <v>464</v>
      </c>
      <c r="D287" s="2">
        <v>46039</v>
      </c>
      <c r="E287" s="63">
        <v>180</v>
      </c>
      <c r="H287" t="s">
        <v>464</v>
      </c>
      <c r="I287" s="2">
        <v>46039</v>
      </c>
      <c r="J287" s="63">
        <v>180</v>
      </c>
    </row>
    <row r="288" spans="3:10" x14ac:dyDescent="0.2">
      <c r="C288" t="s">
        <v>367</v>
      </c>
      <c r="D288" s="2">
        <v>46039</v>
      </c>
      <c r="E288" s="63">
        <v>210</v>
      </c>
      <c r="H288" t="s">
        <v>367</v>
      </c>
      <c r="I288" s="2">
        <v>46039</v>
      </c>
      <c r="J288" s="63">
        <v>210</v>
      </c>
    </row>
    <row r="289" spans="3:10" x14ac:dyDescent="0.2">
      <c r="C289" t="s">
        <v>965</v>
      </c>
      <c r="D289" s="2">
        <v>46081</v>
      </c>
      <c r="E289" s="63">
        <v>225</v>
      </c>
      <c r="H289" t="s">
        <v>965</v>
      </c>
      <c r="I289" s="2">
        <v>46081</v>
      </c>
      <c r="J289" s="63">
        <v>225</v>
      </c>
    </row>
    <row r="290" spans="3:10" x14ac:dyDescent="0.2">
      <c r="C290" t="s">
        <v>590</v>
      </c>
      <c r="D290" s="2">
        <v>46046</v>
      </c>
      <c r="E290" s="63">
        <v>280</v>
      </c>
      <c r="H290" t="s">
        <v>590</v>
      </c>
      <c r="I290" s="2">
        <v>46046</v>
      </c>
      <c r="J290" s="63">
        <v>280</v>
      </c>
    </row>
    <row r="291" spans="3:10" x14ac:dyDescent="0.2">
      <c r="C291" t="s">
        <v>589</v>
      </c>
      <c r="D291" s="2">
        <v>46045</v>
      </c>
      <c r="E291" s="63">
        <v>130</v>
      </c>
      <c r="H291" t="s">
        <v>589</v>
      </c>
      <c r="I291" s="2">
        <v>46045</v>
      </c>
      <c r="J291" s="63">
        <v>130</v>
      </c>
    </row>
    <row r="292" spans="3:10" x14ac:dyDescent="0.2">
      <c r="C292" t="s">
        <v>266</v>
      </c>
      <c r="D292" s="2">
        <v>46004</v>
      </c>
      <c r="E292" s="63">
        <v>240</v>
      </c>
      <c r="H292" t="s">
        <v>266</v>
      </c>
      <c r="I292" s="2">
        <v>46004</v>
      </c>
      <c r="J292" s="63">
        <v>240</v>
      </c>
    </row>
    <row r="293" spans="3:10" x14ac:dyDescent="0.2">
      <c r="C293" t="s">
        <v>532</v>
      </c>
      <c r="D293" s="2">
        <v>46046</v>
      </c>
      <c r="E293" s="63">
        <v>115</v>
      </c>
      <c r="H293" t="s">
        <v>532</v>
      </c>
      <c r="I293" s="2">
        <v>46046</v>
      </c>
      <c r="J293" s="63">
        <v>115</v>
      </c>
    </row>
    <row r="294" spans="3:10" x14ac:dyDescent="0.2">
      <c r="C294" t="s">
        <v>275</v>
      </c>
      <c r="D294" s="2">
        <v>45990</v>
      </c>
      <c r="E294" s="63">
        <v>230</v>
      </c>
      <c r="H294" t="s">
        <v>275</v>
      </c>
      <c r="I294" s="2">
        <v>45990</v>
      </c>
      <c r="J294" s="63">
        <v>230</v>
      </c>
    </row>
    <row r="295" spans="3:10" x14ac:dyDescent="0.2">
      <c r="C295" t="s">
        <v>935</v>
      </c>
      <c r="D295" s="2">
        <v>46074</v>
      </c>
      <c r="E295" s="63">
        <v>300</v>
      </c>
      <c r="H295" t="s">
        <v>935</v>
      </c>
      <c r="I295" s="2">
        <v>46074</v>
      </c>
      <c r="J295" s="63">
        <v>300</v>
      </c>
    </row>
    <row r="296" spans="3:10" x14ac:dyDescent="0.2">
      <c r="C296" t="s">
        <v>257</v>
      </c>
      <c r="D296" s="2">
        <v>46032</v>
      </c>
      <c r="E296" s="63">
        <v>160</v>
      </c>
      <c r="H296" t="s">
        <v>257</v>
      </c>
      <c r="I296" s="2">
        <v>46032</v>
      </c>
      <c r="J296" s="63">
        <v>160</v>
      </c>
    </row>
    <row r="297" spans="3:10" x14ac:dyDescent="0.2">
      <c r="C297" t="s">
        <v>254</v>
      </c>
      <c r="D297" s="2">
        <v>46032</v>
      </c>
      <c r="E297" s="63">
        <v>200</v>
      </c>
      <c r="H297" t="s">
        <v>254</v>
      </c>
      <c r="I297" s="2">
        <v>46032</v>
      </c>
      <c r="J297" s="63">
        <v>200</v>
      </c>
    </row>
    <row r="298" spans="3:10" x14ac:dyDescent="0.2">
      <c r="C298" t="s">
        <v>445</v>
      </c>
      <c r="D298" s="2">
        <v>46039</v>
      </c>
      <c r="E298" s="63">
        <v>325</v>
      </c>
      <c r="H298" t="s">
        <v>445</v>
      </c>
      <c r="I298" s="2">
        <v>46039</v>
      </c>
      <c r="J298" s="63">
        <v>325</v>
      </c>
    </row>
    <row r="299" spans="3:10" x14ac:dyDescent="0.2">
      <c r="C299" t="s">
        <v>877</v>
      </c>
      <c r="D299" s="2">
        <v>46060</v>
      </c>
      <c r="E299" s="63">
        <v>200</v>
      </c>
      <c r="H299" t="s">
        <v>877</v>
      </c>
      <c r="I299" s="2">
        <v>46060</v>
      </c>
      <c r="J299" s="63">
        <v>200</v>
      </c>
    </row>
    <row r="300" spans="3:10" x14ac:dyDescent="0.2">
      <c r="C300" t="s">
        <v>889</v>
      </c>
      <c r="D300" s="2">
        <v>46060</v>
      </c>
      <c r="E300" s="63">
        <v>95</v>
      </c>
      <c r="H300" t="s">
        <v>889</v>
      </c>
      <c r="I300" s="2">
        <v>46060</v>
      </c>
      <c r="J300" s="63">
        <v>95</v>
      </c>
    </row>
    <row r="301" spans="3:10" x14ac:dyDescent="0.2">
      <c r="C301" t="s">
        <v>582</v>
      </c>
      <c r="D301" s="2">
        <v>46047</v>
      </c>
      <c r="E301" s="63">
        <v>155</v>
      </c>
      <c r="H301" t="s">
        <v>582</v>
      </c>
      <c r="I301" s="2">
        <v>46047</v>
      </c>
      <c r="J301" s="63">
        <v>155</v>
      </c>
    </row>
    <row r="302" spans="3:10" x14ac:dyDescent="0.2">
      <c r="C302" t="s">
        <v>265</v>
      </c>
      <c r="D302" s="2">
        <v>46004</v>
      </c>
      <c r="E302" s="63">
        <v>250</v>
      </c>
      <c r="H302" t="s">
        <v>265</v>
      </c>
      <c r="I302" s="2">
        <v>46004</v>
      </c>
      <c r="J302" s="63">
        <v>250</v>
      </c>
    </row>
    <row r="303" spans="3:10" x14ac:dyDescent="0.2">
      <c r="C303" t="s">
        <v>768</v>
      </c>
      <c r="D303" s="2">
        <v>46054</v>
      </c>
      <c r="E303" s="63">
        <v>190</v>
      </c>
      <c r="H303" t="s">
        <v>768</v>
      </c>
      <c r="I303" s="2">
        <v>46054</v>
      </c>
      <c r="J303" s="63">
        <v>190</v>
      </c>
    </row>
    <row r="304" spans="3:10" x14ac:dyDescent="0.2">
      <c r="C304" t="s">
        <v>770</v>
      </c>
      <c r="D304" s="2">
        <v>46054</v>
      </c>
      <c r="E304" s="63">
        <v>180</v>
      </c>
      <c r="H304" t="s">
        <v>770</v>
      </c>
      <c r="I304" s="2">
        <v>46054</v>
      </c>
      <c r="J304" s="63">
        <v>180</v>
      </c>
    </row>
    <row r="305" spans="3:10" x14ac:dyDescent="0.2">
      <c r="C305" t="s">
        <v>566</v>
      </c>
      <c r="D305" s="2">
        <v>46046</v>
      </c>
      <c r="E305" s="63">
        <v>170</v>
      </c>
      <c r="H305" t="s">
        <v>566</v>
      </c>
      <c r="I305" s="2">
        <v>46046</v>
      </c>
      <c r="J305" s="63">
        <v>170</v>
      </c>
    </row>
    <row r="306" spans="3:10" x14ac:dyDescent="0.2">
      <c r="C306" t="s">
        <v>244</v>
      </c>
      <c r="D306" s="2">
        <v>45990</v>
      </c>
      <c r="E306" s="63">
        <v>145</v>
      </c>
      <c r="H306" t="s">
        <v>244</v>
      </c>
      <c r="I306" s="2">
        <v>45990</v>
      </c>
      <c r="J306" s="63">
        <v>145</v>
      </c>
    </row>
    <row r="307" spans="3:10" x14ac:dyDescent="0.2">
      <c r="C307" t="s">
        <v>915</v>
      </c>
      <c r="D307" s="2">
        <v>46074</v>
      </c>
      <c r="E307" s="63">
        <v>180</v>
      </c>
      <c r="H307" t="s">
        <v>915</v>
      </c>
      <c r="I307" s="2">
        <v>46074</v>
      </c>
      <c r="J307" s="63">
        <v>180</v>
      </c>
    </row>
    <row r="308" spans="3:10" x14ac:dyDescent="0.2">
      <c r="C308" t="s">
        <v>909</v>
      </c>
      <c r="D308" s="2">
        <v>46074</v>
      </c>
      <c r="E308" s="63">
        <v>225</v>
      </c>
      <c r="H308" t="s">
        <v>909</v>
      </c>
      <c r="I308" s="2">
        <v>46074</v>
      </c>
      <c r="J308" s="63">
        <v>225</v>
      </c>
    </row>
    <row r="309" spans="3:10" x14ac:dyDescent="0.2">
      <c r="C309" t="s">
        <v>911</v>
      </c>
      <c r="D309" s="2">
        <v>46074</v>
      </c>
      <c r="E309" s="63">
        <v>200</v>
      </c>
      <c r="H309" t="s">
        <v>911</v>
      </c>
      <c r="I309" s="2">
        <v>46074</v>
      </c>
      <c r="J309" s="63">
        <v>200</v>
      </c>
    </row>
    <row r="310" spans="3:10" x14ac:dyDescent="0.2">
      <c r="C310" t="s">
        <v>465</v>
      </c>
      <c r="D310" s="2">
        <v>46039</v>
      </c>
      <c r="E310" s="63">
        <v>150</v>
      </c>
      <c r="H310" t="s">
        <v>465</v>
      </c>
      <c r="I310" s="2">
        <v>46039</v>
      </c>
      <c r="J310" s="63">
        <v>150</v>
      </c>
    </row>
    <row r="311" spans="3:10" x14ac:dyDescent="0.2">
      <c r="C311" t="s">
        <v>742</v>
      </c>
      <c r="D311" s="2">
        <v>46053</v>
      </c>
      <c r="E311" s="63">
        <v>185</v>
      </c>
      <c r="H311" t="s">
        <v>742</v>
      </c>
      <c r="I311" s="2">
        <v>46053</v>
      </c>
      <c r="J311" s="63">
        <v>185</v>
      </c>
    </row>
    <row r="312" spans="3:10" x14ac:dyDescent="0.2">
      <c r="C312" t="s">
        <v>727</v>
      </c>
      <c r="D312" s="2">
        <v>46053</v>
      </c>
      <c r="E312" s="63">
        <v>155</v>
      </c>
      <c r="H312" t="s">
        <v>727</v>
      </c>
      <c r="I312" s="2">
        <v>46053</v>
      </c>
      <c r="J312" s="63">
        <v>155</v>
      </c>
    </row>
    <row r="313" spans="3:10" x14ac:dyDescent="0.2">
      <c r="C313" t="s">
        <v>502</v>
      </c>
      <c r="D313" s="2">
        <v>46045</v>
      </c>
      <c r="E313" s="63">
        <v>275</v>
      </c>
      <c r="H313" t="s">
        <v>502</v>
      </c>
      <c r="I313" s="2">
        <v>46045</v>
      </c>
      <c r="J313" s="63">
        <v>275</v>
      </c>
    </row>
    <row r="314" spans="3:10" x14ac:dyDescent="0.2">
      <c r="C314" t="s">
        <v>414</v>
      </c>
      <c r="D314" s="2">
        <v>46039</v>
      </c>
      <c r="E314" s="63">
        <v>145</v>
      </c>
      <c r="H314" t="s">
        <v>414</v>
      </c>
      <c r="I314" s="2">
        <v>46039</v>
      </c>
      <c r="J314" s="63">
        <v>145</v>
      </c>
    </row>
    <row r="315" spans="3:10" x14ac:dyDescent="0.2">
      <c r="C315" t="s">
        <v>415</v>
      </c>
      <c r="D315" s="2">
        <v>46039</v>
      </c>
      <c r="E315" s="63">
        <v>140</v>
      </c>
      <c r="H315" t="s">
        <v>415</v>
      </c>
      <c r="I315" s="2">
        <v>46039</v>
      </c>
      <c r="J315" s="63">
        <v>140</v>
      </c>
    </row>
    <row r="316" spans="3:10" x14ac:dyDescent="0.2">
      <c r="C316" t="s">
        <v>972</v>
      </c>
      <c r="D316" s="2">
        <v>46081</v>
      </c>
      <c r="E316" s="63">
        <v>270</v>
      </c>
      <c r="H316" t="s">
        <v>972</v>
      </c>
      <c r="I316" s="2">
        <v>46081</v>
      </c>
      <c r="J316" s="63">
        <v>270</v>
      </c>
    </row>
    <row r="317" spans="3:10" x14ac:dyDescent="0.2">
      <c r="C317" t="s">
        <v>525</v>
      </c>
      <c r="D317" s="2">
        <v>46046</v>
      </c>
      <c r="E317" s="63">
        <v>180</v>
      </c>
      <c r="H317" t="s">
        <v>525</v>
      </c>
      <c r="I317" s="2">
        <v>46046</v>
      </c>
      <c r="J317" s="63">
        <v>180</v>
      </c>
    </row>
    <row r="318" spans="3:10" x14ac:dyDescent="0.2">
      <c r="C318" t="s">
        <v>835</v>
      </c>
      <c r="D318" s="2">
        <v>46060</v>
      </c>
      <c r="E318" s="63">
        <v>90</v>
      </c>
      <c r="H318" t="s">
        <v>835</v>
      </c>
      <c r="I318" s="2">
        <v>46060</v>
      </c>
      <c r="J318" s="63">
        <v>90</v>
      </c>
    </row>
    <row r="319" spans="3:10" x14ac:dyDescent="0.2">
      <c r="C319" t="s">
        <v>733</v>
      </c>
      <c r="D319" s="2">
        <v>46053</v>
      </c>
      <c r="E319" s="63">
        <v>450</v>
      </c>
      <c r="H319" t="s">
        <v>733</v>
      </c>
      <c r="I319" s="2">
        <v>46053</v>
      </c>
      <c r="J319" s="63">
        <v>450</v>
      </c>
    </row>
    <row r="320" spans="3:10" x14ac:dyDescent="0.2">
      <c r="C320" t="s">
        <v>991</v>
      </c>
      <c r="D320" s="2">
        <v>46085</v>
      </c>
      <c r="E320" s="63">
        <v>260</v>
      </c>
      <c r="H320" t="s">
        <v>991</v>
      </c>
      <c r="I320" s="2">
        <v>46085</v>
      </c>
      <c r="J320" s="63">
        <v>260</v>
      </c>
    </row>
    <row r="321" spans="3:10" x14ac:dyDescent="0.2">
      <c r="C321" t="s">
        <v>884</v>
      </c>
      <c r="D321" s="2">
        <v>46060</v>
      </c>
      <c r="E321" s="63">
        <v>135</v>
      </c>
      <c r="H321" t="s">
        <v>884</v>
      </c>
      <c r="I321" s="2">
        <v>46060</v>
      </c>
      <c r="J321" s="63">
        <v>135</v>
      </c>
    </row>
    <row r="322" spans="3:10" x14ac:dyDescent="0.2">
      <c r="C322" t="s">
        <v>268</v>
      </c>
      <c r="D322" s="2">
        <v>46004</v>
      </c>
      <c r="E322" s="63">
        <v>135</v>
      </c>
      <c r="H322" t="s">
        <v>268</v>
      </c>
      <c r="I322" s="2">
        <v>46004</v>
      </c>
      <c r="J322" s="63">
        <v>135</v>
      </c>
    </row>
    <row r="323" spans="3:10" x14ac:dyDescent="0.2">
      <c r="C323" t="s">
        <v>763</v>
      </c>
      <c r="D323" s="2">
        <v>46054</v>
      </c>
      <c r="E323" s="63">
        <v>360</v>
      </c>
      <c r="H323" t="s">
        <v>763</v>
      </c>
      <c r="I323" s="2">
        <v>46054</v>
      </c>
      <c r="J323" s="63">
        <v>360</v>
      </c>
    </row>
    <row r="324" spans="3:10" x14ac:dyDescent="0.2">
      <c r="C324" t="s">
        <v>738</v>
      </c>
      <c r="D324" s="2">
        <v>46053</v>
      </c>
      <c r="E324" s="63">
        <v>260</v>
      </c>
      <c r="H324" t="s">
        <v>738</v>
      </c>
      <c r="I324" s="2">
        <v>46053</v>
      </c>
      <c r="J324" s="63">
        <v>260</v>
      </c>
    </row>
    <row r="325" spans="3:10" x14ac:dyDescent="0.2">
      <c r="C325" t="s">
        <v>893</v>
      </c>
      <c r="D325" s="2">
        <v>46068</v>
      </c>
      <c r="E325" s="63">
        <v>340</v>
      </c>
      <c r="H325" t="s">
        <v>893</v>
      </c>
      <c r="I325" s="2">
        <v>46068</v>
      </c>
      <c r="J325" s="63">
        <v>340</v>
      </c>
    </row>
    <row r="326" spans="3:10" x14ac:dyDescent="0.2">
      <c r="C326" t="s">
        <v>899</v>
      </c>
      <c r="D326" s="2">
        <v>46068</v>
      </c>
      <c r="E326" s="63">
        <v>160</v>
      </c>
      <c r="H326" t="s">
        <v>899</v>
      </c>
      <c r="I326" s="2">
        <v>46068</v>
      </c>
      <c r="J326" s="63">
        <v>160</v>
      </c>
    </row>
    <row r="327" spans="3:10" x14ac:dyDescent="0.2">
      <c r="C327" t="s">
        <v>989</v>
      </c>
      <c r="D327" s="2">
        <v>46085</v>
      </c>
      <c r="E327" s="63">
        <v>260</v>
      </c>
      <c r="H327" t="s">
        <v>989</v>
      </c>
      <c r="I327" s="2">
        <v>46085</v>
      </c>
      <c r="J327" s="63">
        <v>260</v>
      </c>
    </row>
    <row r="328" spans="3:10" x14ac:dyDescent="0.2">
      <c r="C328" t="s">
        <v>497</v>
      </c>
      <c r="D328" s="2">
        <v>46045</v>
      </c>
      <c r="E328" s="63">
        <v>145</v>
      </c>
      <c r="H328" t="s">
        <v>497</v>
      </c>
      <c r="I328" s="2">
        <v>46045</v>
      </c>
      <c r="J328" s="63">
        <v>145</v>
      </c>
    </row>
    <row r="329" spans="3:10" x14ac:dyDescent="0.2">
      <c r="C329" t="s">
        <v>369</v>
      </c>
      <c r="D329" s="2">
        <v>46039</v>
      </c>
      <c r="E329" s="63">
        <v>130</v>
      </c>
      <c r="H329" t="s">
        <v>369</v>
      </c>
      <c r="I329" s="2">
        <v>46039</v>
      </c>
      <c r="J329" s="63">
        <v>130</v>
      </c>
    </row>
    <row r="330" spans="3:10" x14ac:dyDescent="0.2">
      <c r="C330" t="s">
        <v>986</v>
      </c>
      <c r="D330" s="2">
        <v>46085</v>
      </c>
      <c r="E330" s="63">
        <v>360</v>
      </c>
      <c r="H330" t="s">
        <v>986</v>
      </c>
      <c r="I330" s="2">
        <v>46085</v>
      </c>
      <c r="J330" s="63">
        <v>360</v>
      </c>
    </row>
    <row r="331" spans="3:10" x14ac:dyDescent="0.2">
      <c r="C331" t="s">
        <v>806</v>
      </c>
      <c r="D331" s="2">
        <v>46060</v>
      </c>
      <c r="E331" s="63">
        <v>280</v>
      </c>
      <c r="H331" t="s">
        <v>806</v>
      </c>
      <c r="I331" s="2">
        <v>46060</v>
      </c>
      <c r="J331" s="63">
        <v>280</v>
      </c>
    </row>
    <row r="332" spans="3:10" x14ac:dyDescent="0.2">
      <c r="C332" t="s">
        <v>396</v>
      </c>
      <c r="D332" s="2">
        <v>46039</v>
      </c>
      <c r="E332" s="63">
        <v>365</v>
      </c>
      <c r="H332" t="s">
        <v>396</v>
      </c>
      <c r="I332" s="2">
        <v>46039</v>
      </c>
      <c r="J332" s="63">
        <v>365</v>
      </c>
    </row>
    <row r="333" spans="3:10" x14ac:dyDescent="0.2">
      <c r="C333" t="s">
        <v>759</v>
      </c>
      <c r="D333" s="2">
        <v>46054</v>
      </c>
      <c r="E333" s="63">
        <v>115</v>
      </c>
      <c r="H333" t="s">
        <v>759</v>
      </c>
      <c r="I333" s="2">
        <v>46054</v>
      </c>
      <c r="J333" s="63">
        <v>115</v>
      </c>
    </row>
    <row r="334" spans="3:10" x14ac:dyDescent="0.2">
      <c r="C334" t="s">
        <v>359</v>
      </c>
      <c r="D334" s="2">
        <v>46039</v>
      </c>
      <c r="E334" s="63">
        <v>375</v>
      </c>
      <c r="H334" t="s">
        <v>359</v>
      </c>
      <c r="I334" s="2">
        <v>46039</v>
      </c>
      <c r="J334" s="63">
        <v>375</v>
      </c>
    </row>
    <row r="335" spans="3:10" x14ac:dyDescent="0.2">
      <c r="C335" t="s">
        <v>269</v>
      </c>
      <c r="D335" s="2">
        <v>46004</v>
      </c>
      <c r="E335" s="63">
        <v>130</v>
      </c>
      <c r="H335" t="s">
        <v>269</v>
      </c>
      <c r="I335" s="2">
        <v>46004</v>
      </c>
      <c r="J335" s="63">
        <v>130</v>
      </c>
    </row>
    <row r="336" spans="3:10" x14ac:dyDescent="0.2">
      <c r="C336" t="s">
        <v>451</v>
      </c>
      <c r="D336" s="2">
        <v>46039</v>
      </c>
      <c r="E336" s="63">
        <v>135</v>
      </c>
      <c r="H336" t="s">
        <v>451</v>
      </c>
      <c r="I336" s="2">
        <v>46039</v>
      </c>
      <c r="J336" s="63">
        <v>135</v>
      </c>
    </row>
    <row r="337" spans="3:10" x14ac:dyDescent="0.2">
      <c r="C337" t="s">
        <v>542</v>
      </c>
      <c r="D337" s="2">
        <v>46046</v>
      </c>
      <c r="E337" s="63">
        <v>260</v>
      </c>
      <c r="H337" t="s">
        <v>542</v>
      </c>
      <c r="I337" s="2">
        <v>46046</v>
      </c>
      <c r="J337" s="63">
        <v>260</v>
      </c>
    </row>
    <row r="338" spans="3:10" x14ac:dyDescent="0.2">
      <c r="C338" t="s">
        <v>400</v>
      </c>
      <c r="D338" s="2">
        <v>46039</v>
      </c>
      <c r="E338" s="63">
        <v>180</v>
      </c>
      <c r="H338" t="s">
        <v>400</v>
      </c>
      <c r="I338" s="2">
        <v>46039</v>
      </c>
      <c r="J338" s="63">
        <v>180</v>
      </c>
    </row>
    <row r="339" spans="3:10" x14ac:dyDescent="0.2">
      <c r="C339" t="s">
        <v>593</v>
      </c>
      <c r="D339" s="2">
        <v>46046</v>
      </c>
      <c r="E339" s="63">
        <v>305</v>
      </c>
      <c r="H339" t="s">
        <v>593</v>
      </c>
      <c r="I339" s="2">
        <v>46046</v>
      </c>
      <c r="J339" s="63">
        <v>305</v>
      </c>
    </row>
    <row r="340" spans="3:10" x14ac:dyDescent="0.2">
      <c r="C340" t="s">
        <v>251</v>
      </c>
      <c r="D340" s="2">
        <v>46032</v>
      </c>
      <c r="E340" s="63">
        <v>220</v>
      </c>
      <c r="H340" t="s">
        <v>251</v>
      </c>
      <c r="I340" s="2">
        <v>46032</v>
      </c>
      <c r="J340" s="63">
        <v>220</v>
      </c>
    </row>
    <row r="341" spans="3:10" x14ac:dyDescent="0.2">
      <c r="C341" t="s">
        <v>910</v>
      </c>
      <c r="D341" s="2">
        <v>46074</v>
      </c>
      <c r="E341" s="63">
        <v>200</v>
      </c>
      <c r="H341" t="s">
        <v>910</v>
      </c>
      <c r="I341" s="2">
        <v>46074</v>
      </c>
      <c r="J341" s="63">
        <v>200</v>
      </c>
    </row>
    <row r="342" spans="3:10" x14ac:dyDescent="0.2">
      <c r="C342" t="s">
        <v>679</v>
      </c>
      <c r="D342" s="2">
        <v>46053</v>
      </c>
      <c r="E342" s="63">
        <v>115</v>
      </c>
      <c r="H342" t="s">
        <v>679</v>
      </c>
      <c r="I342" s="2">
        <v>46053</v>
      </c>
      <c r="J342" s="63">
        <v>115</v>
      </c>
    </row>
    <row r="343" spans="3:10" x14ac:dyDescent="0.2">
      <c r="C343" t="s">
        <v>775</v>
      </c>
      <c r="D343" s="2">
        <v>46054</v>
      </c>
      <c r="E343" s="63">
        <v>100</v>
      </c>
      <c r="H343" t="s">
        <v>775</v>
      </c>
      <c r="I343" s="2">
        <v>46054</v>
      </c>
      <c r="J343" s="63">
        <v>100</v>
      </c>
    </row>
    <row r="344" spans="3:10" x14ac:dyDescent="0.2">
      <c r="C344" t="s">
        <v>760</v>
      </c>
      <c r="D344" s="2">
        <v>46054</v>
      </c>
      <c r="E344" s="63">
        <v>105</v>
      </c>
      <c r="H344" t="s">
        <v>760</v>
      </c>
      <c r="I344" s="2">
        <v>46054</v>
      </c>
      <c r="J344" s="63">
        <v>105</v>
      </c>
    </row>
    <row r="345" spans="3:10" x14ac:dyDescent="0.2">
      <c r="C345" t="s">
        <v>452</v>
      </c>
      <c r="D345" s="2">
        <v>46039</v>
      </c>
      <c r="E345" s="63">
        <v>135</v>
      </c>
      <c r="H345" t="s">
        <v>452</v>
      </c>
      <c r="I345" s="2">
        <v>46039</v>
      </c>
      <c r="J345" s="63">
        <v>135</v>
      </c>
    </row>
    <row r="346" spans="3:10" x14ac:dyDescent="0.2">
      <c r="C346" t="s">
        <v>447</v>
      </c>
      <c r="D346" s="2">
        <v>46039</v>
      </c>
      <c r="E346" s="63">
        <v>230</v>
      </c>
      <c r="H346" t="s">
        <v>447</v>
      </c>
      <c r="I346" s="2">
        <v>46039</v>
      </c>
      <c r="J346" s="63">
        <v>230</v>
      </c>
    </row>
    <row r="347" spans="3:10" x14ac:dyDescent="0.2">
      <c r="C347" t="s">
        <v>507</v>
      </c>
      <c r="D347" s="2">
        <v>46045</v>
      </c>
      <c r="E347" s="63">
        <v>180</v>
      </c>
      <c r="H347" t="s">
        <v>507</v>
      </c>
      <c r="I347" s="2">
        <v>46045</v>
      </c>
      <c r="J347" s="63">
        <v>180</v>
      </c>
    </row>
    <row r="348" spans="3:10" x14ac:dyDescent="0.2">
      <c r="C348" t="s">
        <v>764</v>
      </c>
      <c r="D348" s="2">
        <v>46054</v>
      </c>
      <c r="E348" s="63">
        <v>300</v>
      </c>
      <c r="H348" t="s">
        <v>764</v>
      </c>
      <c r="I348" s="2">
        <v>46054</v>
      </c>
      <c r="J348" s="63">
        <v>300</v>
      </c>
    </row>
    <row r="349" spans="3:10" x14ac:dyDescent="0.2">
      <c r="C349" t="s">
        <v>541</v>
      </c>
      <c r="D349" s="2">
        <v>46046</v>
      </c>
      <c r="E349" s="63">
        <v>260</v>
      </c>
      <c r="H349" t="s">
        <v>541</v>
      </c>
      <c r="I349" s="2">
        <v>46046</v>
      </c>
      <c r="J349" s="63">
        <v>260</v>
      </c>
    </row>
    <row r="350" spans="3:10" x14ac:dyDescent="0.2">
      <c r="C350" t="s">
        <v>591</v>
      </c>
      <c r="D350" s="2">
        <v>46039</v>
      </c>
      <c r="E350" s="63">
        <v>300</v>
      </c>
      <c r="H350" t="s">
        <v>591</v>
      </c>
      <c r="I350" s="2">
        <v>46039</v>
      </c>
      <c r="J350" s="63">
        <v>300</v>
      </c>
    </row>
    <row r="351" spans="3:10" x14ac:dyDescent="0.2">
      <c r="C351" t="s">
        <v>592</v>
      </c>
      <c r="D351" s="2">
        <v>46045</v>
      </c>
      <c r="E351" s="63">
        <v>95</v>
      </c>
      <c r="H351" t="s">
        <v>592</v>
      </c>
      <c r="I351" s="2">
        <v>46045</v>
      </c>
      <c r="J351" s="63">
        <v>95</v>
      </c>
    </row>
    <row r="352" spans="3:10" x14ac:dyDescent="0.2">
      <c r="C352" t="s">
        <v>314</v>
      </c>
      <c r="D352" s="2">
        <v>46032</v>
      </c>
      <c r="E352" s="63">
        <v>210</v>
      </c>
      <c r="H352" t="s">
        <v>314</v>
      </c>
      <c r="I352" s="2">
        <v>46032</v>
      </c>
      <c r="J352" s="63">
        <v>210</v>
      </c>
    </row>
    <row r="353" spans="3:10" x14ac:dyDescent="0.2">
      <c r="C353" t="s">
        <v>888</v>
      </c>
      <c r="D353" s="2">
        <v>46060</v>
      </c>
      <c r="E353" s="63">
        <v>100</v>
      </c>
      <c r="H353" t="s">
        <v>888</v>
      </c>
      <c r="I353" s="2">
        <v>46060</v>
      </c>
      <c r="J353" s="63">
        <v>100</v>
      </c>
    </row>
    <row r="354" spans="3:10" x14ac:dyDescent="0.2">
      <c r="C354" t="s">
        <v>621</v>
      </c>
      <c r="D354" s="2">
        <v>46039</v>
      </c>
      <c r="E354" s="63">
        <v>215</v>
      </c>
      <c r="H354" t="s">
        <v>621</v>
      </c>
      <c r="I354" s="2">
        <v>46039</v>
      </c>
      <c r="J354" s="63">
        <v>215</v>
      </c>
    </row>
    <row r="355" spans="3:10" x14ac:dyDescent="0.2">
      <c r="C355" t="s">
        <v>386</v>
      </c>
      <c r="D355" s="2">
        <v>46039</v>
      </c>
      <c r="E355" s="63">
        <v>190</v>
      </c>
      <c r="H355" t="s">
        <v>386</v>
      </c>
      <c r="I355" s="2">
        <v>46039</v>
      </c>
      <c r="J355" s="63">
        <v>190</v>
      </c>
    </row>
    <row r="356" spans="3:10" x14ac:dyDescent="0.2">
      <c r="C356" t="s">
        <v>365</v>
      </c>
      <c r="D356" s="2">
        <v>46039</v>
      </c>
      <c r="E356" s="63">
        <v>240</v>
      </c>
      <c r="H356" t="s">
        <v>365</v>
      </c>
      <c r="I356" s="2">
        <v>46039</v>
      </c>
      <c r="J356" s="63">
        <v>240</v>
      </c>
    </row>
    <row r="357" spans="3:10" x14ac:dyDescent="0.2">
      <c r="C357" t="s">
        <v>662</v>
      </c>
      <c r="D357" s="2">
        <v>46053</v>
      </c>
      <c r="E357" s="63">
        <v>240</v>
      </c>
      <c r="H357" t="s">
        <v>662</v>
      </c>
      <c r="I357" s="2">
        <v>46053</v>
      </c>
      <c r="J357" s="63">
        <v>240</v>
      </c>
    </row>
    <row r="358" spans="3:10" x14ac:dyDescent="0.2">
      <c r="C358" t="s">
        <v>584</v>
      </c>
      <c r="D358" s="2">
        <v>46047</v>
      </c>
      <c r="E358" s="63">
        <v>110</v>
      </c>
      <c r="H358" t="s">
        <v>584</v>
      </c>
      <c r="I358" s="2">
        <v>46047</v>
      </c>
      <c r="J358" s="63">
        <v>110</v>
      </c>
    </row>
    <row r="359" spans="3:10" x14ac:dyDescent="0.2">
      <c r="C359" t="s">
        <v>885</v>
      </c>
      <c r="D359" s="2">
        <v>46060</v>
      </c>
      <c r="E359" s="63">
        <v>135</v>
      </c>
      <c r="H359" t="s">
        <v>885</v>
      </c>
      <c r="I359" s="2">
        <v>46060</v>
      </c>
      <c r="J359" s="63">
        <v>135</v>
      </c>
    </row>
    <row r="360" spans="3:10" x14ac:dyDescent="0.2">
      <c r="C360" t="s">
        <v>253</v>
      </c>
      <c r="D360" s="2">
        <v>46032</v>
      </c>
      <c r="E360" s="63">
        <v>240</v>
      </c>
      <c r="H360" t="s">
        <v>253</v>
      </c>
      <c r="I360" s="2">
        <v>46032</v>
      </c>
      <c r="J360" s="63">
        <v>240</v>
      </c>
    </row>
    <row r="361" spans="3:10" x14ac:dyDescent="0.2">
      <c r="C361" t="s">
        <v>683</v>
      </c>
      <c r="D361" s="2">
        <v>46053</v>
      </c>
      <c r="E361" s="63">
        <v>240</v>
      </c>
      <c r="H361" t="s">
        <v>683</v>
      </c>
      <c r="I361" s="2">
        <v>46053</v>
      </c>
      <c r="J361" s="63">
        <v>240</v>
      </c>
    </row>
    <row r="362" spans="3:10" x14ac:dyDescent="0.2">
      <c r="C362" t="s">
        <v>475</v>
      </c>
      <c r="D362" s="2">
        <v>46045</v>
      </c>
      <c r="E362" s="63">
        <v>250</v>
      </c>
      <c r="H362" t="s">
        <v>475</v>
      </c>
      <c r="I362" s="2">
        <v>46045</v>
      </c>
      <c r="J362" s="63">
        <v>250</v>
      </c>
    </row>
    <row r="363" spans="3:10" x14ac:dyDescent="0.2">
      <c r="C363" t="s">
        <v>413</v>
      </c>
      <c r="D363" s="2">
        <v>46039</v>
      </c>
      <c r="E363" s="63">
        <v>170</v>
      </c>
      <c r="H363" t="s">
        <v>413</v>
      </c>
      <c r="I363" s="2">
        <v>46039</v>
      </c>
      <c r="J363" s="63">
        <v>170</v>
      </c>
    </row>
    <row r="364" spans="3:10" x14ac:dyDescent="0.2">
      <c r="C364" t="s">
        <v>411</v>
      </c>
      <c r="D364" s="2">
        <v>46039</v>
      </c>
      <c r="E364" s="63">
        <v>210</v>
      </c>
      <c r="H364" t="s">
        <v>411</v>
      </c>
      <c r="I364" s="2">
        <v>46039</v>
      </c>
      <c r="J364" s="63">
        <v>210</v>
      </c>
    </row>
    <row r="365" spans="3:10" x14ac:dyDescent="0.2">
      <c r="C365" t="s">
        <v>237</v>
      </c>
      <c r="D365" s="2">
        <v>45990</v>
      </c>
      <c r="E365" s="63">
        <v>430</v>
      </c>
      <c r="H365" t="s">
        <v>237</v>
      </c>
      <c r="I365" s="2">
        <v>45990</v>
      </c>
      <c r="J365" s="63">
        <v>430</v>
      </c>
    </row>
    <row r="366" spans="3:10" x14ac:dyDescent="0.2">
      <c r="C366" t="s">
        <v>412</v>
      </c>
      <c r="D366" s="2">
        <v>46039</v>
      </c>
      <c r="E366" s="63">
        <v>190</v>
      </c>
      <c r="H366" t="s">
        <v>412</v>
      </c>
      <c r="I366" s="2">
        <v>46039</v>
      </c>
      <c r="J366" s="63">
        <v>190</v>
      </c>
    </row>
    <row r="367" spans="3:10" x14ac:dyDescent="0.2">
      <c r="C367" t="s">
        <v>724</v>
      </c>
      <c r="D367" s="2">
        <v>46053</v>
      </c>
      <c r="E367" s="63">
        <v>200</v>
      </c>
      <c r="H367" t="s">
        <v>724</v>
      </c>
      <c r="I367" s="2">
        <v>46053</v>
      </c>
      <c r="J367" s="63">
        <v>200</v>
      </c>
    </row>
    <row r="368" spans="3:10" x14ac:dyDescent="0.2">
      <c r="C368" t="s">
        <v>380</v>
      </c>
      <c r="D368" s="2">
        <v>46039</v>
      </c>
      <c r="E368" s="63">
        <v>330</v>
      </c>
      <c r="H368" t="s">
        <v>380</v>
      </c>
      <c r="I368" s="2">
        <v>46039</v>
      </c>
      <c r="J368" s="63">
        <v>330</v>
      </c>
    </row>
    <row r="369" spans="3:10" x14ac:dyDescent="0.2">
      <c r="C369" t="s">
        <v>503</v>
      </c>
      <c r="D369" s="2">
        <v>46045</v>
      </c>
      <c r="E369" s="63">
        <v>230</v>
      </c>
      <c r="H369" t="s">
        <v>503</v>
      </c>
      <c r="I369" s="2">
        <v>46045</v>
      </c>
      <c r="J369" s="63">
        <v>230</v>
      </c>
    </row>
    <row r="370" spans="3:10" x14ac:dyDescent="0.2">
      <c r="C370" t="s">
        <v>279</v>
      </c>
      <c r="D370" s="2">
        <v>46038</v>
      </c>
      <c r="E370" s="63">
        <v>355</v>
      </c>
      <c r="H370" t="s">
        <v>279</v>
      </c>
      <c r="I370" s="2">
        <v>46038</v>
      </c>
      <c r="J370" s="63">
        <v>355</v>
      </c>
    </row>
    <row r="371" spans="3:10" x14ac:dyDescent="0.2">
      <c r="C371" t="s">
        <v>694</v>
      </c>
      <c r="D371" s="2">
        <v>46053</v>
      </c>
      <c r="E371" s="63">
        <v>250</v>
      </c>
      <c r="H371" t="s">
        <v>694</v>
      </c>
      <c r="I371" s="2">
        <v>46053</v>
      </c>
      <c r="J371" s="63">
        <v>250</v>
      </c>
    </row>
    <row r="372" spans="3:10" x14ac:dyDescent="0.2">
      <c r="C372" t="s">
        <v>169</v>
      </c>
      <c r="D372" s="2">
        <v>45997</v>
      </c>
      <c r="E372" s="63">
        <v>315</v>
      </c>
      <c r="H372" t="s">
        <v>169</v>
      </c>
      <c r="I372" s="2">
        <v>45997</v>
      </c>
      <c r="J372" s="63">
        <v>315</v>
      </c>
    </row>
    <row r="373" spans="3:10" x14ac:dyDescent="0.2">
      <c r="C373" t="s">
        <v>988</v>
      </c>
      <c r="D373" s="2">
        <v>46085</v>
      </c>
      <c r="E373" s="63">
        <v>260</v>
      </c>
      <c r="H373" t="s">
        <v>988</v>
      </c>
      <c r="I373" s="2">
        <v>46085</v>
      </c>
      <c r="J373" s="63">
        <v>260</v>
      </c>
    </row>
    <row r="374" spans="3:10" x14ac:dyDescent="0.2">
      <c r="C374" t="s">
        <v>634</v>
      </c>
      <c r="D374" s="2">
        <v>46051</v>
      </c>
      <c r="E374" s="63">
        <v>310</v>
      </c>
      <c r="H374" t="s">
        <v>634</v>
      </c>
      <c r="I374" s="2">
        <v>46051</v>
      </c>
      <c r="J374" s="63">
        <v>310</v>
      </c>
    </row>
    <row r="375" spans="3:10" x14ac:dyDescent="0.2">
      <c r="C375" t="s">
        <v>831</v>
      </c>
      <c r="D375" s="2">
        <v>46060</v>
      </c>
      <c r="E375" s="63">
        <v>140</v>
      </c>
      <c r="H375" t="s">
        <v>831</v>
      </c>
      <c r="I375" s="2">
        <v>46060</v>
      </c>
      <c r="J375" s="63">
        <v>140</v>
      </c>
    </row>
    <row r="376" spans="3:10" x14ac:dyDescent="0.2">
      <c r="C376" t="s">
        <v>318</v>
      </c>
      <c r="D376" s="2">
        <v>46032</v>
      </c>
      <c r="E376" s="63">
        <v>140</v>
      </c>
      <c r="H376" t="s">
        <v>318</v>
      </c>
      <c r="I376" s="2">
        <v>46032</v>
      </c>
      <c r="J376" s="63">
        <v>140</v>
      </c>
    </row>
    <row r="377" spans="3:10" x14ac:dyDescent="0.2">
      <c r="C377" t="s">
        <v>245</v>
      </c>
      <c r="D377" s="2">
        <v>45990</v>
      </c>
      <c r="E377" s="63">
        <v>140</v>
      </c>
      <c r="H377" t="s">
        <v>245</v>
      </c>
      <c r="I377" s="2">
        <v>45990</v>
      </c>
      <c r="J377" s="63">
        <v>140</v>
      </c>
    </row>
    <row r="378" spans="3:10" x14ac:dyDescent="0.2">
      <c r="C378" t="s">
        <v>925</v>
      </c>
      <c r="D378" s="2">
        <v>46073</v>
      </c>
      <c r="E378" s="63">
        <v>195</v>
      </c>
      <c r="H378" t="s">
        <v>925</v>
      </c>
      <c r="I378" s="2">
        <v>46073</v>
      </c>
      <c r="J378" s="63">
        <v>195</v>
      </c>
    </row>
    <row r="379" spans="3:10" x14ac:dyDescent="0.2">
      <c r="C379" t="s">
        <v>564</v>
      </c>
      <c r="D379" s="2">
        <v>46046</v>
      </c>
      <c r="E379" s="63">
        <v>215</v>
      </c>
      <c r="H379" t="s">
        <v>564</v>
      </c>
      <c r="I379" s="2">
        <v>46046</v>
      </c>
      <c r="J379" s="63">
        <v>215</v>
      </c>
    </row>
    <row r="380" spans="3:10" x14ac:dyDescent="0.2">
      <c r="C380" t="s">
        <v>913</v>
      </c>
      <c r="D380" s="2">
        <v>46074</v>
      </c>
      <c r="E380" s="63">
        <v>185</v>
      </c>
      <c r="H380" t="s">
        <v>913</v>
      </c>
      <c r="I380" s="2">
        <v>46074</v>
      </c>
      <c r="J380" s="63">
        <v>185</v>
      </c>
    </row>
    <row r="381" spans="3:10" x14ac:dyDescent="0.2">
      <c r="C381" t="s">
        <v>351</v>
      </c>
      <c r="D381" s="2">
        <v>46039</v>
      </c>
      <c r="E381" s="63">
        <v>280</v>
      </c>
      <c r="H381" t="s">
        <v>351</v>
      </c>
      <c r="I381" s="2">
        <v>46039</v>
      </c>
      <c r="J381" s="63">
        <v>280</v>
      </c>
    </row>
    <row r="382" spans="3:10" x14ac:dyDescent="0.2">
      <c r="C382" t="s">
        <v>633</v>
      </c>
      <c r="D382" s="2">
        <v>46051</v>
      </c>
      <c r="E382" s="63">
        <v>310</v>
      </c>
      <c r="H382" t="s">
        <v>633</v>
      </c>
      <c r="I382" s="2">
        <v>46051</v>
      </c>
      <c r="J382" s="63">
        <v>310</v>
      </c>
    </row>
    <row r="383" spans="3:10" x14ac:dyDescent="0.2">
      <c r="C383" t="s">
        <v>646</v>
      </c>
      <c r="D383" s="2">
        <v>46051</v>
      </c>
      <c r="E383" s="63">
        <v>160</v>
      </c>
      <c r="H383" t="s">
        <v>646</v>
      </c>
      <c r="I383" s="2">
        <v>46051</v>
      </c>
      <c r="J383" s="63">
        <v>160</v>
      </c>
    </row>
    <row r="384" spans="3:10" x14ac:dyDescent="0.2">
      <c r="C384" t="s">
        <v>611</v>
      </c>
      <c r="D384" s="2">
        <v>46046</v>
      </c>
      <c r="E384" s="63">
        <v>95</v>
      </c>
      <c r="H384" t="s">
        <v>611</v>
      </c>
      <c r="I384" s="2">
        <v>46046</v>
      </c>
      <c r="J384" s="63">
        <v>95</v>
      </c>
    </row>
    <row r="385" spans="3:10" x14ac:dyDescent="0.2">
      <c r="C385" t="s">
        <v>358</v>
      </c>
      <c r="D385" s="2">
        <v>46039</v>
      </c>
      <c r="E385" s="63">
        <v>445</v>
      </c>
      <c r="H385" t="s">
        <v>358</v>
      </c>
      <c r="I385" s="2">
        <v>46039</v>
      </c>
      <c r="J385" s="63">
        <v>445</v>
      </c>
    </row>
    <row r="386" spans="3:10" x14ac:dyDescent="0.2">
      <c r="C386" t="s">
        <v>361</v>
      </c>
      <c r="D386" s="2">
        <v>46039</v>
      </c>
      <c r="E386" s="63">
        <v>350</v>
      </c>
      <c r="H386" t="s">
        <v>361</v>
      </c>
      <c r="I386" s="2">
        <v>46039</v>
      </c>
      <c r="J386" s="63">
        <v>350</v>
      </c>
    </row>
    <row r="387" spans="3:10" x14ac:dyDescent="0.2">
      <c r="C387" t="s">
        <v>170</v>
      </c>
      <c r="D387" s="2">
        <v>45997</v>
      </c>
      <c r="E387" s="63">
        <v>385</v>
      </c>
      <c r="H387" t="s">
        <v>170</v>
      </c>
      <c r="I387" s="2">
        <v>45997</v>
      </c>
      <c r="J387" s="63">
        <v>385</v>
      </c>
    </row>
    <row r="388" spans="3:10" x14ac:dyDescent="0.2">
      <c r="C388" t="s">
        <v>609</v>
      </c>
      <c r="D388" s="2">
        <v>46046</v>
      </c>
      <c r="E388" s="63">
        <v>215</v>
      </c>
      <c r="H388" t="s">
        <v>609</v>
      </c>
      <c r="I388" s="2">
        <v>46046</v>
      </c>
      <c r="J388" s="63">
        <v>215</v>
      </c>
    </row>
    <row r="389" spans="3:10" x14ac:dyDescent="0.2">
      <c r="C389" t="s">
        <v>617</v>
      </c>
      <c r="D389" s="2">
        <v>46039</v>
      </c>
      <c r="E389" s="63">
        <v>350</v>
      </c>
      <c r="H389" t="s">
        <v>617</v>
      </c>
      <c r="I389" s="2">
        <v>46039</v>
      </c>
      <c r="J389" s="63">
        <v>350</v>
      </c>
    </row>
    <row r="390" spans="3:10" x14ac:dyDescent="0.2">
      <c r="C390" t="s">
        <v>482</v>
      </c>
      <c r="D390" s="2">
        <v>46045</v>
      </c>
      <c r="E390" s="63">
        <v>160</v>
      </c>
      <c r="H390" t="s">
        <v>482</v>
      </c>
      <c r="I390" s="2">
        <v>46045</v>
      </c>
      <c r="J390" s="63">
        <v>160</v>
      </c>
    </row>
    <row r="391" spans="3:10" x14ac:dyDescent="0.2">
      <c r="C391" t="s">
        <v>387</v>
      </c>
      <c r="D391" s="2">
        <v>46039</v>
      </c>
      <c r="E391" s="63">
        <v>190</v>
      </c>
      <c r="H391" t="s">
        <v>387</v>
      </c>
      <c r="I391" s="2">
        <v>46039</v>
      </c>
      <c r="J391" s="63">
        <v>190</v>
      </c>
    </row>
    <row r="392" spans="3:10" x14ac:dyDescent="0.2">
      <c r="C392" t="s">
        <v>830</v>
      </c>
      <c r="D392" s="2">
        <v>46060</v>
      </c>
      <c r="E392" s="63">
        <v>160</v>
      </c>
      <c r="H392" t="s">
        <v>830</v>
      </c>
      <c r="I392" s="2">
        <v>46060</v>
      </c>
      <c r="J392" s="63">
        <v>160</v>
      </c>
    </row>
    <row r="393" spans="3:10" x14ac:dyDescent="0.2">
      <c r="C393" t="s">
        <v>366</v>
      </c>
      <c r="D393" s="2">
        <v>46039</v>
      </c>
      <c r="E393" s="63">
        <v>230</v>
      </c>
      <c r="H393" t="s">
        <v>366</v>
      </c>
      <c r="I393" s="2">
        <v>46039</v>
      </c>
      <c r="J393" s="63">
        <v>230</v>
      </c>
    </row>
    <row r="394" spans="3:10" x14ac:dyDescent="0.2">
      <c r="C394" t="s">
        <v>859</v>
      </c>
      <c r="D394" s="2">
        <v>46060</v>
      </c>
      <c r="E394" s="63">
        <v>350</v>
      </c>
      <c r="H394" t="s">
        <v>859</v>
      </c>
      <c r="I394" s="2">
        <v>46060</v>
      </c>
      <c r="J394" s="63">
        <v>350</v>
      </c>
    </row>
    <row r="395" spans="3:10" x14ac:dyDescent="0.2">
      <c r="C395" t="s">
        <v>184</v>
      </c>
      <c r="D395" s="2">
        <v>46038</v>
      </c>
      <c r="E395" s="63">
        <v>280</v>
      </c>
      <c r="H395" t="s">
        <v>184</v>
      </c>
      <c r="I395" s="2">
        <v>46038</v>
      </c>
      <c r="J395" s="63">
        <v>280</v>
      </c>
    </row>
    <row r="396" spans="3:10" x14ac:dyDescent="0.2">
      <c r="C396" t="s">
        <v>603</v>
      </c>
      <c r="D396" s="2">
        <v>46046</v>
      </c>
      <c r="E396" s="63">
        <v>220</v>
      </c>
      <c r="H396" t="s">
        <v>603</v>
      </c>
      <c r="I396" s="2">
        <v>46046</v>
      </c>
      <c r="J396" s="63">
        <v>220</v>
      </c>
    </row>
    <row r="397" spans="3:10" x14ac:dyDescent="0.2">
      <c r="C397" t="s">
        <v>801</v>
      </c>
      <c r="D397" s="2">
        <v>46060</v>
      </c>
      <c r="E397" s="63">
        <v>170</v>
      </c>
      <c r="H397" t="s">
        <v>801</v>
      </c>
      <c r="I397" s="2">
        <v>46060</v>
      </c>
      <c r="J397" s="63">
        <v>170</v>
      </c>
    </row>
    <row r="398" spans="3:10" x14ac:dyDescent="0.2">
      <c r="C398" t="s">
        <v>970</v>
      </c>
      <c r="D398" s="2">
        <v>46081</v>
      </c>
      <c r="E398" s="63">
        <v>270</v>
      </c>
      <c r="H398" t="s">
        <v>970</v>
      </c>
      <c r="I398" s="2">
        <v>46081</v>
      </c>
      <c r="J398" s="63">
        <v>270</v>
      </c>
    </row>
    <row r="399" spans="3:10" x14ac:dyDescent="0.2">
      <c r="C399" t="s">
        <v>188</v>
      </c>
      <c r="D399" s="2">
        <v>46032</v>
      </c>
      <c r="E399" s="63">
        <v>540</v>
      </c>
      <c r="H399" t="s">
        <v>188</v>
      </c>
      <c r="I399" s="2">
        <v>46032</v>
      </c>
      <c r="J399" s="63">
        <v>540</v>
      </c>
    </row>
    <row r="400" spans="3:10" x14ac:dyDescent="0.2">
      <c r="C400" t="s">
        <v>346</v>
      </c>
      <c r="D400" s="2">
        <v>46039</v>
      </c>
      <c r="E400" s="63">
        <v>330</v>
      </c>
      <c r="H400" t="s">
        <v>346</v>
      </c>
      <c r="I400" s="2">
        <v>46039</v>
      </c>
      <c r="J400" s="63">
        <v>330</v>
      </c>
    </row>
    <row r="401" spans="3:10" x14ac:dyDescent="0.2">
      <c r="C401" t="s">
        <v>506</v>
      </c>
      <c r="D401" s="2">
        <v>46045</v>
      </c>
      <c r="E401" s="63">
        <v>200</v>
      </c>
      <c r="H401" t="s">
        <v>506</v>
      </c>
      <c r="I401" s="2">
        <v>46045</v>
      </c>
      <c r="J401" s="63">
        <v>200</v>
      </c>
    </row>
    <row r="402" spans="3:10" x14ac:dyDescent="0.2">
      <c r="C402" t="s">
        <v>356</v>
      </c>
      <c r="D402" s="2">
        <v>46039</v>
      </c>
      <c r="E402" s="63">
        <v>80</v>
      </c>
      <c r="H402" t="s">
        <v>356</v>
      </c>
      <c r="I402" s="2">
        <v>46039</v>
      </c>
      <c r="J402" s="63">
        <v>80</v>
      </c>
    </row>
    <row r="403" spans="3:10" x14ac:dyDescent="0.2">
      <c r="C403" t="s">
        <v>573</v>
      </c>
      <c r="D403" s="2">
        <v>46046</v>
      </c>
      <c r="E403" s="63">
        <v>115</v>
      </c>
      <c r="H403" t="s">
        <v>573</v>
      </c>
      <c r="I403" s="2">
        <v>46046</v>
      </c>
      <c r="J403" s="63">
        <v>115</v>
      </c>
    </row>
    <row r="404" spans="3:10" x14ac:dyDescent="0.2">
      <c r="C404" t="s">
        <v>667</v>
      </c>
      <c r="D404" s="2">
        <v>46053</v>
      </c>
      <c r="E404" s="63">
        <v>405</v>
      </c>
      <c r="H404" t="s">
        <v>667</v>
      </c>
      <c r="I404" s="2">
        <v>46053</v>
      </c>
      <c r="J404" s="63">
        <v>405</v>
      </c>
    </row>
    <row r="405" spans="3:10" x14ac:dyDescent="0.2">
      <c r="C405" t="s">
        <v>479</v>
      </c>
      <c r="D405" s="2">
        <v>46045</v>
      </c>
      <c r="E405" s="63">
        <v>180</v>
      </c>
      <c r="H405" t="s">
        <v>479</v>
      </c>
      <c r="I405" s="2">
        <v>46045</v>
      </c>
      <c r="J405" s="63">
        <v>180</v>
      </c>
    </row>
    <row r="406" spans="3:10" x14ac:dyDescent="0.2">
      <c r="C406" t="s">
        <v>191</v>
      </c>
      <c r="D406" s="2">
        <v>46032</v>
      </c>
      <c r="E406" s="63">
        <v>325</v>
      </c>
      <c r="H406" t="s">
        <v>191</v>
      </c>
      <c r="I406" s="2">
        <v>46032</v>
      </c>
      <c r="J406" s="63">
        <v>325</v>
      </c>
    </row>
    <row r="407" spans="3:10" x14ac:dyDescent="0.2">
      <c r="C407" t="s">
        <v>969</v>
      </c>
      <c r="D407" s="2">
        <v>46081</v>
      </c>
      <c r="E407" s="63">
        <v>310</v>
      </c>
      <c r="H407" t="s">
        <v>969</v>
      </c>
      <c r="I407" s="2">
        <v>46081</v>
      </c>
      <c r="J407" s="63">
        <v>310</v>
      </c>
    </row>
    <row r="408" spans="3:10" x14ac:dyDescent="0.2">
      <c r="C408" t="s">
        <v>494</v>
      </c>
      <c r="D408" s="2">
        <v>46045</v>
      </c>
      <c r="E408" s="63">
        <v>200</v>
      </c>
      <c r="H408" t="s">
        <v>494</v>
      </c>
      <c r="I408" s="2">
        <v>46045</v>
      </c>
      <c r="J408" s="63">
        <v>200</v>
      </c>
    </row>
    <row r="409" spans="3:10" x14ac:dyDescent="0.2">
      <c r="C409" t="s">
        <v>488</v>
      </c>
      <c r="D409" s="2">
        <v>46045</v>
      </c>
      <c r="E409" s="63">
        <v>310</v>
      </c>
      <c r="H409" t="s">
        <v>488</v>
      </c>
      <c r="I409" s="2">
        <v>46045</v>
      </c>
      <c r="J409" s="63">
        <v>310</v>
      </c>
    </row>
    <row r="410" spans="3:10" x14ac:dyDescent="0.2">
      <c r="C410" t="s">
        <v>556</v>
      </c>
      <c r="D410" s="2">
        <v>46046</v>
      </c>
      <c r="E410" s="63">
        <v>375</v>
      </c>
      <c r="H410" t="s">
        <v>556</v>
      </c>
      <c r="I410" s="2">
        <v>46046</v>
      </c>
      <c r="J410" s="63">
        <v>375</v>
      </c>
    </row>
    <row r="411" spans="3:10" x14ac:dyDescent="0.2">
      <c r="C411" t="s">
        <v>553</v>
      </c>
      <c r="D411" s="2">
        <v>46046</v>
      </c>
      <c r="E411" s="63">
        <v>505</v>
      </c>
      <c r="H411" t="s">
        <v>553</v>
      </c>
      <c r="I411" s="2">
        <v>46046</v>
      </c>
      <c r="J411" s="63">
        <v>505</v>
      </c>
    </row>
    <row r="412" spans="3:10" x14ac:dyDescent="0.2">
      <c r="C412" t="s">
        <v>312</v>
      </c>
      <c r="D412" s="2">
        <v>46032</v>
      </c>
      <c r="E412" s="63">
        <v>280</v>
      </c>
      <c r="H412" t="s">
        <v>312</v>
      </c>
      <c r="I412" s="2">
        <v>46032</v>
      </c>
      <c r="J412" s="63">
        <v>280</v>
      </c>
    </row>
    <row r="413" spans="3:10" x14ac:dyDescent="0.2">
      <c r="C413" t="s">
        <v>310</v>
      </c>
      <c r="D413" s="2">
        <v>46032</v>
      </c>
      <c r="E413" s="63">
        <v>280</v>
      </c>
      <c r="H413" t="s">
        <v>310</v>
      </c>
      <c r="I413" s="2">
        <v>46032</v>
      </c>
      <c r="J413" s="63">
        <v>280</v>
      </c>
    </row>
    <row r="414" spans="3:10" x14ac:dyDescent="0.2">
      <c r="C414" t="s">
        <v>794</v>
      </c>
      <c r="D414" s="2">
        <v>46060</v>
      </c>
      <c r="E414" s="63">
        <v>275</v>
      </c>
      <c r="H414" t="s">
        <v>794</v>
      </c>
      <c r="I414" s="2">
        <v>46060</v>
      </c>
      <c r="J414" s="63">
        <v>275</v>
      </c>
    </row>
    <row r="415" spans="3:10" x14ac:dyDescent="0.2">
      <c r="C415" t="s">
        <v>793</v>
      </c>
      <c r="D415" s="2">
        <v>46060</v>
      </c>
      <c r="E415" s="63">
        <v>325</v>
      </c>
      <c r="H415" t="s">
        <v>793</v>
      </c>
      <c r="I415" s="2">
        <v>46060</v>
      </c>
      <c r="J415" s="63">
        <v>325</v>
      </c>
    </row>
    <row r="416" spans="3:10" x14ac:dyDescent="0.2">
      <c r="C416" t="s">
        <v>903</v>
      </c>
      <c r="D416" s="2">
        <v>46074</v>
      </c>
      <c r="E416" s="63">
        <v>370</v>
      </c>
      <c r="H416" t="s">
        <v>903</v>
      </c>
      <c r="I416" s="2">
        <v>46074</v>
      </c>
      <c r="J416" s="63">
        <v>370</v>
      </c>
    </row>
    <row r="417" spans="3:10" x14ac:dyDescent="0.2">
      <c r="C417" t="s">
        <v>267</v>
      </c>
      <c r="D417" s="2">
        <v>46004</v>
      </c>
      <c r="E417" s="63">
        <v>140</v>
      </c>
      <c r="H417" t="s">
        <v>267</v>
      </c>
      <c r="I417" s="2">
        <v>46004</v>
      </c>
      <c r="J417" s="63">
        <v>140</v>
      </c>
    </row>
    <row r="418" spans="3:10" x14ac:dyDescent="0.2">
      <c r="C418" t="s">
        <v>558</v>
      </c>
      <c r="D418" s="2">
        <v>46046</v>
      </c>
      <c r="E418" s="63">
        <v>310</v>
      </c>
      <c r="H418" t="s">
        <v>558</v>
      </c>
      <c r="I418" s="2">
        <v>46046</v>
      </c>
      <c r="J418" s="63">
        <v>310</v>
      </c>
    </row>
    <row r="419" spans="3:10" x14ac:dyDescent="0.2">
      <c r="C419" t="s">
        <v>818</v>
      </c>
      <c r="D419" s="2">
        <v>46060</v>
      </c>
      <c r="E419" s="63">
        <v>145</v>
      </c>
      <c r="H419" t="s">
        <v>818</v>
      </c>
      <c r="I419" s="2">
        <v>46060</v>
      </c>
      <c r="J419" s="63">
        <v>145</v>
      </c>
    </row>
    <row r="420" spans="3:10" x14ac:dyDescent="0.2">
      <c r="C420" t="s">
        <v>918</v>
      </c>
      <c r="D420" s="2">
        <v>46074</v>
      </c>
      <c r="E420" s="63">
        <v>145</v>
      </c>
      <c r="H420" t="s">
        <v>918</v>
      </c>
      <c r="I420" s="2">
        <v>46074</v>
      </c>
      <c r="J420" s="63">
        <v>145</v>
      </c>
    </row>
    <row r="421" spans="3:10" x14ac:dyDescent="0.2">
      <c r="C421" t="s">
        <v>812</v>
      </c>
      <c r="D421" s="2">
        <v>46060</v>
      </c>
      <c r="E421" s="63">
        <v>190</v>
      </c>
      <c r="H421" t="s">
        <v>812</v>
      </c>
      <c r="I421" s="2">
        <v>46060</v>
      </c>
      <c r="J421" s="63">
        <v>190</v>
      </c>
    </row>
    <row r="422" spans="3:10" x14ac:dyDescent="0.2">
      <c r="C422" t="s">
        <v>639</v>
      </c>
      <c r="D422" s="2">
        <v>46051</v>
      </c>
      <c r="E422" s="63">
        <v>215</v>
      </c>
      <c r="H422" t="s">
        <v>639</v>
      </c>
      <c r="I422" s="2">
        <v>46051</v>
      </c>
      <c r="J422" s="63">
        <v>215</v>
      </c>
    </row>
    <row r="423" spans="3:10" x14ac:dyDescent="0.2">
      <c r="C423" t="s">
        <v>942</v>
      </c>
      <c r="D423" s="2">
        <v>46074</v>
      </c>
      <c r="E423" s="63">
        <v>135</v>
      </c>
      <c r="H423" t="s">
        <v>942</v>
      </c>
      <c r="I423" s="2">
        <v>46074</v>
      </c>
      <c r="J423" s="63">
        <v>135</v>
      </c>
    </row>
    <row r="424" spans="3:10" x14ac:dyDescent="0.2">
      <c r="C424" t="s">
        <v>786</v>
      </c>
      <c r="D424" s="2">
        <v>46053</v>
      </c>
      <c r="E424" s="63">
        <v>175</v>
      </c>
      <c r="H424" t="s">
        <v>786</v>
      </c>
      <c r="I424" s="2">
        <v>46053</v>
      </c>
      <c r="J424" s="63">
        <v>175</v>
      </c>
    </row>
    <row r="425" spans="3:10" x14ac:dyDescent="0.2">
      <c r="C425" t="s">
        <v>539</v>
      </c>
      <c r="D425" s="2">
        <v>46046</v>
      </c>
      <c r="E425" s="63">
        <v>330</v>
      </c>
      <c r="H425" t="s">
        <v>539</v>
      </c>
      <c r="I425" s="2">
        <v>46046</v>
      </c>
      <c r="J425" s="63">
        <v>330</v>
      </c>
    </row>
    <row r="426" spans="3:10" x14ac:dyDescent="0.2">
      <c r="C426" t="s">
        <v>964</v>
      </c>
      <c r="D426" s="2">
        <v>46081</v>
      </c>
      <c r="E426" s="63">
        <v>205</v>
      </c>
      <c r="H426" t="s">
        <v>964</v>
      </c>
      <c r="I426" s="2">
        <v>46081</v>
      </c>
      <c r="J426" s="63">
        <v>205</v>
      </c>
    </row>
    <row r="427" spans="3:10" x14ac:dyDescent="0.2">
      <c r="C427" t="s">
        <v>642</v>
      </c>
      <c r="D427" s="2">
        <v>46051</v>
      </c>
      <c r="E427" s="63">
        <v>190</v>
      </c>
      <c r="H427" t="s">
        <v>642</v>
      </c>
      <c r="I427" s="2">
        <v>46051</v>
      </c>
      <c r="J427" s="63">
        <v>190</v>
      </c>
    </row>
    <row r="428" spans="3:10" x14ac:dyDescent="0.2">
      <c r="C428" t="s">
        <v>292</v>
      </c>
      <c r="D428" s="2">
        <v>45997</v>
      </c>
      <c r="E428" s="63">
        <v>240</v>
      </c>
      <c r="H428" t="s">
        <v>292</v>
      </c>
      <c r="I428" s="2">
        <v>45997</v>
      </c>
      <c r="J428" s="63">
        <v>240</v>
      </c>
    </row>
    <row r="429" spans="3:10" x14ac:dyDescent="0.2">
      <c r="C429" t="s">
        <v>896</v>
      </c>
      <c r="D429" s="2">
        <v>46068</v>
      </c>
      <c r="E429" s="63">
        <v>250</v>
      </c>
      <c r="H429" t="s">
        <v>896</v>
      </c>
      <c r="I429" s="2">
        <v>46068</v>
      </c>
      <c r="J429" s="63">
        <v>250</v>
      </c>
    </row>
    <row r="430" spans="3:10" x14ac:dyDescent="0.2">
      <c r="C430" t="s">
        <v>431</v>
      </c>
      <c r="D430" s="2">
        <v>46032</v>
      </c>
      <c r="E430" s="63">
        <v>385</v>
      </c>
      <c r="H430" t="s">
        <v>431</v>
      </c>
      <c r="I430" s="2">
        <v>46032</v>
      </c>
      <c r="J430" s="63">
        <v>385</v>
      </c>
    </row>
    <row r="431" spans="3:10" x14ac:dyDescent="0.2">
      <c r="C431" t="s">
        <v>548</v>
      </c>
      <c r="D431" s="2">
        <v>46046</v>
      </c>
      <c r="E431" s="63">
        <v>175</v>
      </c>
      <c r="H431" t="s">
        <v>548</v>
      </c>
      <c r="I431" s="2">
        <v>46046</v>
      </c>
      <c r="J431" s="63">
        <v>175</v>
      </c>
    </row>
    <row r="432" spans="3:10" x14ac:dyDescent="0.2">
      <c r="C432" t="s">
        <v>725</v>
      </c>
      <c r="D432" s="2">
        <v>46053</v>
      </c>
      <c r="E432" s="63">
        <v>220</v>
      </c>
      <c r="H432" t="s">
        <v>725</v>
      </c>
      <c r="I432" s="2">
        <v>46053</v>
      </c>
      <c r="J432" s="63">
        <v>220</v>
      </c>
    </row>
    <row r="433" spans="3:10" x14ac:dyDescent="0.2">
      <c r="C433" t="s">
        <v>631</v>
      </c>
      <c r="D433" s="2">
        <v>46051</v>
      </c>
      <c r="E433" s="63">
        <v>420</v>
      </c>
      <c r="H433" t="s">
        <v>631</v>
      </c>
      <c r="I433" s="2">
        <v>46051</v>
      </c>
      <c r="J433" s="63">
        <v>420</v>
      </c>
    </row>
    <row r="434" spans="3:10" x14ac:dyDescent="0.2">
      <c r="C434" t="s">
        <v>563</v>
      </c>
      <c r="D434" s="2">
        <v>46046</v>
      </c>
      <c r="E434" s="63">
        <v>240</v>
      </c>
      <c r="H434" t="s">
        <v>563</v>
      </c>
      <c r="I434" s="2">
        <v>46046</v>
      </c>
      <c r="J434" s="63">
        <v>240</v>
      </c>
    </row>
    <row r="435" spans="3:10" x14ac:dyDescent="0.2">
      <c r="C435" t="s">
        <v>598</v>
      </c>
      <c r="D435" s="2">
        <v>46046</v>
      </c>
      <c r="E435" s="63">
        <v>185</v>
      </c>
      <c r="H435" t="s">
        <v>598</v>
      </c>
      <c r="I435" s="2">
        <v>46046</v>
      </c>
      <c r="J435" s="63">
        <v>185</v>
      </c>
    </row>
    <row r="436" spans="3:10" x14ac:dyDescent="0.2">
      <c r="C436" t="s">
        <v>618</v>
      </c>
      <c r="D436" s="2">
        <v>46039</v>
      </c>
      <c r="E436" s="63">
        <v>325</v>
      </c>
      <c r="H436" t="s">
        <v>618</v>
      </c>
      <c r="I436" s="2">
        <v>46039</v>
      </c>
      <c r="J436" s="63">
        <v>325</v>
      </c>
    </row>
    <row r="437" spans="3:10" x14ac:dyDescent="0.2">
      <c r="C437" t="s">
        <v>383</v>
      </c>
      <c r="D437" s="2">
        <v>46039</v>
      </c>
      <c r="E437" s="63">
        <v>215</v>
      </c>
      <c r="H437" t="s">
        <v>383</v>
      </c>
      <c r="I437" s="2">
        <v>46039</v>
      </c>
      <c r="J437" s="63">
        <v>215</v>
      </c>
    </row>
    <row r="438" spans="3:10" x14ac:dyDescent="0.2">
      <c r="C438" t="s">
        <v>855</v>
      </c>
      <c r="D438" s="2">
        <v>46053</v>
      </c>
      <c r="E438" s="63">
        <v>410</v>
      </c>
      <c r="H438" t="s">
        <v>855</v>
      </c>
      <c r="I438" s="2">
        <v>46053</v>
      </c>
      <c r="J438" s="63">
        <v>410</v>
      </c>
    </row>
    <row r="439" spans="3:10" x14ac:dyDescent="0.2">
      <c r="C439" t="s">
        <v>644</v>
      </c>
      <c r="D439" s="2">
        <v>46051</v>
      </c>
      <c r="E439" s="63">
        <v>175</v>
      </c>
      <c r="H439" t="s">
        <v>644</v>
      </c>
      <c r="I439" s="2">
        <v>46051</v>
      </c>
      <c r="J439" s="63">
        <v>175</v>
      </c>
    </row>
    <row r="440" spans="3:10" x14ac:dyDescent="0.2">
      <c r="C440" t="s">
        <v>616</v>
      </c>
      <c r="D440" s="2">
        <v>46039</v>
      </c>
      <c r="E440" s="63">
        <v>450</v>
      </c>
      <c r="H440" t="s">
        <v>616</v>
      </c>
      <c r="I440" s="2">
        <v>46039</v>
      </c>
      <c r="J440" s="63">
        <v>450</v>
      </c>
    </row>
    <row r="441" spans="3:10" x14ac:dyDescent="0.2">
      <c r="C441" t="s">
        <v>530</v>
      </c>
      <c r="D441" s="2">
        <v>46046</v>
      </c>
      <c r="E441" s="63">
        <v>120</v>
      </c>
      <c r="H441" t="s">
        <v>530</v>
      </c>
      <c r="I441" s="2">
        <v>46046</v>
      </c>
      <c r="J441" s="63">
        <v>120</v>
      </c>
    </row>
    <row r="442" spans="3:10" x14ac:dyDescent="0.2">
      <c r="C442" t="s">
        <v>878</v>
      </c>
      <c r="D442" s="2">
        <v>46060</v>
      </c>
      <c r="E442" s="63">
        <v>225</v>
      </c>
      <c r="H442" t="s">
        <v>878</v>
      </c>
      <c r="I442" s="2">
        <v>46060</v>
      </c>
      <c r="J442" s="63">
        <v>225</v>
      </c>
    </row>
    <row r="443" spans="3:10" x14ac:dyDescent="0.2">
      <c r="C443" t="s">
        <v>666</v>
      </c>
      <c r="D443" s="2">
        <v>46053</v>
      </c>
      <c r="E443" s="63">
        <v>100</v>
      </c>
      <c r="H443" t="s">
        <v>666</v>
      </c>
      <c r="I443" s="2">
        <v>46053</v>
      </c>
      <c r="J443" s="63">
        <v>100</v>
      </c>
    </row>
    <row r="444" spans="3:10" x14ac:dyDescent="0.2">
      <c r="C444" t="s">
        <v>752</v>
      </c>
      <c r="D444" s="2">
        <v>46054</v>
      </c>
      <c r="E444" s="63">
        <v>230</v>
      </c>
      <c r="H444" t="s">
        <v>752</v>
      </c>
      <c r="I444" s="2">
        <v>46054</v>
      </c>
      <c r="J444" s="63">
        <v>230</v>
      </c>
    </row>
    <row r="445" spans="3:10" x14ac:dyDescent="0.2">
      <c r="C445" t="s">
        <v>168</v>
      </c>
      <c r="D445" s="2">
        <v>45997</v>
      </c>
      <c r="E445" s="63">
        <v>140</v>
      </c>
      <c r="H445" t="s">
        <v>168</v>
      </c>
      <c r="I445" s="2">
        <v>45997</v>
      </c>
      <c r="J445" s="63">
        <v>140</v>
      </c>
    </row>
    <row r="446" spans="3:10" x14ac:dyDescent="0.2">
      <c r="C446" t="s">
        <v>192</v>
      </c>
      <c r="D446" s="2">
        <v>46032</v>
      </c>
      <c r="E446" s="63">
        <v>220</v>
      </c>
      <c r="H446" t="s">
        <v>192</v>
      </c>
      <c r="I446" s="2">
        <v>46032</v>
      </c>
      <c r="J446" s="63">
        <v>220</v>
      </c>
    </row>
    <row r="447" spans="3:10" x14ac:dyDescent="0.2">
      <c r="C447" t="s">
        <v>190</v>
      </c>
      <c r="D447" s="2">
        <v>46032</v>
      </c>
      <c r="E447" s="63">
        <v>310</v>
      </c>
      <c r="H447" t="s">
        <v>190</v>
      </c>
      <c r="I447" s="2">
        <v>46032</v>
      </c>
      <c r="J447" s="63">
        <v>310</v>
      </c>
    </row>
    <row r="448" spans="3:10" x14ac:dyDescent="0.2">
      <c r="C448" t="s">
        <v>802</v>
      </c>
      <c r="D448" s="2">
        <v>46060</v>
      </c>
      <c r="E448" s="63">
        <v>125</v>
      </c>
      <c r="H448" t="s">
        <v>802</v>
      </c>
      <c r="I448" s="2">
        <v>46060</v>
      </c>
      <c r="J448" s="63">
        <v>125</v>
      </c>
    </row>
    <row r="449" spans="3:10" x14ac:dyDescent="0.2">
      <c r="C449" t="s">
        <v>809</v>
      </c>
      <c r="D449" s="2">
        <v>46060</v>
      </c>
      <c r="E449" s="63">
        <v>220</v>
      </c>
      <c r="H449" t="s">
        <v>809</v>
      </c>
      <c r="I449" s="2">
        <v>46060</v>
      </c>
      <c r="J449" s="63">
        <v>220</v>
      </c>
    </row>
    <row r="450" spans="3:10" x14ac:dyDescent="0.2">
      <c r="C450" t="s">
        <v>840</v>
      </c>
      <c r="D450" s="2">
        <v>46060</v>
      </c>
      <c r="E450" s="63">
        <v>250</v>
      </c>
      <c r="H450" t="s">
        <v>840</v>
      </c>
      <c r="I450" s="2">
        <v>46060</v>
      </c>
      <c r="J450" s="63">
        <v>250</v>
      </c>
    </row>
    <row r="451" spans="3:10" x14ac:dyDescent="0.2">
      <c r="C451" t="s">
        <v>847</v>
      </c>
      <c r="D451" s="2">
        <v>46060</v>
      </c>
      <c r="E451" s="63">
        <v>145</v>
      </c>
      <c r="H451" t="s">
        <v>847</v>
      </c>
      <c r="I451" s="2">
        <v>46060</v>
      </c>
      <c r="J451" s="63">
        <v>145</v>
      </c>
    </row>
    <row r="452" spans="3:10" x14ac:dyDescent="0.2">
      <c r="C452" t="s">
        <v>277</v>
      </c>
      <c r="D452" s="2">
        <v>45990</v>
      </c>
      <c r="E452" s="63">
        <v>180</v>
      </c>
      <c r="H452" t="s">
        <v>277</v>
      </c>
      <c r="I452" s="2">
        <v>45990</v>
      </c>
      <c r="J452" s="63">
        <v>180</v>
      </c>
    </row>
    <row r="453" spans="3:10" x14ac:dyDescent="0.2">
      <c r="C453" t="s">
        <v>453</v>
      </c>
      <c r="D453" s="2">
        <v>46039</v>
      </c>
      <c r="E453" s="63">
        <v>120</v>
      </c>
      <c r="H453" t="s">
        <v>453</v>
      </c>
      <c r="I453" s="2">
        <v>46039</v>
      </c>
      <c r="J453" s="63">
        <v>120</v>
      </c>
    </row>
    <row r="454" spans="3:10" x14ac:dyDescent="0.2">
      <c r="C454" t="s">
        <v>505</v>
      </c>
      <c r="D454" s="2">
        <v>46045</v>
      </c>
      <c r="E454" s="63">
        <v>210</v>
      </c>
      <c r="H454" t="s">
        <v>505</v>
      </c>
      <c r="I454" s="2">
        <v>46045</v>
      </c>
      <c r="J454" s="63">
        <v>210</v>
      </c>
    </row>
    <row r="455" spans="3:10" x14ac:dyDescent="0.2">
      <c r="C455" t="s">
        <v>410</v>
      </c>
      <c r="D455" s="2">
        <v>46039</v>
      </c>
      <c r="E455" s="63">
        <v>360</v>
      </c>
      <c r="H455" t="s">
        <v>410</v>
      </c>
      <c r="I455" s="2">
        <v>46039</v>
      </c>
      <c r="J455" s="63">
        <v>360</v>
      </c>
    </row>
    <row r="456" spans="3:10" x14ac:dyDescent="0.2">
      <c r="C456" t="s">
        <v>271</v>
      </c>
      <c r="D456" s="2">
        <v>46004</v>
      </c>
      <c r="E456" s="63">
        <v>80</v>
      </c>
      <c r="H456" t="s">
        <v>271</v>
      </c>
      <c r="I456" s="2">
        <v>46004</v>
      </c>
      <c r="J456" s="63">
        <v>80</v>
      </c>
    </row>
    <row r="457" spans="3:10" x14ac:dyDescent="0.2">
      <c r="C457" t="s">
        <v>165</v>
      </c>
      <c r="D457" s="2">
        <v>45990</v>
      </c>
      <c r="E457" s="63">
        <v>120</v>
      </c>
      <c r="H457" t="s">
        <v>165</v>
      </c>
      <c r="I457" s="2">
        <v>45990</v>
      </c>
      <c r="J457" s="63">
        <v>120</v>
      </c>
    </row>
    <row r="458" spans="3:10" x14ac:dyDescent="0.2">
      <c r="C458" t="s">
        <v>562</v>
      </c>
      <c r="D458" s="2">
        <v>46046</v>
      </c>
      <c r="E458" s="63">
        <v>260</v>
      </c>
      <c r="H458" t="s">
        <v>562</v>
      </c>
      <c r="I458" s="2">
        <v>46046</v>
      </c>
      <c r="J458" s="63">
        <v>260</v>
      </c>
    </row>
    <row r="459" spans="3:10" x14ac:dyDescent="0.2">
      <c r="C459" t="s">
        <v>879</v>
      </c>
      <c r="D459" s="2">
        <v>46060</v>
      </c>
      <c r="E459" s="63">
        <v>185</v>
      </c>
      <c r="H459" t="s">
        <v>879</v>
      </c>
      <c r="I459" s="2">
        <v>46060</v>
      </c>
      <c r="J459" s="63">
        <v>185</v>
      </c>
    </row>
    <row r="460" spans="3:10" x14ac:dyDescent="0.2">
      <c r="C460" t="s">
        <v>463</v>
      </c>
      <c r="D460" s="2">
        <v>46039</v>
      </c>
      <c r="E460" s="63">
        <v>180</v>
      </c>
      <c r="H460" t="s">
        <v>463</v>
      </c>
      <c r="I460" s="2">
        <v>46039</v>
      </c>
      <c r="J460" s="63">
        <v>180</v>
      </c>
    </row>
    <row r="461" spans="3:10" x14ac:dyDescent="0.2">
      <c r="C461" t="s">
        <v>686</v>
      </c>
      <c r="D461" s="2">
        <v>46053</v>
      </c>
      <c r="E461" s="63">
        <v>210</v>
      </c>
      <c r="H461" t="s">
        <v>686</v>
      </c>
      <c r="I461" s="2">
        <v>46053</v>
      </c>
      <c r="J461" s="63">
        <v>210</v>
      </c>
    </row>
    <row r="462" spans="3:10" x14ac:dyDescent="0.2">
      <c r="C462" t="s">
        <v>717</v>
      </c>
      <c r="D462" s="2">
        <v>46053</v>
      </c>
      <c r="E462" s="63">
        <v>95</v>
      </c>
      <c r="H462" t="s">
        <v>717</v>
      </c>
      <c r="I462" s="2">
        <v>46053</v>
      </c>
      <c r="J462" s="63">
        <v>95</v>
      </c>
    </row>
    <row r="463" spans="3:10" x14ac:dyDescent="0.2">
      <c r="C463" t="s">
        <v>958</v>
      </c>
      <c r="D463" s="2">
        <v>46081</v>
      </c>
      <c r="E463" s="63">
        <v>505</v>
      </c>
      <c r="H463" t="s">
        <v>958</v>
      </c>
      <c r="I463" s="2">
        <v>46081</v>
      </c>
      <c r="J463" s="63">
        <v>505</v>
      </c>
    </row>
    <row r="464" spans="3:10" x14ac:dyDescent="0.2">
      <c r="C464" t="s">
        <v>838</v>
      </c>
      <c r="D464" s="2">
        <v>46060</v>
      </c>
      <c r="E464" s="63">
        <v>390</v>
      </c>
      <c r="H464" t="s">
        <v>838</v>
      </c>
      <c r="I464" s="2">
        <v>46060</v>
      </c>
      <c r="J464" s="63">
        <v>390</v>
      </c>
    </row>
    <row r="465" spans="3:10" x14ac:dyDescent="0.2">
      <c r="C465" t="s">
        <v>647</v>
      </c>
      <c r="D465" s="2">
        <v>46051</v>
      </c>
      <c r="E465" s="63">
        <v>140</v>
      </c>
      <c r="H465" t="s">
        <v>647</v>
      </c>
      <c r="I465" s="2">
        <v>46051</v>
      </c>
      <c r="J465" s="63">
        <v>140</v>
      </c>
    </row>
    <row r="466" spans="3:10" x14ac:dyDescent="0.2">
      <c r="C466" t="s">
        <v>600</v>
      </c>
      <c r="D466" s="2">
        <v>46046</v>
      </c>
      <c r="E466" s="63">
        <v>170</v>
      </c>
      <c r="H466" t="s">
        <v>600</v>
      </c>
      <c r="I466" s="2">
        <v>46046</v>
      </c>
      <c r="J466" s="63">
        <v>170</v>
      </c>
    </row>
    <row r="467" spans="3:10" x14ac:dyDescent="0.2">
      <c r="C467" t="s">
        <v>601</v>
      </c>
      <c r="D467" s="2">
        <v>46046</v>
      </c>
      <c r="E467" s="63">
        <v>130</v>
      </c>
      <c r="H467" t="s">
        <v>601</v>
      </c>
      <c r="I467" s="2">
        <v>46046</v>
      </c>
      <c r="J467" s="63">
        <v>130</v>
      </c>
    </row>
    <row r="468" spans="3:10" x14ac:dyDescent="0.2">
      <c r="C468" t="s">
        <v>252</v>
      </c>
      <c r="D468" s="2">
        <v>46032</v>
      </c>
      <c r="E468" s="63">
        <v>240</v>
      </c>
      <c r="H468" t="s">
        <v>252</v>
      </c>
      <c r="I468" s="2">
        <v>46032</v>
      </c>
      <c r="J468" s="63">
        <v>240</v>
      </c>
    </row>
    <row r="469" spans="3:10" x14ac:dyDescent="0.2">
      <c r="C469" t="s">
        <v>701</v>
      </c>
      <c r="D469" s="2">
        <v>46053</v>
      </c>
      <c r="E469" s="63">
        <v>190</v>
      </c>
      <c r="H469" t="s">
        <v>701</v>
      </c>
      <c r="I469" s="2">
        <v>46053</v>
      </c>
      <c r="J469" s="63">
        <v>190</v>
      </c>
    </row>
    <row r="470" spans="3:10" x14ac:dyDescent="0.2">
      <c r="C470" t="s">
        <v>385</v>
      </c>
      <c r="D470" s="2">
        <v>46039</v>
      </c>
      <c r="E470" s="63">
        <v>190</v>
      </c>
      <c r="H470" t="s">
        <v>385</v>
      </c>
      <c r="I470" s="2">
        <v>46039</v>
      </c>
      <c r="J470" s="63">
        <v>190</v>
      </c>
    </row>
    <row r="471" spans="3:10" x14ac:dyDescent="0.2">
      <c r="C471" t="s">
        <v>816</v>
      </c>
      <c r="D471" s="2">
        <v>46060</v>
      </c>
      <c r="E471" s="63">
        <v>170</v>
      </c>
      <c r="H471" t="s">
        <v>816</v>
      </c>
      <c r="I471" s="2">
        <v>46060</v>
      </c>
      <c r="J471" s="63">
        <v>170</v>
      </c>
    </row>
    <row r="472" spans="3:10" x14ac:dyDescent="0.2">
      <c r="C472" t="s">
        <v>350</v>
      </c>
      <c r="D472" s="2">
        <v>46039</v>
      </c>
      <c r="E472" s="63">
        <v>280</v>
      </c>
      <c r="H472" t="s">
        <v>350</v>
      </c>
      <c r="I472" s="2">
        <v>46039</v>
      </c>
      <c r="J472" s="63">
        <v>280</v>
      </c>
    </row>
    <row r="473" spans="3:10" x14ac:dyDescent="0.2">
      <c r="C473" t="s">
        <v>513</v>
      </c>
      <c r="D473" s="2">
        <v>46046</v>
      </c>
      <c r="E473" s="63">
        <v>450</v>
      </c>
      <c r="H473" t="s">
        <v>513</v>
      </c>
      <c r="I473" s="2">
        <v>46046</v>
      </c>
      <c r="J473" s="63">
        <v>450</v>
      </c>
    </row>
    <row r="474" spans="3:10" x14ac:dyDescent="0.2">
      <c r="C474" t="s">
        <v>432</v>
      </c>
      <c r="D474" s="2">
        <v>46032</v>
      </c>
      <c r="E474" s="63">
        <v>365</v>
      </c>
      <c r="H474" t="s">
        <v>432</v>
      </c>
      <c r="I474" s="2">
        <v>46032</v>
      </c>
      <c r="J474" s="63">
        <v>365</v>
      </c>
    </row>
    <row r="475" spans="3:10" x14ac:dyDescent="0.2">
      <c r="C475" t="s">
        <v>1030</v>
      </c>
      <c r="D475" s="2">
        <v>46046</v>
      </c>
      <c r="E475" s="63">
        <v>435</v>
      </c>
      <c r="H475" t="s">
        <v>1030</v>
      </c>
      <c r="I475" s="2">
        <v>46046</v>
      </c>
      <c r="J475" s="63">
        <v>435</v>
      </c>
    </row>
    <row r="476" spans="3:10" x14ac:dyDescent="0.2">
      <c r="C476" t="s">
        <v>321</v>
      </c>
      <c r="D476" s="2">
        <v>46038</v>
      </c>
      <c r="E476" s="63">
        <v>340</v>
      </c>
      <c r="H476" t="s">
        <v>321</v>
      </c>
      <c r="I476" s="2">
        <v>46038</v>
      </c>
      <c r="J476" s="63">
        <v>340</v>
      </c>
    </row>
    <row r="477" spans="3:10" x14ac:dyDescent="0.2">
      <c r="C477" t="s">
        <v>908</v>
      </c>
      <c r="D477" s="2">
        <v>46074</v>
      </c>
      <c r="E477" s="63">
        <v>245</v>
      </c>
      <c r="H477" t="s">
        <v>908</v>
      </c>
      <c r="I477" s="2">
        <v>46074</v>
      </c>
      <c r="J477" s="63">
        <v>245</v>
      </c>
    </row>
    <row r="478" spans="3:10" x14ac:dyDescent="0.2">
      <c r="C478" t="s">
        <v>730</v>
      </c>
      <c r="D478" s="2">
        <v>46053</v>
      </c>
      <c r="E478" s="63">
        <v>100</v>
      </c>
      <c r="H478" t="s">
        <v>730</v>
      </c>
      <c r="I478" s="2">
        <v>46053</v>
      </c>
      <c r="J478" s="63">
        <v>100</v>
      </c>
    </row>
    <row r="479" spans="3:10" x14ac:dyDescent="0.2">
      <c r="C479" t="s">
        <v>409</v>
      </c>
      <c r="D479" s="2">
        <v>46039</v>
      </c>
      <c r="E479" s="63">
        <v>360</v>
      </c>
      <c r="H479" t="s">
        <v>409</v>
      </c>
      <c r="I479" s="2">
        <v>46039</v>
      </c>
      <c r="J479" s="63">
        <v>360</v>
      </c>
    </row>
    <row r="480" spans="3:10" x14ac:dyDescent="0.2">
      <c r="C480" t="s">
        <v>993</v>
      </c>
      <c r="D480" s="2">
        <v>46085</v>
      </c>
      <c r="E480" s="63">
        <v>240</v>
      </c>
      <c r="H480" t="s">
        <v>993</v>
      </c>
      <c r="I480" s="2">
        <v>46085</v>
      </c>
      <c r="J480" s="63">
        <v>240</v>
      </c>
    </row>
    <row r="481" spans="3:10" x14ac:dyDescent="0.2">
      <c r="C481" t="s">
        <v>998</v>
      </c>
      <c r="D481" s="2">
        <v>46085</v>
      </c>
      <c r="E481" s="63">
        <v>165</v>
      </c>
      <c r="H481" t="s">
        <v>998</v>
      </c>
      <c r="I481" s="2">
        <v>46085</v>
      </c>
      <c r="J481" s="63">
        <v>165</v>
      </c>
    </row>
    <row r="482" spans="3:10" x14ac:dyDescent="0.2">
      <c r="C482" t="s">
        <v>619</v>
      </c>
      <c r="D482" s="2">
        <v>46039</v>
      </c>
      <c r="E482" s="63">
        <v>250</v>
      </c>
      <c r="H482" t="s">
        <v>619</v>
      </c>
      <c r="I482" s="2">
        <v>46039</v>
      </c>
      <c r="J482" s="63">
        <v>250</v>
      </c>
    </row>
    <row r="483" spans="3:10" x14ac:dyDescent="0.2">
      <c r="C483" t="s">
        <v>626</v>
      </c>
      <c r="D483" s="2">
        <v>46039</v>
      </c>
      <c r="E483" s="63">
        <v>125</v>
      </c>
      <c r="H483" t="s">
        <v>626</v>
      </c>
      <c r="I483" s="2">
        <v>46039</v>
      </c>
      <c r="J483" s="63">
        <v>125</v>
      </c>
    </row>
    <row r="484" spans="3:10" x14ac:dyDescent="0.2">
      <c r="C484" t="s">
        <v>376</v>
      </c>
      <c r="D484" s="2">
        <v>46039</v>
      </c>
      <c r="E484" s="63">
        <v>300</v>
      </c>
      <c r="H484" t="s">
        <v>376</v>
      </c>
      <c r="I484" s="2">
        <v>46039</v>
      </c>
      <c r="J484" s="63">
        <v>300</v>
      </c>
    </row>
    <row r="485" spans="3:10" x14ac:dyDescent="0.2">
      <c r="C485" t="s">
        <v>378</v>
      </c>
      <c r="D485" s="2">
        <v>46039</v>
      </c>
      <c r="E485" s="63">
        <v>255</v>
      </c>
      <c r="H485" t="s">
        <v>378</v>
      </c>
      <c r="I485" s="2">
        <v>46039</v>
      </c>
      <c r="J485" s="63">
        <v>255</v>
      </c>
    </row>
    <row r="486" spans="3:10" x14ac:dyDescent="0.2">
      <c r="C486" t="s">
        <v>449</v>
      </c>
      <c r="D486" s="2">
        <v>46039</v>
      </c>
      <c r="E486" s="63">
        <v>145</v>
      </c>
      <c r="H486" t="s">
        <v>449</v>
      </c>
      <c r="I486" s="2">
        <v>46039</v>
      </c>
      <c r="J486" s="63">
        <v>145</v>
      </c>
    </row>
    <row r="487" spans="3:10" x14ac:dyDescent="0.2">
      <c r="C487" t="s">
        <v>783</v>
      </c>
      <c r="D487" s="2">
        <v>46053</v>
      </c>
      <c r="E487" s="63">
        <v>240</v>
      </c>
      <c r="H487" t="s">
        <v>783</v>
      </c>
      <c r="I487" s="2">
        <v>46053</v>
      </c>
      <c r="J487" s="63">
        <v>240</v>
      </c>
    </row>
    <row r="488" spans="3:10" x14ac:dyDescent="0.2">
      <c r="C488" t="s">
        <v>171</v>
      </c>
      <c r="D488" s="2">
        <v>45997</v>
      </c>
      <c r="E488" s="63">
        <v>165</v>
      </c>
      <c r="H488" t="s">
        <v>171</v>
      </c>
      <c r="I488" s="2">
        <v>45997</v>
      </c>
      <c r="J488" s="63">
        <v>165</v>
      </c>
    </row>
    <row r="489" spans="3:10" x14ac:dyDescent="0.2">
      <c r="C489" t="s">
        <v>461</v>
      </c>
      <c r="D489" s="2">
        <v>46039</v>
      </c>
      <c r="E489" s="63">
        <v>235</v>
      </c>
      <c r="H489" t="s">
        <v>461</v>
      </c>
      <c r="I489" s="2">
        <v>46039</v>
      </c>
      <c r="J489" s="63">
        <v>235</v>
      </c>
    </row>
    <row r="490" spans="3:10" x14ac:dyDescent="0.2">
      <c r="C490" t="s">
        <v>466</v>
      </c>
      <c r="D490" s="2">
        <v>46039</v>
      </c>
      <c r="E490" s="63">
        <v>135</v>
      </c>
      <c r="H490" t="s">
        <v>466</v>
      </c>
      <c r="I490" s="2">
        <v>46039</v>
      </c>
      <c r="J490" s="63">
        <v>135</v>
      </c>
    </row>
    <row r="491" spans="3:10" x14ac:dyDescent="0.2">
      <c r="C491" t="s">
        <v>571</v>
      </c>
      <c r="D491" s="2">
        <v>46046</v>
      </c>
      <c r="E491" s="63">
        <v>125</v>
      </c>
      <c r="H491" t="s">
        <v>571</v>
      </c>
      <c r="I491" s="2">
        <v>46046</v>
      </c>
      <c r="J491" s="63">
        <v>125</v>
      </c>
    </row>
    <row r="492" spans="3:10" x14ac:dyDescent="0.2">
      <c r="C492" t="s">
        <v>456</v>
      </c>
      <c r="D492" s="2">
        <v>46039</v>
      </c>
      <c r="E492" s="63">
        <v>460</v>
      </c>
      <c r="H492" t="s">
        <v>456</v>
      </c>
      <c r="I492" s="2">
        <v>46039</v>
      </c>
      <c r="J492" s="63">
        <v>460</v>
      </c>
    </row>
    <row r="493" spans="3:10" x14ac:dyDescent="0.2">
      <c r="C493" t="s">
        <v>455</v>
      </c>
      <c r="D493" s="2">
        <v>46039</v>
      </c>
      <c r="E493" s="63">
        <v>175</v>
      </c>
      <c r="H493" t="s">
        <v>455</v>
      </c>
      <c r="I493" s="2">
        <v>46039</v>
      </c>
      <c r="J493" s="63">
        <v>175</v>
      </c>
    </row>
    <row r="494" spans="3:10" x14ac:dyDescent="0.2">
      <c r="C494" t="s">
        <v>294</v>
      </c>
      <c r="D494" s="2">
        <v>45997</v>
      </c>
      <c r="E494" s="63">
        <v>200</v>
      </c>
      <c r="H494" t="s">
        <v>294</v>
      </c>
      <c r="I494" s="2">
        <v>45997</v>
      </c>
      <c r="J494" s="63">
        <v>200</v>
      </c>
    </row>
    <row r="495" spans="3:10" x14ac:dyDescent="0.2">
      <c r="C495" t="s">
        <v>828</v>
      </c>
      <c r="D495" s="2">
        <v>46060</v>
      </c>
      <c r="E495" s="63">
        <v>220</v>
      </c>
      <c r="H495" t="s">
        <v>828</v>
      </c>
      <c r="I495" s="2">
        <v>46060</v>
      </c>
      <c r="J495" s="63">
        <v>220</v>
      </c>
    </row>
    <row r="496" spans="3:10" x14ac:dyDescent="0.2">
      <c r="C496" t="s">
        <v>557</v>
      </c>
      <c r="D496" s="2">
        <v>46046</v>
      </c>
      <c r="E496" s="63">
        <v>310</v>
      </c>
      <c r="H496" t="s">
        <v>557</v>
      </c>
      <c r="I496" s="2">
        <v>46046</v>
      </c>
      <c r="J496" s="63">
        <v>310</v>
      </c>
    </row>
    <row r="497" spans="3:10" x14ac:dyDescent="0.2">
      <c r="C497" t="s">
        <v>729</v>
      </c>
      <c r="D497" s="2">
        <v>46053</v>
      </c>
      <c r="E497" s="63">
        <v>125</v>
      </c>
      <c r="H497" t="s">
        <v>729</v>
      </c>
      <c r="I497" s="2">
        <v>46053</v>
      </c>
      <c r="J497" s="63">
        <v>125</v>
      </c>
    </row>
    <row r="498" spans="3:10" x14ac:dyDescent="0.2">
      <c r="C498" t="s">
        <v>928</v>
      </c>
      <c r="D498" s="2">
        <v>46073</v>
      </c>
      <c r="E498" s="63">
        <v>215</v>
      </c>
      <c r="H498" t="s">
        <v>928</v>
      </c>
      <c r="I498" s="2">
        <v>46073</v>
      </c>
      <c r="J498" s="63">
        <v>215</v>
      </c>
    </row>
    <row r="499" spans="3:10" x14ac:dyDescent="0.2">
      <c r="C499" t="s">
        <v>658</v>
      </c>
      <c r="D499" s="2">
        <v>46053</v>
      </c>
      <c r="E499" s="63">
        <v>520</v>
      </c>
      <c r="H499" t="s">
        <v>658</v>
      </c>
      <c r="I499" s="2">
        <v>46053</v>
      </c>
      <c r="J499" s="63">
        <v>520</v>
      </c>
    </row>
    <row r="500" spans="3:10" x14ac:dyDescent="0.2">
      <c r="C500" t="s">
        <v>462</v>
      </c>
      <c r="D500" s="2">
        <v>46039</v>
      </c>
      <c r="E500" s="63">
        <v>295</v>
      </c>
      <c r="H500" t="s">
        <v>462</v>
      </c>
      <c r="I500" s="2">
        <v>46039</v>
      </c>
      <c r="J500" s="63">
        <v>295</v>
      </c>
    </row>
    <row r="501" spans="3:10" x14ac:dyDescent="0.2">
      <c r="C501" t="s">
        <v>467</v>
      </c>
      <c r="D501" s="2">
        <v>46039</v>
      </c>
      <c r="E501" s="63">
        <v>130</v>
      </c>
      <c r="H501" t="s">
        <v>467</v>
      </c>
      <c r="I501" s="2">
        <v>46039</v>
      </c>
      <c r="J501" s="63">
        <v>130</v>
      </c>
    </row>
    <row r="502" spans="3:10" x14ac:dyDescent="0.2">
      <c r="C502" t="s">
        <v>702</v>
      </c>
      <c r="D502" s="2">
        <v>46053</v>
      </c>
      <c r="E502" s="63">
        <v>170</v>
      </c>
      <c r="H502" t="s">
        <v>702</v>
      </c>
      <c r="I502" s="2">
        <v>46053</v>
      </c>
      <c r="J502" s="63">
        <v>170</v>
      </c>
    </row>
    <row r="503" spans="3:10" x14ac:dyDescent="0.2">
      <c r="C503" t="s">
        <v>352</v>
      </c>
      <c r="D503" s="2">
        <v>46039</v>
      </c>
      <c r="E503" s="63">
        <v>270</v>
      </c>
      <c r="H503" t="s">
        <v>352</v>
      </c>
      <c r="I503" s="2">
        <v>46039</v>
      </c>
      <c r="J503" s="63">
        <v>270</v>
      </c>
    </row>
    <row r="504" spans="3:10" x14ac:dyDescent="0.2">
      <c r="C504" t="s">
        <v>270</v>
      </c>
      <c r="D504" s="2">
        <v>46004</v>
      </c>
      <c r="E504" s="63">
        <v>90</v>
      </c>
      <c r="H504" t="s">
        <v>270</v>
      </c>
      <c r="I504" s="2">
        <v>46004</v>
      </c>
      <c r="J504" s="63">
        <v>90</v>
      </c>
    </row>
    <row r="505" spans="3:10" x14ac:dyDescent="0.2">
      <c r="C505" t="s">
        <v>735</v>
      </c>
      <c r="D505" s="2">
        <v>46053</v>
      </c>
      <c r="E505" s="63">
        <v>290</v>
      </c>
      <c r="H505" t="s">
        <v>735</v>
      </c>
      <c r="I505" s="2">
        <v>46053</v>
      </c>
      <c r="J505" s="63">
        <v>290</v>
      </c>
    </row>
    <row r="506" spans="3:10" x14ac:dyDescent="0.2">
      <c r="C506" t="s">
        <v>785</v>
      </c>
      <c r="D506" s="2">
        <v>46053</v>
      </c>
      <c r="E506" s="63">
        <v>200</v>
      </c>
      <c r="H506" t="s">
        <v>785</v>
      </c>
      <c r="I506" s="2">
        <v>46053</v>
      </c>
      <c r="J506" s="63">
        <v>200</v>
      </c>
    </row>
    <row r="507" spans="3:10" x14ac:dyDescent="0.2">
      <c r="C507" t="s">
        <v>189</v>
      </c>
      <c r="D507" s="2">
        <v>46032</v>
      </c>
      <c r="E507" s="63">
        <v>445</v>
      </c>
      <c r="H507" t="s">
        <v>189</v>
      </c>
      <c r="I507" s="2">
        <v>46032</v>
      </c>
      <c r="J507" s="63">
        <v>445</v>
      </c>
    </row>
    <row r="508" spans="3:10" x14ac:dyDescent="0.2">
      <c r="C508" t="s">
        <v>401</v>
      </c>
      <c r="D508" s="2">
        <v>46039</v>
      </c>
      <c r="E508" s="63">
        <v>180</v>
      </c>
      <c r="H508" t="s">
        <v>401</v>
      </c>
      <c r="I508" s="2">
        <v>46039</v>
      </c>
      <c r="J508" s="63">
        <v>180</v>
      </c>
    </row>
    <row r="509" spans="3:10" x14ac:dyDescent="0.2">
      <c r="C509" t="s">
        <v>602</v>
      </c>
      <c r="D509" s="2">
        <v>46046</v>
      </c>
      <c r="E509" s="63">
        <v>420</v>
      </c>
      <c r="H509" t="s">
        <v>602</v>
      </c>
      <c r="I509" s="2">
        <v>46046</v>
      </c>
      <c r="J509" s="63">
        <v>420</v>
      </c>
    </row>
    <row r="510" spans="3:10" x14ac:dyDescent="0.2">
      <c r="C510" t="s">
        <v>837</v>
      </c>
      <c r="D510" s="2">
        <v>46060</v>
      </c>
      <c r="E510" s="63">
        <v>405</v>
      </c>
      <c r="H510" t="s">
        <v>837</v>
      </c>
      <c r="I510" s="2">
        <v>46060</v>
      </c>
      <c r="J510" s="63">
        <v>405</v>
      </c>
    </row>
    <row r="511" spans="3:10" x14ac:dyDescent="0.2">
      <c r="C511" t="s">
        <v>325</v>
      </c>
      <c r="D511" s="2">
        <v>46038</v>
      </c>
      <c r="E511" s="63">
        <v>310</v>
      </c>
      <c r="H511" t="s">
        <v>325</v>
      </c>
      <c r="I511" s="2">
        <v>46038</v>
      </c>
      <c r="J511" s="63">
        <v>310</v>
      </c>
    </row>
    <row r="512" spans="3:10" x14ac:dyDescent="0.2">
      <c r="C512" t="s">
        <v>670</v>
      </c>
      <c r="D512" s="2">
        <v>46053</v>
      </c>
      <c r="E512" s="63">
        <v>230</v>
      </c>
      <c r="H512" t="s">
        <v>670</v>
      </c>
      <c r="I512" s="2">
        <v>46053</v>
      </c>
      <c r="J512" s="63">
        <v>230</v>
      </c>
    </row>
    <row r="513" spans="3:10" x14ac:dyDescent="0.2">
      <c r="C513" t="s">
        <v>749</v>
      </c>
      <c r="D513" s="2">
        <v>46054</v>
      </c>
      <c r="E513" s="63">
        <v>220</v>
      </c>
      <c r="H513" t="s">
        <v>749</v>
      </c>
      <c r="I513" s="2">
        <v>46054</v>
      </c>
      <c r="J513" s="63">
        <v>220</v>
      </c>
    </row>
    <row r="514" spans="3:10" x14ac:dyDescent="0.2">
      <c r="C514" t="s">
        <v>926</v>
      </c>
      <c r="D514" s="2">
        <v>46073</v>
      </c>
      <c r="E514" s="63">
        <v>205</v>
      </c>
      <c r="H514" t="s">
        <v>926</v>
      </c>
      <c r="I514" s="2">
        <v>46073</v>
      </c>
      <c r="J514" s="63">
        <v>205</v>
      </c>
    </row>
    <row r="515" spans="3:10" x14ac:dyDescent="0.2">
      <c r="C515" t="s">
        <v>301</v>
      </c>
      <c r="D515" s="2">
        <v>46005</v>
      </c>
      <c r="E515" s="63">
        <v>175</v>
      </c>
      <c r="H515" t="s">
        <v>301</v>
      </c>
      <c r="I515" s="2">
        <v>46005</v>
      </c>
      <c r="J515" s="63">
        <v>175</v>
      </c>
    </row>
    <row r="516" spans="3:10" x14ac:dyDescent="0.2">
      <c r="C516" t="s">
        <v>819</v>
      </c>
      <c r="D516" s="2">
        <v>46060</v>
      </c>
      <c r="E516" s="63">
        <v>140</v>
      </c>
      <c r="H516" t="s">
        <v>819</v>
      </c>
      <c r="I516" s="2">
        <v>46060</v>
      </c>
      <c r="J516" s="63">
        <v>140</v>
      </c>
    </row>
    <row r="517" spans="3:10" x14ac:dyDescent="0.2">
      <c r="C517" t="s">
        <v>199</v>
      </c>
      <c r="D517" s="2">
        <v>46038</v>
      </c>
      <c r="E517" s="63">
        <v>260</v>
      </c>
      <c r="H517" t="s">
        <v>199</v>
      </c>
      <c r="I517" s="2">
        <v>46038</v>
      </c>
      <c r="J517" s="63">
        <v>260</v>
      </c>
    </row>
    <row r="518" spans="3:10" x14ac:dyDescent="0.2">
      <c r="C518" t="s">
        <v>863</v>
      </c>
      <c r="D518" s="2">
        <v>46060</v>
      </c>
      <c r="E518" s="63">
        <v>210</v>
      </c>
      <c r="H518" t="s">
        <v>863</v>
      </c>
      <c r="I518" s="2">
        <v>46060</v>
      </c>
      <c r="J518" s="63">
        <v>210</v>
      </c>
    </row>
    <row r="519" spans="3:10" x14ac:dyDescent="0.2">
      <c r="C519" t="s">
        <v>832</v>
      </c>
      <c r="D519" s="2">
        <v>46060</v>
      </c>
      <c r="E519" s="63">
        <v>140</v>
      </c>
      <c r="H519" t="s">
        <v>832</v>
      </c>
      <c r="I519" s="2">
        <v>46060</v>
      </c>
      <c r="J519" s="63">
        <v>140</v>
      </c>
    </row>
    <row r="520" spans="3:10" x14ac:dyDescent="0.2">
      <c r="C520" t="s">
        <v>397</v>
      </c>
      <c r="D520" s="2">
        <v>46039</v>
      </c>
      <c r="E520" s="63">
        <v>315</v>
      </c>
      <c r="H520" t="s">
        <v>397</v>
      </c>
      <c r="I520" s="2">
        <v>46039</v>
      </c>
      <c r="J520" s="63">
        <v>315</v>
      </c>
    </row>
    <row r="521" spans="3:10" x14ac:dyDescent="0.2">
      <c r="C521" t="s">
        <v>317</v>
      </c>
      <c r="D521" s="2">
        <v>46032</v>
      </c>
      <c r="E521" s="63">
        <v>150</v>
      </c>
      <c r="H521" t="s">
        <v>317</v>
      </c>
      <c r="I521" s="2">
        <v>46032</v>
      </c>
      <c r="J521" s="63">
        <v>150</v>
      </c>
    </row>
    <row r="522" spans="3:10" x14ac:dyDescent="0.2">
      <c r="C522" t="s">
        <v>895</v>
      </c>
      <c r="D522" s="2">
        <v>46068</v>
      </c>
      <c r="E522" s="63">
        <v>245</v>
      </c>
      <c r="H522" t="s">
        <v>895</v>
      </c>
      <c r="I522" s="2">
        <v>46068</v>
      </c>
      <c r="J522" s="63">
        <v>245</v>
      </c>
    </row>
    <row r="523" spans="3:10" x14ac:dyDescent="0.2">
      <c r="C523" t="s">
        <v>682</v>
      </c>
      <c r="D523" s="2">
        <v>46053</v>
      </c>
      <c r="E523" s="63">
        <v>240</v>
      </c>
      <c r="H523" t="s">
        <v>682</v>
      </c>
      <c r="I523" s="2">
        <v>46053</v>
      </c>
      <c r="J523" s="63">
        <v>240</v>
      </c>
    </row>
    <row r="524" spans="3:10" x14ac:dyDescent="0.2">
      <c r="C524" t="s">
        <v>554</v>
      </c>
      <c r="D524" s="2">
        <v>46046</v>
      </c>
      <c r="E524" s="63">
        <v>405</v>
      </c>
      <c r="H524" t="s">
        <v>554</v>
      </c>
      <c r="I524" s="2">
        <v>46046</v>
      </c>
      <c r="J524" s="63">
        <v>405</v>
      </c>
    </row>
    <row r="525" spans="3:10" x14ac:dyDescent="0.2">
      <c r="C525" t="s">
        <v>180</v>
      </c>
      <c r="D525" s="2">
        <v>46038</v>
      </c>
      <c r="E525" s="63">
        <v>325</v>
      </c>
      <c r="H525" t="s">
        <v>180</v>
      </c>
      <c r="I525" s="2">
        <v>46038</v>
      </c>
      <c r="J525" s="63">
        <v>325</v>
      </c>
    </row>
    <row r="526" spans="3:10" x14ac:dyDescent="0.2">
      <c r="C526" t="s">
        <v>974</v>
      </c>
      <c r="D526" s="2">
        <v>46081</v>
      </c>
      <c r="E526" s="63">
        <v>305</v>
      </c>
      <c r="H526" t="s">
        <v>974</v>
      </c>
      <c r="I526" s="2">
        <v>46081</v>
      </c>
      <c r="J526" s="63">
        <v>305</v>
      </c>
    </row>
    <row r="527" spans="3:10" x14ac:dyDescent="0.2">
      <c r="C527" t="s">
        <v>319</v>
      </c>
      <c r="D527" s="2">
        <v>46038</v>
      </c>
      <c r="E527" s="63">
        <v>430</v>
      </c>
      <c r="H527" t="s">
        <v>319</v>
      </c>
      <c r="I527" s="2">
        <v>46038</v>
      </c>
      <c r="J527" s="63">
        <v>430</v>
      </c>
    </row>
    <row r="528" spans="3:10" x14ac:dyDescent="0.2">
      <c r="C528" t="s">
        <v>323</v>
      </c>
      <c r="D528" s="2">
        <v>46038</v>
      </c>
      <c r="E528" s="63">
        <v>330</v>
      </c>
      <c r="H528" t="s">
        <v>323</v>
      </c>
      <c r="I528" s="2">
        <v>46038</v>
      </c>
      <c r="J528" s="63">
        <v>330</v>
      </c>
    </row>
    <row r="529" spans="3:10" x14ac:dyDescent="0.2">
      <c r="C529" t="s">
        <v>392</v>
      </c>
      <c r="D529" s="2">
        <v>46039</v>
      </c>
      <c r="E529" s="63">
        <v>115</v>
      </c>
      <c r="H529" t="s">
        <v>392</v>
      </c>
      <c r="I529" s="2">
        <v>46039</v>
      </c>
      <c r="J529" s="63">
        <v>115</v>
      </c>
    </row>
    <row r="530" spans="3:10" x14ac:dyDescent="0.2">
      <c r="C530" t="s">
        <v>174</v>
      </c>
      <c r="D530" s="2">
        <v>46005</v>
      </c>
      <c r="E530" s="63">
        <v>210</v>
      </c>
      <c r="H530" t="s">
        <v>174</v>
      </c>
      <c r="I530" s="2">
        <v>46005</v>
      </c>
      <c r="J530" s="63">
        <v>210</v>
      </c>
    </row>
    <row r="531" spans="3:10" x14ac:dyDescent="0.2">
      <c r="C531" t="s">
        <v>458</v>
      </c>
      <c r="D531" s="2">
        <v>46039</v>
      </c>
      <c r="E531" s="63">
        <v>430</v>
      </c>
      <c r="H531" t="s">
        <v>458</v>
      </c>
      <c r="I531" s="2">
        <v>46039</v>
      </c>
      <c r="J531" s="63">
        <v>430</v>
      </c>
    </row>
    <row r="532" spans="3:10" x14ac:dyDescent="0.2">
      <c r="C532" t="s">
        <v>262</v>
      </c>
      <c r="D532" s="2">
        <v>46004</v>
      </c>
      <c r="E532" s="63">
        <v>350</v>
      </c>
      <c r="H532" t="s">
        <v>262</v>
      </c>
      <c r="I532" s="2">
        <v>46004</v>
      </c>
      <c r="J532" s="63">
        <v>350</v>
      </c>
    </row>
    <row r="533" spans="3:10" x14ac:dyDescent="0.2">
      <c r="C533" t="s">
        <v>748</v>
      </c>
      <c r="D533" s="2">
        <v>46054</v>
      </c>
      <c r="E533" s="63">
        <v>275</v>
      </c>
      <c r="H533" t="s">
        <v>748</v>
      </c>
      <c r="I533" s="2">
        <v>46054</v>
      </c>
      <c r="J533" s="63">
        <v>275</v>
      </c>
    </row>
    <row r="534" spans="3:10" x14ac:dyDescent="0.2">
      <c r="C534" t="s">
        <v>163</v>
      </c>
      <c r="D534" s="2">
        <v>45990</v>
      </c>
      <c r="E534" s="63">
        <v>135</v>
      </c>
      <c r="H534" t="s">
        <v>163</v>
      </c>
      <c r="I534" s="2">
        <v>45990</v>
      </c>
      <c r="J534" s="63">
        <v>135</v>
      </c>
    </row>
    <row r="535" spans="3:10" x14ac:dyDescent="0.2">
      <c r="C535" t="s">
        <v>842</v>
      </c>
      <c r="D535" s="2">
        <v>46060</v>
      </c>
      <c r="E535" s="63">
        <v>200</v>
      </c>
      <c r="H535" t="s">
        <v>842</v>
      </c>
      <c r="I535" s="2">
        <v>46060</v>
      </c>
      <c r="J535" s="63">
        <v>200</v>
      </c>
    </row>
    <row r="536" spans="3:10" x14ac:dyDescent="0.2">
      <c r="C536" t="s">
        <v>509</v>
      </c>
      <c r="D536" s="2">
        <v>46045</v>
      </c>
      <c r="E536" s="63">
        <v>160</v>
      </c>
      <c r="H536" t="s">
        <v>509</v>
      </c>
      <c r="I536" s="2">
        <v>46045</v>
      </c>
      <c r="J536" s="63">
        <v>160</v>
      </c>
    </row>
    <row r="537" spans="3:10" x14ac:dyDescent="0.2">
      <c r="C537" t="s">
        <v>324</v>
      </c>
      <c r="D537" s="2">
        <v>46038</v>
      </c>
      <c r="E537" s="63">
        <v>235</v>
      </c>
      <c r="H537" t="s">
        <v>324</v>
      </c>
      <c r="I537" s="2">
        <v>46038</v>
      </c>
      <c r="J537" s="63">
        <v>235</v>
      </c>
    </row>
    <row r="538" spans="3:10" x14ac:dyDescent="0.2">
      <c r="C538" t="s">
        <v>622</v>
      </c>
      <c r="D538" s="2">
        <v>46039</v>
      </c>
      <c r="E538" s="63">
        <v>205</v>
      </c>
      <c r="H538" t="s">
        <v>622</v>
      </c>
      <c r="I538" s="2">
        <v>46039</v>
      </c>
      <c r="J538" s="63">
        <v>205</v>
      </c>
    </row>
    <row r="539" spans="3:10" x14ac:dyDescent="0.2">
      <c r="C539" t="s">
        <v>755</v>
      </c>
      <c r="D539" s="2">
        <v>46054</v>
      </c>
      <c r="E539" s="63">
        <v>190</v>
      </c>
      <c r="H539" t="s">
        <v>755</v>
      </c>
      <c r="I539" s="2">
        <v>46054</v>
      </c>
      <c r="J539" s="63">
        <v>190</v>
      </c>
    </row>
    <row r="540" spans="3:10" x14ac:dyDescent="0.2">
      <c r="C540" t="s">
        <v>873</v>
      </c>
      <c r="D540" s="2">
        <v>46060</v>
      </c>
      <c r="E540" s="63">
        <v>270</v>
      </c>
      <c r="H540" t="s">
        <v>873</v>
      </c>
      <c r="I540" s="2">
        <v>46060</v>
      </c>
      <c r="J540" s="63">
        <v>270</v>
      </c>
    </row>
    <row r="541" spans="3:10" x14ac:dyDescent="0.2">
      <c r="C541" t="s">
        <v>751</v>
      </c>
      <c r="D541" s="2">
        <v>46054</v>
      </c>
      <c r="E541" s="63">
        <v>220</v>
      </c>
      <c r="H541" t="s">
        <v>751</v>
      </c>
      <c r="I541" s="2">
        <v>46054</v>
      </c>
      <c r="J541" s="63">
        <v>220</v>
      </c>
    </row>
    <row r="542" spans="3:10" x14ac:dyDescent="0.2">
      <c r="C542" t="s">
        <v>672</v>
      </c>
      <c r="D542" s="2">
        <v>46053</v>
      </c>
      <c r="E542" s="63">
        <v>200</v>
      </c>
      <c r="H542" t="s">
        <v>672</v>
      </c>
      <c r="I542" s="2">
        <v>46053</v>
      </c>
      <c r="J542" s="63">
        <v>200</v>
      </c>
    </row>
    <row r="543" spans="3:10" x14ac:dyDescent="0.2">
      <c r="C543" t="s">
        <v>845</v>
      </c>
      <c r="D543" s="2">
        <v>46060</v>
      </c>
      <c r="E543" s="63">
        <v>165</v>
      </c>
      <c r="H543" t="s">
        <v>845</v>
      </c>
      <c r="I543" s="2">
        <v>46060</v>
      </c>
      <c r="J543" s="63">
        <v>165</v>
      </c>
    </row>
    <row r="544" spans="3:10" x14ac:dyDescent="0.2">
      <c r="C544" t="s">
        <v>912</v>
      </c>
      <c r="D544" s="2">
        <v>46074</v>
      </c>
      <c r="E544" s="63">
        <v>190</v>
      </c>
      <c r="H544" t="s">
        <v>912</v>
      </c>
      <c r="I544" s="2">
        <v>46074</v>
      </c>
      <c r="J544" s="63">
        <v>190</v>
      </c>
    </row>
    <row r="545" spans="3:10" x14ac:dyDescent="0.2">
      <c r="C545" t="s">
        <v>914</v>
      </c>
      <c r="D545" s="2">
        <v>46074</v>
      </c>
      <c r="E545" s="63">
        <v>180</v>
      </c>
      <c r="H545" t="s">
        <v>914</v>
      </c>
      <c r="I545" s="2">
        <v>46074</v>
      </c>
      <c r="J545" s="63">
        <v>180</v>
      </c>
    </row>
    <row r="546" spans="3:10" x14ac:dyDescent="0.2">
      <c r="C546" t="s">
        <v>353</v>
      </c>
      <c r="D546" s="2">
        <v>46039</v>
      </c>
      <c r="E546" s="63">
        <v>265</v>
      </c>
      <c r="H546" t="s">
        <v>353</v>
      </c>
      <c r="I546" s="2">
        <v>46039</v>
      </c>
      <c r="J546" s="63">
        <v>265</v>
      </c>
    </row>
    <row r="547" spans="3:10" x14ac:dyDescent="0.2">
      <c r="C547" t="s">
        <v>976</v>
      </c>
      <c r="D547" s="2">
        <v>46081</v>
      </c>
      <c r="E547" s="63">
        <v>210</v>
      </c>
      <c r="H547" t="s">
        <v>976</v>
      </c>
      <c r="I547" s="2">
        <v>46081</v>
      </c>
      <c r="J547" s="63">
        <v>210</v>
      </c>
    </row>
    <row r="548" spans="3:10" x14ac:dyDescent="0.2">
      <c r="C548" t="s">
        <v>274</v>
      </c>
      <c r="D548" s="2">
        <v>45990</v>
      </c>
      <c r="E548" s="63">
        <v>260</v>
      </c>
      <c r="H548" t="s">
        <v>274</v>
      </c>
      <c r="I548" s="2">
        <v>45990</v>
      </c>
      <c r="J548" s="63">
        <v>260</v>
      </c>
    </row>
    <row r="549" spans="3:10" x14ac:dyDescent="0.2">
      <c r="C549" t="s">
        <v>567</v>
      </c>
      <c r="D549" s="2">
        <v>46046</v>
      </c>
      <c r="E549" s="63">
        <v>160</v>
      </c>
      <c r="H549" t="s">
        <v>567</v>
      </c>
      <c r="I549" s="2">
        <v>46046</v>
      </c>
      <c r="J549" s="63">
        <v>160</v>
      </c>
    </row>
    <row r="550" spans="3:10" x14ac:dyDescent="0.2">
      <c r="C550" t="s">
        <v>347</v>
      </c>
      <c r="D550" s="2">
        <v>46039</v>
      </c>
      <c r="E550" s="63">
        <v>290</v>
      </c>
      <c r="H550" t="s">
        <v>347</v>
      </c>
      <c r="I550" s="2">
        <v>46039</v>
      </c>
      <c r="J550" s="63">
        <v>290</v>
      </c>
    </row>
    <row r="551" spans="3:10" x14ac:dyDescent="0.2">
      <c r="C551" t="s">
        <v>264</v>
      </c>
      <c r="D551" s="2">
        <v>46004</v>
      </c>
      <c r="E551" s="63">
        <v>250</v>
      </c>
      <c r="H551" t="s">
        <v>264</v>
      </c>
      <c r="I551" s="2">
        <v>46004</v>
      </c>
      <c r="J551" s="63">
        <v>250</v>
      </c>
    </row>
    <row r="552" spans="3:10" x14ac:dyDescent="0.2">
      <c r="C552" t="s">
        <v>747</v>
      </c>
      <c r="D552" s="2">
        <v>46054</v>
      </c>
      <c r="E552" s="63">
        <v>230</v>
      </c>
      <c r="H552" t="s">
        <v>747</v>
      </c>
      <c r="I552" s="2">
        <v>46054</v>
      </c>
      <c r="J552" s="63">
        <v>230</v>
      </c>
    </row>
    <row r="553" spans="3:10" x14ac:dyDescent="0.2">
      <c r="C553" t="s">
        <v>939</v>
      </c>
      <c r="D553" s="2">
        <v>46074</v>
      </c>
      <c r="E553" s="63">
        <v>265</v>
      </c>
      <c r="H553" t="s">
        <v>939</v>
      </c>
      <c r="I553" s="2">
        <v>46074</v>
      </c>
      <c r="J553" s="63">
        <v>265</v>
      </c>
    </row>
    <row r="554" spans="3:10" x14ac:dyDescent="0.2">
      <c r="C554" t="s">
        <v>905</v>
      </c>
      <c r="D554" s="2">
        <v>46074</v>
      </c>
      <c r="E554" s="63">
        <v>320</v>
      </c>
      <c r="H554" t="s">
        <v>905</v>
      </c>
      <c r="I554" s="2">
        <v>46074</v>
      </c>
      <c r="J554" s="63">
        <v>320</v>
      </c>
    </row>
    <row r="555" spans="3:10" x14ac:dyDescent="0.2">
      <c r="C555" t="s">
        <v>719</v>
      </c>
      <c r="D555" s="2">
        <v>46053</v>
      </c>
      <c r="E555" s="63">
        <v>495</v>
      </c>
      <c r="H555" t="s">
        <v>719</v>
      </c>
      <c r="I555" s="2">
        <v>46053</v>
      </c>
      <c r="J555" s="63">
        <v>495</v>
      </c>
    </row>
    <row r="556" spans="3:10" x14ac:dyDescent="0.2">
      <c r="C556" t="s">
        <v>496</v>
      </c>
      <c r="D556" s="2">
        <v>46045</v>
      </c>
      <c r="E556" s="63">
        <v>145</v>
      </c>
      <c r="H556" t="s">
        <v>496</v>
      </c>
      <c r="I556" s="2">
        <v>46045</v>
      </c>
      <c r="J556" s="63">
        <v>145</v>
      </c>
    </row>
    <row r="557" spans="3:10" x14ac:dyDescent="0.2">
      <c r="C557" t="s">
        <v>597</v>
      </c>
      <c r="D557" s="2">
        <v>46046</v>
      </c>
      <c r="E557" s="63">
        <v>200</v>
      </c>
      <c r="H557" t="s">
        <v>597</v>
      </c>
      <c r="I557" s="2">
        <v>46046</v>
      </c>
      <c r="J557" s="63">
        <v>200</v>
      </c>
    </row>
    <row r="558" spans="3:10" x14ac:dyDescent="0.2">
      <c r="C558" t="s">
        <v>898</v>
      </c>
      <c r="D558" s="2">
        <v>46068</v>
      </c>
      <c r="E558" s="63">
        <v>185</v>
      </c>
      <c r="H558" t="s">
        <v>898</v>
      </c>
      <c r="I558" s="2">
        <v>46068</v>
      </c>
      <c r="J558" s="63">
        <v>185</v>
      </c>
    </row>
    <row r="559" spans="3:10" x14ac:dyDescent="0.2">
      <c r="C559" t="s">
        <v>544</v>
      </c>
      <c r="D559" s="2">
        <v>46046</v>
      </c>
      <c r="E559" s="63">
        <v>230</v>
      </c>
      <c r="H559" t="s">
        <v>544</v>
      </c>
      <c r="I559" s="2">
        <v>46046</v>
      </c>
      <c r="J559" s="63">
        <v>230</v>
      </c>
    </row>
    <row r="560" spans="3:10" x14ac:dyDescent="0.2">
      <c r="C560" t="s">
        <v>520</v>
      </c>
      <c r="D560" s="2">
        <v>46046</v>
      </c>
      <c r="E560" s="63">
        <v>245</v>
      </c>
      <c r="H560" t="s">
        <v>520</v>
      </c>
      <c r="I560" s="2">
        <v>46046</v>
      </c>
      <c r="J560" s="63">
        <v>245</v>
      </c>
    </row>
    <row r="561" spans="3:10" x14ac:dyDescent="0.2">
      <c r="C561" t="s">
        <v>183</v>
      </c>
      <c r="D561" s="2">
        <v>46038</v>
      </c>
      <c r="E561" s="63">
        <v>250</v>
      </c>
      <c r="H561" t="s">
        <v>183</v>
      </c>
      <c r="I561" s="2">
        <v>46038</v>
      </c>
      <c r="J561" s="63">
        <v>250</v>
      </c>
    </row>
    <row r="562" spans="3:10" x14ac:dyDescent="0.2">
      <c r="C562" t="s">
        <v>734</v>
      </c>
      <c r="D562" s="2">
        <v>46053</v>
      </c>
      <c r="E562" s="63">
        <v>400</v>
      </c>
      <c r="H562" t="s">
        <v>734</v>
      </c>
      <c r="I562" s="2">
        <v>46053</v>
      </c>
      <c r="J562" s="63">
        <v>400</v>
      </c>
    </row>
    <row r="563" spans="3:10" x14ac:dyDescent="0.2">
      <c r="C563" t="s">
        <v>402</v>
      </c>
      <c r="D563" s="2">
        <v>46039</v>
      </c>
      <c r="E563" s="63">
        <v>165</v>
      </c>
      <c r="H563" t="s">
        <v>402</v>
      </c>
      <c r="I563" s="2">
        <v>46039</v>
      </c>
      <c r="J563" s="63">
        <v>165</v>
      </c>
    </row>
    <row r="564" spans="3:10" x14ac:dyDescent="0.2">
      <c r="C564" t="s">
        <v>291</v>
      </c>
      <c r="D564" s="2">
        <v>45997</v>
      </c>
      <c r="E564" s="63">
        <v>315</v>
      </c>
      <c r="H564" t="s">
        <v>291</v>
      </c>
      <c r="I564" s="2">
        <v>45997</v>
      </c>
      <c r="J564" s="63">
        <v>315</v>
      </c>
    </row>
    <row r="565" spans="3:10" x14ac:dyDescent="0.2">
      <c r="C565" t="s">
        <v>678</v>
      </c>
      <c r="D565" s="2">
        <v>46053</v>
      </c>
      <c r="E565" s="63">
        <v>145</v>
      </c>
      <c r="H565" t="s">
        <v>678</v>
      </c>
      <c r="I565" s="2">
        <v>46053</v>
      </c>
      <c r="J565" s="63">
        <v>145</v>
      </c>
    </row>
    <row r="566" spans="3:10" x14ac:dyDescent="0.2">
      <c r="C566" t="s">
        <v>498</v>
      </c>
      <c r="D566" s="2">
        <v>46045</v>
      </c>
      <c r="E566" s="63">
        <v>140</v>
      </c>
      <c r="H566" t="s">
        <v>498</v>
      </c>
      <c r="I566" s="2">
        <v>46045</v>
      </c>
      <c r="J566" s="63">
        <v>140</v>
      </c>
    </row>
    <row r="567" spans="3:10" x14ac:dyDescent="0.2">
      <c r="C567" t="s">
        <v>374</v>
      </c>
      <c r="D567" s="2">
        <v>46039</v>
      </c>
      <c r="E567" s="63">
        <v>545</v>
      </c>
      <c r="H567" t="s">
        <v>374</v>
      </c>
      <c r="I567" s="2">
        <v>46039</v>
      </c>
      <c r="J567" s="63">
        <v>545</v>
      </c>
    </row>
    <row r="568" spans="3:10" x14ac:dyDescent="0.2">
      <c r="C568" t="s">
        <v>368</v>
      </c>
      <c r="D568" s="2">
        <v>46039</v>
      </c>
      <c r="E568" s="63">
        <v>160</v>
      </c>
      <c r="H568" t="s">
        <v>368</v>
      </c>
      <c r="I568" s="2">
        <v>46039</v>
      </c>
      <c r="J568" s="63">
        <v>160</v>
      </c>
    </row>
    <row r="569" spans="3:10" x14ac:dyDescent="0.2">
      <c r="C569" t="s">
        <v>514</v>
      </c>
      <c r="D569" s="2">
        <v>46046</v>
      </c>
      <c r="E569" s="63">
        <v>365</v>
      </c>
      <c r="H569" t="s">
        <v>514</v>
      </c>
      <c r="I569" s="2">
        <v>46046</v>
      </c>
      <c r="J569" s="63">
        <v>365</v>
      </c>
    </row>
    <row r="570" spans="3:10" x14ac:dyDescent="0.2">
      <c r="C570" t="s">
        <v>645</v>
      </c>
      <c r="D570" s="2">
        <v>46051</v>
      </c>
      <c r="E570" s="63">
        <v>170</v>
      </c>
      <c r="H570" t="s">
        <v>645</v>
      </c>
      <c r="I570" s="2">
        <v>46051</v>
      </c>
      <c r="J570" s="63">
        <v>170</v>
      </c>
    </row>
    <row r="571" spans="3:10" x14ac:dyDescent="0.2">
      <c r="C571" t="s">
        <v>778</v>
      </c>
      <c r="D571" s="2">
        <v>46053</v>
      </c>
      <c r="E571" s="63">
        <v>310</v>
      </c>
      <c r="H571" t="s">
        <v>778</v>
      </c>
      <c r="I571" s="2">
        <v>46053</v>
      </c>
      <c r="J571" s="63">
        <v>310</v>
      </c>
    </row>
    <row r="572" spans="3:10" x14ac:dyDescent="0.2">
      <c r="C572" t="s">
        <v>615</v>
      </c>
      <c r="D572" s="2">
        <v>46039</v>
      </c>
      <c r="E572" s="63">
        <v>425</v>
      </c>
      <c r="H572" t="s">
        <v>615</v>
      </c>
      <c r="I572" s="2">
        <v>46039</v>
      </c>
      <c r="J572" s="63">
        <v>425</v>
      </c>
    </row>
    <row r="573" spans="3:10" x14ac:dyDescent="0.2">
      <c r="C573" t="s">
        <v>839</v>
      </c>
      <c r="D573" s="2">
        <v>46060</v>
      </c>
      <c r="E573" s="63">
        <v>270</v>
      </c>
      <c r="H573" t="s">
        <v>839</v>
      </c>
      <c r="I573" s="2">
        <v>46060</v>
      </c>
      <c r="J573" s="63">
        <v>270</v>
      </c>
    </row>
    <row r="574" spans="3:10" x14ac:dyDescent="0.2">
      <c r="C574" t="s">
        <v>723</v>
      </c>
      <c r="D574" s="2">
        <v>46053</v>
      </c>
      <c r="E574" s="63">
        <v>275</v>
      </c>
      <c r="H574" t="s">
        <v>723</v>
      </c>
      <c r="I574" s="2">
        <v>46053</v>
      </c>
      <c r="J574" s="63">
        <v>275</v>
      </c>
    </row>
    <row r="575" spans="3:10" x14ac:dyDescent="0.2">
      <c r="C575" t="s">
        <v>728</v>
      </c>
      <c r="D575" s="2">
        <v>46053</v>
      </c>
      <c r="E575" s="63">
        <v>130</v>
      </c>
      <c r="H575" t="s">
        <v>728</v>
      </c>
      <c r="I575" s="2">
        <v>46053</v>
      </c>
      <c r="J575" s="63">
        <v>130</v>
      </c>
    </row>
    <row r="576" spans="3:10" x14ac:dyDescent="0.2">
      <c r="C576" t="s">
        <v>788</v>
      </c>
      <c r="D576" s="2">
        <v>46053</v>
      </c>
      <c r="E576" s="63">
        <v>95</v>
      </c>
      <c r="H576" t="s">
        <v>788</v>
      </c>
      <c r="I576" s="2">
        <v>46053</v>
      </c>
      <c r="J576" s="63">
        <v>95</v>
      </c>
    </row>
    <row r="577" spans="3:10" x14ac:dyDescent="0.2">
      <c r="C577" t="s">
        <v>586</v>
      </c>
      <c r="D577" s="2">
        <v>46039</v>
      </c>
      <c r="E577" s="63">
        <v>185</v>
      </c>
      <c r="H577" t="s">
        <v>586</v>
      </c>
      <c r="I577" s="2">
        <v>46039</v>
      </c>
      <c r="J577" s="63">
        <v>185</v>
      </c>
    </row>
    <row r="578" spans="3:10" x14ac:dyDescent="0.2">
      <c r="C578" t="s">
        <v>587</v>
      </c>
      <c r="D578" s="2">
        <v>46039</v>
      </c>
      <c r="E578" s="63">
        <v>235</v>
      </c>
      <c r="H578" t="s">
        <v>587</v>
      </c>
      <c r="I578" s="2">
        <v>46039</v>
      </c>
      <c r="J578" s="63">
        <v>235</v>
      </c>
    </row>
    <row r="579" spans="3:10" x14ac:dyDescent="0.2">
      <c r="C579" t="s">
        <v>588</v>
      </c>
      <c r="D579" s="2">
        <v>46047</v>
      </c>
      <c r="E579" s="63">
        <v>140</v>
      </c>
      <c r="H579" t="s">
        <v>588</v>
      </c>
      <c r="I579" s="2">
        <v>46047</v>
      </c>
      <c r="J579" s="63">
        <v>140</v>
      </c>
    </row>
    <row r="580" spans="3:10" x14ac:dyDescent="0.2">
      <c r="C580" t="s">
        <v>844</v>
      </c>
      <c r="D580" s="2">
        <v>46060</v>
      </c>
      <c r="E580" s="63">
        <v>255</v>
      </c>
      <c r="H580" t="s">
        <v>844</v>
      </c>
      <c r="I580" s="2">
        <v>46060</v>
      </c>
      <c r="J580" s="63">
        <v>255</v>
      </c>
    </row>
    <row r="581" spans="3:10" x14ac:dyDescent="0.2">
      <c r="C581" t="s">
        <v>846</v>
      </c>
      <c r="D581" s="2">
        <v>46060</v>
      </c>
      <c r="E581" s="63">
        <v>160</v>
      </c>
      <c r="H581" t="s">
        <v>846</v>
      </c>
      <c r="I581" s="2">
        <v>46060</v>
      </c>
      <c r="J581" s="63">
        <v>160</v>
      </c>
    </row>
    <row r="582" spans="3:10" x14ac:dyDescent="0.2">
      <c r="C582" t="s">
        <v>596</v>
      </c>
      <c r="D582" s="2">
        <v>46046</v>
      </c>
      <c r="E582" s="63">
        <v>190</v>
      </c>
      <c r="H582" t="s">
        <v>596</v>
      </c>
      <c r="I582" s="2">
        <v>46046</v>
      </c>
      <c r="J582" s="63">
        <v>190</v>
      </c>
    </row>
    <row r="583" spans="3:10" x14ac:dyDescent="0.2">
      <c r="C583" t="s">
        <v>675</v>
      </c>
      <c r="D583" s="2">
        <v>46053</v>
      </c>
      <c r="E583" s="63">
        <v>160</v>
      </c>
      <c r="H583" t="s">
        <v>675</v>
      </c>
      <c r="I583" s="2">
        <v>46053</v>
      </c>
      <c r="J583" s="63">
        <v>160</v>
      </c>
    </row>
    <row r="584" spans="3:10" x14ac:dyDescent="0.2">
      <c r="C584" t="s">
        <v>624</v>
      </c>
      <c r="D584" s="2">
        <v>46039</v>
      </c>
      <c r="E584" s="63">
        <v>135</v>
      </c>
      <c r="H584" t="s">
        <v>624</v>
      </c>
      <c r="I584" s="2">
        <v>46039</v>
      </c>
      <c r="J584" s="63">
        <v>135</v>
      </c>
    </row>
    <row r="585" spans="3:10" x14ac:dyDescent="0.2">
      <c r="C585" t="s">
        <v>399</v>
      </c>
      <c r="D585" s="2">
        <v>46039</v>
      </c>
      <c r="E585" s="63">
        <v>200</v>
      </c>
      <c r="H585" t="s">
        <v>399</v>
      </c>
      <c r="I585" s="2">
        <v>46039</v>
      </c>
      <c r="J585" s="63">
        <v>200</v>
      </c>
    </row>
    <row r="586" spans="3:10" x14ac:dyDescent="0.2">
      <c r="C586" t="s">
        <v>403</v>
      </c>
      <c r="D586" s="2">
        <v>46039</v>
      </c>
      <c r="E586" s="63">
        <v>210</v>
      </c>
      <c r="H586" t="s">
        <v>403</v>
      </c>
      <c r="I586" s="2">
        <v>46039</v>
      </c>
      <c r="J586" s="63">
        <v>210</v>
      </c>
    </row>
    <row r="587" spans="3:10" x14ac:dyDescent="0.2">
      <c r="C587" t="s">
        <v>565</v>
      </c>
      <c r="D587" s="2">
        <v>46046</v>
      </c>
      <c r="E587" s="63">
        <v>210</v>
      </c>
      <c r="H587" t="s">
        <v>565</v>
      </c>
      <c r="I587" s="2">
        <v>46046</v>
      </c>
      <c r="J587" s="63">
        <v>210</v>
      </c>
    </row>
    <row r="588" spans="3:10" x14ac:dyDescent="0.2">
      <c r="C588" t="s">
        <v>282</v>
      </c>
      <c r="D588" s="2">
        <v>46038</v>
      </c>
      <c r="E588" s="63">
        <v>160</v>
      </c>
      <c r="H588" t="s">
        <v>282</v>
      </c>
      <c r="I588" s="2">
        <v>46038</v>
      </c>
      <c r="J588" s="63">
        <v>160</v>
      </c>
    </row>
    <row r="589" spans="3:10" x14ac:dyDescent="0.2">
      <c r="C589" t="s">
        <v>339</v>
      </c>
      <c r="D589" s="2">
        <v>46039</v>
      </c>
      <c r="E589" s="63">
        <v>190</v>
      </c>
      <c r="H589" t="s">
        <v>339</v>
      </c>
      <c r="I589" s="2">
        <v>46039</v>
      </c>
      <c r="J589" s="63">
        <v>190</v>
      </c>
    </row>
    <row r="590" spans="3:10" x14ac:dyDescent="0.2">
      <c r="C590" t="s">
        <v>861</v>
      </c>
      <c r="D590" s="2">
        <v>46060</v>
      </c>
      <c r="E590" s="63">
        <v>255</v>
      </c>
      <c r="H590" t="s">
        <v>861</v>
      </c>
      <c r="I590" s="2">
        <v>46060</v>
      </c>
      <c r="J590" s="63">
        <v>255</v>
      </c>
    </row>
    <row r="591" spans="3:10" x14ac:dyDescent="0.2">
      <c r="C591" t="s">
        <v>821</v>
      </c>
      <c r="D591" s="2">
        <v>46060</v>
      </c>
      <c r="E591" s="63">
        <v>95</v>
      </c>
      <c r="H591" t="s">
        <v>821</v>
      </c>
      <c r="I591" s="2">
        <v>46060</v>
      </c>
      <c r="J591" s="63">
        <v>95</v>
      </c>
    </row>
    <row r="592" spans="3:10" x14ac:dyDescent="0.2">
      <c r="C592" t="s">
        <v>342</v>
      </c>
      <c r="D592" s="2">
        <v>46039</v>
      </c>
      <c r="E592" s="63">
        <v>140</v>
      </c>
      <c r="H592" t="s">
        <v>342</v>
      </c>
      <c r="I592" s="2">
        <v>46039</v>
      </c>
      <c r="J592" s="63">
        <v>140</v>
      </c>
    </row>
    <row r="593" spans="3:10" x14ac:dyDescent="0.2">
      <c r="C593" t="s">
        <v>546</v>
      </c>
      <c r="D593" s="2">
        <v>46046</v>
      </c>
      <c r="E593" s="63">
        <v>190</v>
      </c>
      <c r="H593" t="s">
        <v>546</v>
      </c>
      <c r="I593" s="2">
        <v>46046</v>
      </c>
      <c r="J593" s="63">
        <v>190</v>
      </c>
    </row>
    <row r="594" spans="3:10" x14ac:dyDescent="0.2">
      <c r="C594" t="s">
        <v>876</v>
      </c>
      <c r="D594" s="2">
        <v>46060</v>
      </c>
      <c r="E594" s="63">
        <v>200</v>
      </c>
      <c r="H594" t="s">
        <v>876</v>
      </c>
      <c r="I594" s="2">
        <v>46060</v>
      </c>
      <c r="J594" s="63">
        <v>200</v>
      </c>
    </row>
    <row r="595" spans="3:10" x14ac:dyDescent="0.2">
      <c r="C595" t="s">
        <v>671</v>
      </c>
      <c r="D595" s="2">
        <v>46053</v>
      </c>
      <c r="E595" s="63">
        <v>220</v>
      </c>
      <c r="H595" t="s">
        <v>671</v>
      </c>
      <c r="I595" s="2">
        <v>46053</v>
      </c>
      <c r="J595" s="63">
        <v>220</v>
      </c>
    </row>
    <row r="596" spans="3:10" x14ac:dyDescent="0.2">
      <c r="C596" t="s">
        <v>182</v>
      </c>
      <c r="D596" s="2">
        <v>46038</v>
      </c>
      <c r="E596" s="63">
        <v>200</v>
      </c>
      <c r="H596" t="s">
        <v>182</v>
      </c>
      <c r="I596" s="2">
        <v>46038</v>
      </c>
      <c r="J596" s="63">
        <v>200</v>
      </c>
    </row>
    <row r="597" spans="3:10" x14ac:dyDescent="0.2">
      <c r="C597" t="s">
        <v>468</v>
      </c>
      <c r="D597" s="2">
        <v>46039</v>
      </c>
      <c r="E597" s="63">
        <v>130</v>
      </c>
      <c r="H597" t="s">
        <v>468</v>
      </c>
      <c r="I597" s="2">
        <v>46039</v>
      </c>
      <c r="J597" s="63">
        <v>130</v>
      </c>
    </row>
    <row r="598" spans="3:10" x14ac:dyDescent="0.2">
      <c r="C598" t="s">
        <v>790</v>
      </c>
      <c r="D598" s="2">
        <v>46053</v>
      </c>
      <c r="E598" s="63">
        <v>240</v>
      </c>
      <c r="H598" t="s">
        <v>790</v>
      </c>
      <c r="I598" s="2">
        <v>46053</v>
      </c>
      <c r="J598" s="63">
        <v>240</v>
      </c>
    </row>
    <row r="599" spans="3:10" x14ac:dyDescent="0.2">
      <c r="C599" t="s">
        <v>791</v>
      </c>
      <c r="D599" s="2">
        <v>46053</v>
      </c>
      <c r="E599" s="63">
        <v>220</v>
      </c>
      <c r="H599" t="s">
        <v>791</v>
      </c>
      <c r="I599" s="2">
        <v>46053</v>
      </c>
      <c r="J599" s="63">
        <v>220</v>
      </c>
    </row>
    <row r="600" spans="3:10" x14ac:dyDescent="0.2">
      <c r="C600" t="s">
        <v>696</v>
      </c>
      <c r="D600" s="2">
        <v>46053</v>
      </c>
      <c r="E600" s="63">
        <v>235</v>
      </c>
      <c r="H600" t="s">
        <v>696</v>
      </c>
      <c r="I600" s="2">
        <v>46053</v>
      </c>
      <c r="J600" s="63">
        <v>235</v>
      </c>
    </row>
    <row r="601" spans="3:10" x14ac:dyDescent="0.2">
      <c r="C601" t="s">
        <v>676</v>
      </c>
      <c r="D601" s="2">
        <v>46053</v>
      </c>
      <c r="E601" s="63">
        <v>160</v>
      </c>
      <c r="H601" t="s">
        <v>676</v>
      </c>
      <c r="I601" s="2">
        <v>46053</v>
      </c>
      <c r="J601" s="63">
        <v>160</v>
      </c>
    </row>
    <row r="602" spans="3:10" x14ac:dyDescent="0.2">
      <c r="C602" t="s">
        <v>341</v>
      </c>
      <c r="D602" s="2">
        <v>46039</v>
      </c>
      <c r="E602" s="63">
        <v>160</v>
      </c>
      <c r="H602" t="s">
        <v>341</v>
      </c>
      <c r="I602" s="2">
        <v>46039</v>
      </c>
      <c r="J602" s="63">
        <v>160</v>
      </c>
    </row>
    <row r="603" spans="3:10" x14ac:dyDescent="0.2">
      <c r="C603" t="s">
        <v>259</v>
      </c>
      <c r="D603" s="2">
        <v>46032</v>
      </c>
      <c r="E603" s="63">
        <v>160</v>
      </c>
      <c r="H603" t="s">
        <v>259</v>
      </c>
      <c r="I603" s="2">
        <v>46032</v>
      </c>
      <c r="J603" s="63">
        <v>160</v>
      </c>
    </row>
    <row r="604" spans="3:10" x14ac:dyDescent="0.2">
      <c r="C604" t="s">
        <v>744</v>
      </c>
      <c r="D604" s="2">
        <v>46053</v>
      </c>
      <c r="E604" s="63">
        <v>115</v>
      </c>
      <c r="H604" t="s">
        <v>744</v>
      </c>
      <c r="I604" s="2">
        <v>46053</v>
      </c>
      <c r="J604" s="63">
        <v>115</v>
      </c>
    </row>
    <row r="605" spans="3:10" x14ac:dyDescent="0.2">
      <c r="C605" t="s">
        <v>995</v>
      </c>
      <c r="D605" s="2">
        <v>46085</v>
      </c>
      <c r="E605" s="63">
        <v>215</v>
      </c>
      <c r="H605" t="s">
        <v>995</v>
      </c>
      <c r="I605" s="2">
        <v>46085</v>
      </c>
      <c r="J605" s="63">
        <v>215</v>
      </c>
    </row>
    <row r="606" spans="3:10" x14ac:dyDescent="0.2">
      <c r="C606" t="s">
        <v>559</v>
      </c>
      <c r="D606" s="2">
        <v>46046</v>
      </c>
      <c r="E606" s="63">
        <v>320</v>
      </c>
      <c r="H606" t="s">
        <v>559</v>
      </c>
      <c r="I606" s="2">
        <v>46046</v>
      </c>
      <c r="J606" s="63">
        <v>320</v>
      </c>
    </row>
    <row r="607" spans="3:10" x14ac:dyDescent="0.2">
      <c r="C607" t="s">
        <v>614</v>
      </c>
      <c r="D607" s="2">
        <v>46039</v>
      </c>
      <c r="E607" s="63">
        <v>450</v>
      </c>
      <c r="H607" t="s">
        <v>614</v>
      </c>
      <c r="I607" s="2">
        <v>46039</v>
      </c>
      <c r="J607" s="63">
        <v>450</v>
      </c>
    </row>
    <row r="608" spans="3:10" x14ac:dyDescent="0.2">
      <c r="C608" t="s">
        <v>825</v>
      </c>
      <c r="D608" s="2">
        <v>46060</v>
      </c>
      <c r="E608" s="63">
        <v>240</v>
      </c>
      <c r="H608" t="s">
        <v>825</v>
      </c>
      <c r="I608" s="2">
        <v>46060</v>
      </c>
      <c r="J608" s="63">
        <v>240</v>
      </c>
    </row>
    <row r="609" spans="3:10" x14ac:dyDescent="0.2">
      <c r="C609" t="s">
        <v>674</v>
      </c>
      <c r="D609" s="2">
        <v>46053</v>
      </c>
      <c r="E609" s="63">
        <v>160</v>
      </c>
      <c r="H609" t="s">
        <v>674</v>
      </c>
      <c r="I609" s="2">
        <v>46053</v>
      </c>
      <c r="J609" s="63">
        <v>160</v>
      </c>
    </row>
    <row r="610" spans="3:10" x14ac:dyDescent="0.2">
      <c r="C610" t="s">
        <v>931</v>
      </c>
      <c r="D610" s="2">
        <v>46073</v>
      </c>
      <c r="E610" s="63">
        <v>140</v>
      </c>
      <c r="H610" t="s">
        <v>931</v>
      </c>
      <c r="I610" s="2">
        <v>46073</v>
      </c>
      <c r="J610" s="63">
        <v>140</v>
      </c>
    </row>
    <row r="611" spans="3:10" x14ac:dyDescent="0.2">
      <c r="C611" t="s">
        <v>280</v>
      </c>
      <c r="D611" s="2">
        <v>46038</v>
      </c>
      <c r="E611" s="63">
        <v>230</v>
      </c>
      <c r="H611" t="s">
        <v>280</v>
      </c>
      <c r="I611" s="2">
        <v>46038</v>
      </c>
      <c r="J611" s="63">
        <v>230</v>
      </c>
    </row>
    <row r="612" spans="3:10" x14ac:dyDescent="0.2">
      <c r="C612" t="s">
        <v>797</v>
      </c>
      <c r="D612" s="2">
        <v>46060</v>
      </c>
      <c r="E612" s="63">
        <v>210</v>
      </c>
      <c r="H612" t="s">
        <v>797</v>
      </c>
      <c r="I612" s="2">
        <v>46060</v>
      </c>
      <c r="J612" s="63">
        <v>210</v>
      </c>
    </row>
    <row r="613" spans="3:10" x14ac:dyDescent="0.2">
      <c r="C613" t="s">
        <v>766</v>
      </c>
      <c r="D613" s="2">
        <v>46054</v>
      </c>
      <c r="E613" s="63">
        <v>230</v>
      </c>
      <c r="H613" t="s">
        <v>766</v>
      </c>
      <c r="I613" s="2">
        <v>46054</v>
      </c>
      <c r="J613" s="63">
        <v>230</v>
      </c>
    </row>
    <row r="614" spans="3:10" x14ac:dyDescent="0.2">
      <c r="C614" t="s">
        <v>635</v>
      </c>
      <c r="D614" s="2">
        <v>46051</v>
      </c>
      <c r="E614" s="63">
        <v>300</v>
      </c>
      <c r="H614" t="s">
        <v>635</v>
      </c>
      <c r="I614" s="2">
        <v>46051</v>
      </c>
      <c r="J614" s="63">
        <v>300</v>
      </c>
    </row>
    <row r="615" spans="3:10" x14ac:dyDescent="0.2">
      <c r="C615" t="s">
        <v>815</v>
      </c>
      <c r="D615" s="2">
        <v>46060</v>
      </c>
      <c r="E615" s="63">
        <v>175</v>
      </c>
      <c r="H615" t="s">
        <v>815</v>
      </c>
      <c r="I615" s="2">
        <v>46060</v>
      </c>
      <c r="J615" s="63">
        <v>175</v>
      </c>
    </row>
    <row r="616" spans="3:10" x14ac:dyDescent="0.2">
      <c r="C616" t="s">
        <v>492</v>
      </c>
      <c r="D616" s="2">
        <v>46045</v>
      </c>
      <c r="E616" s="63">
        <v>210</v>
      </c>
      <c r="H616" t="s">
        <v>492</v>
      </c>
      <c r="I616" s="2">
        <v>46045</v>
      </c>
      <c r="J616" s="63">
        <v>210</v>
      </c>
    </row>
    <row r="617" spans="3:10" x14ac:dyDescent="0.2">
      <c r="C617" t="s">
        <v>382</v>
      </c>
      <c r="D617" s="2">
        <v>46039</v>
      </c>
      <c r="E617" s="63">
        <v>220</v>
      </c>
      <c r="H617" t="s">
        <v>382</v>
      </c>
      <c r="I617" s="2">
        <v>46039</v>
      </c>
      <c r="J617" s="63">
        <v>220</v>
      </c>
    </row>
    <row r="618" spans="3:10" x14ac:dyDescent="0.2">
      <c r="C618" t="s">
        <v>489</v>
      </c>
      <c r="D618" s="2">
        <v>46045</v>
      </c>
      <c r="E618" s="63">
        <v>275</v>
      </c>
      <c r="H618" t="s">
        <v>489</v>
      </c>
      <c r="I618" s="2">
        <v>46045</v>
      </c>
      <c r="J618" s="63">
        <v>275</v>
      </c>
    </row>
    <row r="619" spans="3:10" x14ac:dyDescent="0.2">
      <c r="C619" t="s">
        <v>328</v>
      </c>
      <c r="D619" s="2">
        <v>46038</v>
      </c>
      <c r="E619" s="63">
        <v>170</v>
      </c>
      <c r="H619" t="s">
        <v>328</v>
      </c>
      <c r="I619" s="2">
        <v>46038</v>
      </c>
      <c r="J619" s="63">
        <v>170</v>
      </c>
    </row>
    <row r="620" spans="3:10" x14ac:dyDescent="0.2">
      <c r="C620" t="s">
        <v>713</v>
      </c>
      <c r="D620" s="2">
        <v>46053</v>
      </c>
      <c r="E620" s="63">
        <v>155</v>
      </c>
      <c r="H620" t="s">
        <v>713</v>
      </c>
      <c r="I620" s="2">
        <v>46053</v>
      </c>
      <c r="J620" s="63">
        <v>155</v>
      </c>
    </row>
    <row r="621" spans="3:10" x14ac:dyDescent="0.2">
      <c r="C621" t="s">
        <v>710</v>
      </c>
      <c r="D621" s="2">
        <v>46053</v>
      </c>
      <c r="E621" s="63">
        <v>230</v>
      </c>
      <c r="H621" t="s">
        <v>710</v>
      </c>
      <c r="I621" s="2">
        <v>46053</v>
      </c>
      <c r="J621" s="63">
        <v>230</v>
      </c>
    </row>
    <row r="622" spans="3:10" x14ac:dyDescent="0.2">
      <c r="C622" t="s">
        <v>927</v>
      </c>
      <c r="D622" s="2">
        <v>46073</v>
      </c>
      <c r="E622" s="63">
        <v>195</v>
      </c>
      <c r="H622" t="s">
        <v>927</v>
      </c>
      <c r="I622" s="2">
        <v>46073</v>
      </c>
      <c r="J622" s="63">
        <v>195</v>
      </c>
    </row>
    <row r="623" spans="3:10" x14ac:dyDescent="0.2">
      <c r="C623" t="s">
        <v>765</v>
      </c>
      <c r="D623" s="2">
        <v>46054</v>
      </c>
      <c r="E623" s="63">
        <v>255</v>
      </c>
      <c r="H623" t="s">
        <v>765</v>
      </c>
      <c r="I623" s="2">
        <v>46054</v>
      </c>
      <c r="J623" s="63">
        <v>255</v>
      </c>
    </row>
    <row r="624" spans="3:10" x14ac:dyDescent="0.2">
      <c r="C624" t="s">
        <v>781</v>
      </c>
      <c r="D624" s="2">
        <v>46053</v>
      </c>
      <c r="E624" s="63">
        <v>280</v>
      </c>
      <c r="H624" t="s">
        <v>781</v>
      </c>
      <c r="I624" s="2">
        <v>46053</v>
      </c>
      <c r="J624" s="63">
        <v>280</v>
      </c>
    </row>
    <row r="625" spans="3:10" x14ac:dyDescent="0.2">
      <c r="C625" t="s">
        <v>779</v>
      </c>
      <c r="D625" s="2">
        <v>46053</v>
      </c>
      <c r="E625" s="63">
        <v>400</v>
      </c>
      <c r="H625" t="s">
        <v>779</v>
      </c>
      <c r="I625" s="2">
        <v>46053</v>
      </c>
      <c r="J625" s="63">
        <v>400</v>
      </c>
    </row>
    <row r="626" spans="3:10" x14ac:dyDescent="0.2">
      <c r="C626" t="s">
        <v>625</v>
      </c>
      <c r="D626" s="2">
        <v>46039</v>
      </c>
      <c r="E626" s="63">
        <v>130</v>
      </c>
      <c r="H626" t="s">
        <v>625</v>
      </c>
      <c r="I626" s="2">
        <v>46039</v>
      </c>
      <c r="J626" s="63">
        <v>130</v>
      </c>
    </row>
    <row r="627" spans="3:10" x14ac:dyDescent="0.2">
      <c r="C627" t="s">
        <v>508</v>
      </c>
      <c r="D627" s="2">
        <v>46045</v>
      </c>
      <c r="E627" s="63">
        <v>170</v>
      </c>
      <c r="H627" t="s">
        <v>508</v>
      </c>
      <c r="I627" s="2">
        <v>46045</v>
      </c>
      <c r="J627" s="63">
        <v>170</v>
      </c>
    </row>
    <row r="628" spans="3:10" x14ac:dyDescent="0.2">
      <c r="C628" t="s">
        <v>680</v>
      </c>
      <c r="D628" s="2">
        <v>46053</v>
      </c>
      <c r="E628" s="63">
        <v>360</v>
      </c>
      <c r="H628" t="s">
        <v>680</v>
      </c>
      <c r="I628" s="2">
        <v>46053</v>
      </c>
      <c r="J628" s="63">
        <v>360</v>
      </c>
    </row>
    <row r="629" spans="3:10" x14ac:dyDescent="0.2">
      <c r="C629" t="s">
        <v>172</v>
      </c>
      <c r="D629" s="2">
        <v>45997</v>
      </c>
      <c r="E629" s="63">
        <v>170</v>
      </c>
      <c r="H629" t="s">
        <v>172</v>
      </c>
      <c r="I629" s="2">
        <v>45997</v>
      </c>
      <c r="J629" s="63">
        <v>170</v>
      </c>
    </row>
    <row r="630" spans="3:10" x14ac:dyDescent="0.2">
      <c r="C630" t="s">
        <v>578</v>
      </c>
      <c r="D630" s="2">
        <v>46047</v>
      </c>
      <c r="E630" s="63">
        <v>400</v>
      </c>
      <c r="H630" t="s">
        <v>578</v>
      </c>
      <c r="I630" s="2">
        <v>46047</v>
      </c>
      <c r="J630" s="63">
        <v>400</v>
      </c>
    </row>
    <row r="631" spans="3:10" x14ac:dyDescent="0.2">
      <c r="C631" t="s">
        <v>659</v>
      </c>
      <c r="D631" s="2">
        <v>46053</v>
      </c>
      <c r="E631" s="63">
        <v>425</v>
      </c>
      <c r="H631" t="s">
        <v>659</v>
      </c>
      <c r="I631" s="2">
        <v>46053</v>
      </c>
      <c r="J631" s="63">
        <v>425</v>
      </c>
    </row>
    <row r="632" spans="3:10" x14ac:dyDescent="0.2">
      <c r="C632" t="s">
        <v>560</v>
      </c>
      <c r="D632" s="2">
        <v>46046</v>
      </c>
      <c r="E632" s="63">
        <v>280</v>
      </c>
      <c r="H632" t="s">
        <v>560</v>
      </c>
      <c r="I632" s="2">
        <v>46046</v>
      </c>
      <c r="J632" s="63">
        <v>280</v>
      </c>
    </row>
    <row r="633" spans="3:10" x14ac:dyDescent="0.2">
      <c r="C633" t="s">
        <v>1000</v>
      </c>
      <c r="D633" s="2">
        <v>46085</v>
      </c>
      <c r="E633" s="63">
        <v>0</v>
      </c>
      <c r="H633" t="s">
        <v>1000</v>
      </c>
      <c r="I633" s="2">
        <v>46085</v>
      </c>
      <c r="J633" s="63">
        <v>0</v>
      </c>
    </row>
    <row r="634" spans="3:10" x14ac:dyDescent="0.2">
      <c r="C634" t="s">
        <v>594</v>
      </c>
      <c r="D634" s="2">
        <v>46046</v>
      </c>
      <c r="E634" s="63">
        <v>295</v>
      </c>
      <c r="H634" t="s">
        <v>594</v>
      </c>
      <c r="I634" s="2">
        <v>46046</v>
      </c>
      <c r="J634" s="63">
        <v>295</v>
      </c>
    </row>
    <row r="635" spans="3:10" x14ac:dyDescent="0.2">
      <c r="C635" t="s">
        <v>293</v>
      </c>
      <c r="D635" s="2">
        <v>45997</v>
      </c>
      <c r="E635" s="63">
        <v>200</v>
      </c>
      <c r="H635" t="s">
        <v>293</v>
      </c>
      <c r="I635" s="2">
        <v>45997</v>
      </c>
      <c r="J635" s="63">
        <v>200</v>
      </c>
    </row>
    <row r="636" spans="3:10" x14ac:dyDescent="0.2">
      <c r="C636" t="s">
        <v>897</v>
      </c>
      <c r="D636" s="2">
        <v>46068</v>
      </c>
      <c r="E636" s="63">
        <v>210</v>
      </c>
      <c r="H636" t="s">
        <v>897</v>
      </c>
      <c r="I636" s="2">
        <v>46068</v>
      </c>
      <c r="J636" s="63">
        <v>210</v>
      </c>
    </row>
    <row r="637" spans="3:10" x14ac:dyDescent="0.2">
      <c r="C637" t="s">
        <v>574</v>
      </c>
      <c r="D637" s="2">
        <v>46046</v>
      </c>
      <c r="E637" s="63">
        <v>115</v>
      </c>
      <c r="H637" t="s">
        <v>574</v>
      </c>
      <c r="I637" s="2">
        <v>46046</v>
      </c>
      <c r="J637" s="63">
        <v>115</v>
      </c>
    </row>
    <row r="638" spans="3:10" x14ac:dyDescent="0.2">
      <c r="C638" t="s">
        <v>287</v>
      </c>
      <c r="D638" s="2">
        <v>45997</v>
      </c>
      <c r="E638" s="63">
        <v>385</v>
      </c>
      <c r="H638" t="s">
        <v>287</v>
      </c>
      <c r="I638" s="2">
        <v>45997</v>
      </c>
      <c r="J638" s="63">
        <v>385</v>
      </c>
    </row>
    <row r="639" spans="3:10" x14ac:dyDescent="0.2">
      <c r="C639" t="s">
        <v>290</v>
      </c>
      <c r="D639" s="2">
        <v>45997</v>
      </c>
      <c r="E639" s="63">
        <v>310</v>
      </c>
      <c r="H639" t="s">
        <v>290</v>
      </c>
      <c r="I639" s="2">
        <v>45997</v>
      </c>
      <c r="J639" s="63">
        <v>310</v>
      </c>
    </row>
    <row r="640" spans="3:10" x14ac:dyDescent="0.2">
      <c r="C640" t="s">
        <v>960</v>
      </c>
      <c r="D640" s="2">
        <v>46081</v>
      </c>
      <c r="E640" s="63">
        <v>290</v>
      </c>
      <c r="H640" t="s">
        <v>960</v>
      </c>
      <c r="I640" s="2">
        <v>46081</v>
      </c>
      <c r="J640" s="63">
        <v>290</v>
      </c>
    </row>
    <row r="641" spans="2:10" x14ac:dyDescent="0.2">
      <c r="C641" t="s">
        <v>715</v>
      </c>
      <c r="D641" s="2">
        <v>46053</v>
      </c>
      <c r="E641" s="63">
        <v>135</v>
      </c>
      <c r="H641" t="s">
        <v>715</v>
      </c>
      <c r="I641" s="2">
        <v>46053</v>
      </c>
      <c r="J641" s="63">
        <v>135</v>
      </c>
    </row>
    <row r="642" spans="2:10" x14ac:dyDescent="0.2">
      <c r="C642" t="s">
        <v>241</v>
      </c>
      <c r="D642" s="2">
        <v>45990</v>
      </c>
      <c r="E642" s="63">
        <v>200</v>
      </c>
      <c r="H642" t="s">
        <v>241</v>
      </c>
      <c r="I642" s="2">
        <v>45990</v>
      </c>
      <c r="J642" s="63">
        <v>200</v>
      </c>
    </row>
    <row r="643" spans="2:10" x14ac:dyDescent="0.2">
      <c r="C643" t="s">
        <v>721</v>
      </c>
      <c r="D643" s="2">
        <v>46053</v>
      </c>
      <c r="E643" s="63">
        <v>230</v>
      </c>
      <c r="H643" t="s">
        <v>721</v>
      </c>
      <c r="I643" s="2">
        <v>46053</v>
      </c>
      <c r="J643" s="63">
        <v>230</v>
      </c>
    </row>
    <row r="644" spans="2:10" x14ac:dyDescent="0.2">
      <c r="C644" t="s">
        <v>604</v>
      </c>
      <c r="D644" s="2">
        <v>46046</v>
      </c>
      <c r="E644" s="63">
        <v>240</v>
      </c>
      <c r="H644" t="s">
        <v>604</v>
      </c>
      <c r="I644" s="2">
        <v>46046</v>
      </c>
      <c r="J644" s="63">
        <v>240</v>
      </c>
    </row>
    <row r="645" spans="2:10" x14ac:dyDescent="0.2">
      <c r="C645" t="s">
        <v>817</v>
      </c>
      <c r="D645" s="2">
        <v>46060</v>
      </c>
      <c r="E645" s="63">
        <v>160</v>
      </c>
      <c r="H645" t="s">
        <v>817</v>
      </c>
      <c r="I645" s="2">
        <v>46060</v>
      </c>
      <c r="J645" s="63">
        <v>160</v>
      </c>
    </row>
    <row r="646" spans="2:10" x14ac:dyDescent="0.2">
      <c r="C646" t="s">
        <v>491</v>
      </c>
      <c r="D646" s="2">
        <v>46045</v>
      </c>
      <c r="E646" s="63">
        <v>250</v>
      </c>
      <c r="H646" t="s">
        <v>491</v>
      </c>
      <c r="I646" s="2">
        <v>46045</v>
      </c>
      <c r="J646" s="63">
        <v>250</v>
      </c>
    </row>
    <row r="647" spans="2:10" x14ac:dyDescent="0.2">
      <c r="C647" t="s">
        <v>320</v>
      </c>
      <c r="D647" s="2">
        <v>46038</v>
      </c>
      <c r="E647" s="63">
        <v>390</v>
      </c>
      <c r="H647" t="s">
        <v>320</v>
      </c>
      <c r="I647" s="2">
        <v>46038</v>
      </c>
      <c r="J647" s="63">
        <v>390</v>
      </c>
    </row>
    <row r="648" spans="2:10" x14ac:dyDescent="0.2">
      <c r="C648" t="s">
        <v>829</v>
      </c>
      <c r="D648" s="2">
        <v>46060</v>
      </c>
      <c r="E648" s="63">
        <v>200</v>
      </c>
      <c r="H648" t="s">
        <v>829</v>
      </c>
      <c r="I648" s="2">
        <v>46060</v>
      </c>
      <c r="J648" s="63">
        <v>200</v>
      </c>
    </row>
    <row r="649" spans="2:10" x14ac:dyDescent="0.2">
      <c r="C649" t="s">
        <v>495</v>
      </c>
      <c r="D649" s="2">
        <v>46045</v>
      </c>
      <c r="E649" s="63">
        <v>195</v>
      </c>
      <c r="H649" t="s">
        <v>495</v>
      </c>
      <c r="I649" s="2">
        <v>46045</v>
      </c>
      <c r="J649" s="63">
        <v>195</v>
      </c>
    </row>
    <row r="650" spans="2:10" x14ac:dyDescent="0.2">
      <c r="C650" t="s">
        <v>684</v>
      </c>
      <c r="D650" s="2">
        <v>46053</v>
      </c>
      <c r="E650" s="63">
        <v>220</v>
      </c>
      <c r="H650" t="s">
        <v>684</v>
      </c>
      <c r="I650" s="2">
        <v>46053</v>
      </c>
      <c r="J650" s="63">
        <v>220</v>
      </c>
    </row>
    <row r="651" spans="2:10" x14ac:dyDescent="0.2">
      <c r="C651" t="s">
        <v>258</v>
      </c>
      <c r="D651" s="2">
        <v>46032</v>
      </c>
      <c r="E651" s="63">
        <v>160</v>
      </c>
      <c r="H651" t="s">
        <v>258</v>
      </c>
      <c r="I651" s="2">
        <v>46032</v>
      </c>
      <c r="J651" s="63">
        <v>160</v>
      </c>
    </row>
    <row r="652" spans="2:10" x14ac:dyDescent="0.2">
      <c r="C652" t="s">
        <v>255</v>
      </c>
      <c r="D652" s="2">
        <v>46032</v>
      </c>
      <c r="E652" s="63">
        <v>200</v>
      </c>
      <c r="H652" t="s">
        <v>255</v>
      </c>
      <c r="I652" s="2">
        <v>46032</v>
      </c>
      <c r="J652" s="63">
        <v>200</v>
      </c>
    </row>
    <row r="653" spans="2:10" x14ac:dyDescent="0.2">
      <c r="C653" t="s">
        <v>693</v>
      </c>
      <c r="D653" s="2">
        <v>46053</v>
      </c>
      <c r="E653" s="63">
        <v>340</v>
      </c>
      <c r="H653" t="s">
        <v>693</v>
      </c>
      <c r="I653" s="2">
        <v>46053</v>
      </c>
      <c r="J653" s="63">
        <v>340</v>
      </c>
    </row>
    <row r="654" spans="2:10" x14ac:dyDescent="0.2">
      <c r="B654" t="s">
        <v>249</v>
      </c>
      <c r="C654" t="s">
        <v>234</v>
      </c>
      <c r="E654" s="63">
        <v>0</v>
      </c>
      <c r="G654" t="s">
        <v>249</v>
      </c>
      <c r="H654" t="s">
        <v>234</v>
      </c>
      <c r="J654" s="63">
        <v>0</v>
      </c>
    </row>
    <row r="655" spans="2:10" x14ac:dyDescent="0.2">
      <c r="B655" t="s">
        <v>110</v>
      </c>
      <c r="C655" t="s">
        <v>286</v>
      </c>
      <c r="D655" s="2">
        <v>46082</v>
      </c>
      <c r="E655" s="63">
        <v>465</v>
      </c>
      <c r="G655" t="s">
        <v>110</v>
      </c>
      <c r="H655" t="s">
        <v>286</v>
      </c>
      <c r="I655" s="2">
        <v>46082</v>
      </c>
      <c r="J655" s="63">
        <v>465</v>
      </c>
    </row>
    <row r="656" spans="2:10" x14ac:dyDescent="0.2">
      <c r="C656" t="s">
        <v>923</v>
      </c>
      <c r="D656" s="2">
        <v>46081</v>
      </c>
      <c r="E656" s="63">
        <v>210</v>
      </c>
      <c r="H656" t="s">
        <v>923</v>
      </c>
      <c r="I656" s="2">
        <v>46081</v>
      </c>
      <c r="J656" s="63">
        <v>210</v>
      </c>
    </row>
    <row r="657" spans="3:10" x14ac:dyDescent="0.2">
      <c r="C657" t="s">
        <v>871</v>
      </c>
      <c r="D657" s="2">
        <v>46081</v>
      </c>
      <c r="E657" s="63">
        <v>490</v>
      </c>
      <c r="H657" t="s">
        <v>871</v>
      </c>
      <c r="I657" s="2">
        <v>46081</v>
      </c>
      <c r="J657" s="63">
        <v>490</v>
      </c>
    </row>
    <row r="658" spans="3:10" x14ac:dyDescent="0.2">
      <c r="C658" t="s">
        <v>485</v>
      </c>
      <c r="D658" s="2">
        <v>46086</v>
      </c>
      <c r="E658" s="63">
        <v>510</v>
      </c>
      <c r="H658" t="s">
        <v>485</v>
      </c>
      <c r="I658" s="2">
        <v>46086</v>
      </c>
      <c r="J658" s="63">
        <v>510</v>
      </c>
    </row>
    <row r="659" spans="3:10" x14ac:dyDescent="0.2">
      <c r="C659" t="s">
        <v>487</v>
      </c>
      <c r="D659" s="2">
        <v>46086</v>
      </c>
      <c r="E659" s="63">
        <v>340</v>
      </c>
      <c r="H659" t="s">
        <v>487</v>
      </c>
      <c r="I659" s="2">
        <v>46086</v>
      </c>
      <c r="J659" s="63">
        <v>340</v>
      </c>
    </row>
    <row r="660" spans="3:10" x14ac:dyDescent="0.2">
      <c r="C660" t="s">
        <v>504</v>
      </c>
      <c r="D660" s="2">
        <v>46081</v>
      </c>
      <c r="E660" s="63">
        <v>280</v>
      </c>
      <c r="H660" t="s">
        <v>504</v>
      </c>
      <c r="I660" s="2">
        <v>46081</v>
      </c>
      <c r="J660" s="63">
        <v>280</v>
      </c>
    </row>
    <row r="661" spans="3:10" x14ac:dyDescent="0.2">
      <c r="C661" t="s">
        <v>175</v>
      </c>
      <c r="D661" s="2">
        <v>46074</v>
      </c>
      <c r="E661" s="63">
        <v>215</v>
      </c>
      <c r="H661" t="s">
        <v>175</v>
      </c>
      <c r="I661" s="2">
        <v>46074</v>
      </c>
      <c r="J661" s="63">
        <v>215</v>
      </c>
    </row>
    <row r="662" spans="3:10" x14ac:dyDescent="0.2">
      <c r="C662" t="s">
        <v>256</v>
      </c>
      <c r="D662" s="2">
        <v>46074</v>
      </c>
      <c r="E662" s="63">
        <v>220</v>
      </c>
      <c r="H662" t="s">
        <v>256</v>
      </c>
      <c r="I662" s="2">
        <v>46074</v>
      </c>
      <c r="J662" s="63">
        <v>220</v>
      </c>
    </row>
    <row r="663" spans="3:10" x14ac:dyDescent="0.2">
      <c r="C663" t="s">
        <v>599</v>
      </c>
      <c r="D663" s="2">
        <v>46081</v>
      </c>
      <c r="E663" s="63">
        <v>245</v>
      </c>
      <c r="H663" t="s">
        <v>599</v>
      </c>
      <c r="I663" s="2">
        <v>46081</v>
      </c>
      <c r="J663" s="63">
        <v>245</v>
      </c>
    </row>
    <row r="664" spans="3:10" x14ac:dyDescent="0.2">
      <c r="C664" t="s">
        <v>181</v>
      </c>
      <c r="D664" s="2">
        <v>46081</v>
      </c>
      <c r="E664" s="63">
        <v>390</v>
      </c>
      <c r="H664" t="s">
        <v>181</v>
      </c>
      <c r="I664" s="2">
        <v>46081</v>
      </c>
      <c r="J664" s="63">
        <v>390</v>
      </c>
    </row>
    <row r="665" spans="3:10" x14ac:dyDescent="0.2">
      <c r="C665" t="s">
        <v>238</v>
      </c>
      <c r="D665" s="2">
        <v>46074</v>
      </c>
      <c r="E665" s="63">
        <v>330</v>
      </c>
      <c r="H665" t="s">
        <v>238</v>
      </c>
      <c r="I665" s="2">
        <v>46074</v>
      </c>
      <c r="J665" s="63">
        <v>330</v>
      </c>
    </row>
    <row r="666" spans="3:10" x14ac:dyDescent="0.2">
      <c r="C666" t="s">
        <v>777</v>
      </c>
      <c r="D666" s="2">
        <v>46081</v>
      </c>
      <c r="E666" s="63">
        <v>490</v>
      </c>
      <c r="H666" t="s">
        <v>777</v>
      </c>
      <c r="I666" s="2">
        <v>46081</v>
      </c>
      <c r="J666" s="63">
        <v>490</v>
      </c>
    </row>
    <row r="667" spans="3:10" x14ac:dyDescent="0.2">
      <c r="C667" t="s">
        <v>162</v>
      </c>
      <c r="D667" s="2">
        <v>46074</v>
      </c>
      <c r="E667" s="63">
        <v>470</v>
      </c>
      <c r="H667" t="s">
        <v>162</v>
      </c>
      <c r="I667" s="2">
        <v>46074</v>
      </c>
      <c r="J667" s="63">
        <v>470</v>
      </c>
    </row>
    <row r="668" spans="3:10" x14ac:dyDescent="0.2">
      <c r="C668" t="s">
        <v>276</v>
      </c>
      <c r="D668" s="2">
        <v>46074</v>
      </c>
      <c r="E668" s="63">
        <v>185</v>
      </c>
      <c r="H668" t="s">
        <v>276</v>
      </c>
      <c r="I668" s="2">
        <v>46074</v>
      </c>
      <c r="J668" s="63">
        <v>185</v>
      </c>
    </row>
    <row r="669" spans="3:10" x14ac:dyDescent="0.2">
      <c r="C669" t="s">
        <v>856</v>
      </c>
      <c r="D669" s="2">
        <v>46081</v>
      </c>
      <c r="E669" s="63">
        <v>280</v>
      </c>
      <c r="H669" t="s">
        <v>856</v>
      </c>
      <c r="I669" s="2">
        <v>46081</v>
      </c>
      <c r="J669" s="63">
        <v>280</v>
      </c>
    </row>
    <row r="670" spans="3:10" x14ac:dyDescent="0.2">
      <c r="C670" t="s">
        <v>474</v>
      </c>
      <c r="D670" s="2">
        <v>46081</v>
      </c>
      <c r="E670" s="63">
        <v>410</v>
      </c>
      <c r="H670" t="s">
        <v>474</v>
      </c>
      <c r="I670" s="2">
        <v>46081</v>
      </c>
      <c r="J670" s="63">
        <v>410</v>
      </c>
    </row>
    <row r="671" spans="3:10" x14ac:dyDescent="0.2">
      <c r="C671" t="s">
        <v>902</v>
      </c>
      <c r="D671" s="2">
        <v>46075</v>
      </c>
      <c r="E671" s="63">
        <v>505</v>
      </c>
      <c r="H671" t="s">
        <v>902</v>
      </c>
      <c r="I671" s="2">
        <v>46075</v>
      </c>
      <c r="J671" s="63">
        <v>505</v>
      </c>
    </row>
    <row r="672" spans="3:10" x14ac:dyDescent="0.2">
      <c r="C672" t="s">
        <v>632</v>
      </c>
      <c r="D672" s="2">
        <v>46081</v>
      </c>
      <c r="E672" s="63">
        <v>505</v>
      </c>
      <c r="H672" t="s">
        <v>632</v>
      </c>
      <c r="I672" s="2">
        <v>46081</v>
      </c>
      <c r="J672" s="63">
        <v>505</v>
      </c>
    </row>
    <row r="673" spans="3:10" x14ac:dyDescent="0.2">
      <c r="C673" t="s">
        <v>938</v>
      </c>
      <c r="D673" s="2">
        <v>46081</v>
      </c>
      <c r="E673" s="63">
        <v>275</v>
      </c>
      <c r="H673" t="s">
        <v>938</v>
      </c>
      <c r="I673" s="2">
        <v>46081</v>
      </c>
      <c r="J673" s="63">
        <v>275</v>
      </c>
    </row>
    <row r="674" spans="3:10" x14ac:dyDescent="0.2">
      <c r="C674" t="s">
        <v>379</v>
      </c>
      <c r="D674" s="2">
        <v>46086</v>
      </c>
      <c r="E674" s="63">
        <v>300</v>
      </c>
      <c r="H674" t="s">
        <v>379</v>
      </c>
      <c r="I674" s="2">
        <v>46086</v>
      </c>
      <c r="J674" s="63">
        <v>300</v>
      </c>
    </row>
    <row r="675" spans="3:10" x14ac:dyDescent="0.2">
      <c r="C675" t="s">
        <v>813</v>
      </c>
      <c r="D675" s="2">
        <v>46082</v>
      </c>
      <c r="E675" s="63">
        <v>230</v>
      </c>
      <c r="H675" t="s">
        <v>813</v>
      </c>
      <c r="I675" s="2">
        <v>46082</v>
      </c>
      <c r="J675" s="63">
        <v>230</v>
      </c>
    </row>
    <row r="676" spans="3:10" x14ac:dyDescent="0.2">
      <c r="C676" t="s">
        <v>580</v>
      </c>
      <c r="D676" s="2">
        <v>46082</v>
      </c>
      <c r="E676" s="63">
        <v>190</v>
      </c>
      <c r="H676" t="s">
        <v>580</v>
      </c>
      <c r="I676" s="2">
        <v>46082</v>
      </c>
      <c r="J676" s="63">
        <v>190</v>
      </c>
    </row>
    <row r="677" spans="3:10" x14ac:dyDescent="0.2">
      <c r="C677" t="s">
        <v>311</v>
      </c>
      <c r="D677" s="2">
        <v>46081</v>
      </c>
      <c r="E677" s="63">
        <v>260</v>
      </c>
      <c r="H677" t="s">
        <v>311</v>
      </c>
      <c r="I677" s="2">
        <v>46081</v>
      </c>
      <c r="J677" s="63">
        <v>260</v>
      </c>
    </row>
    <row r="678" spans="3:10" x14ac:dyDescent="0.2">
      <c r="C678" t="s">
        <v>477</v>
      </c>
      <c r="D678" s="2">
        <v>46081</v>
      </c>
      <c r="E678" s="63">
        <v>320</v>
      </c>
      <c r="H678" t="s">
        <v>477</v>
      </c>
      <c r="I678" s="2">
        <v>46081</v>
      </c>
      <c r="J678" s="63">
        <v>320</v>
      </c>
    </row>
    <row r="679" spans="3:10" x14ac:dyDescent="0.2">
      <c r="C679" t="s">
        <v>322</v>
      </c>
      <c r="D679" s="2">
        <v>46082</v>
      </c>
      <c r="E679" s="63">
        <v>350</v>
      </c>
      <c r="H679" t="s">
        <v>322</v>
      </c>
      <c r="I679" s="2">
        <v>46082</v>
      </c>
      <c r="J679" s="63">
        <v>350</v>
      </c>
    </row>
    <row r="680" spans="3:10" x14ac:dyDescent="0.2">
      <c r="C680" t="s">
        <v>240</v>
      </c>
      <c r="D680" s="2">
        <v>46074</v>
      </c>
      <c r="E680" s="63">
        <v>505</v>
      </c>
      <c r="H680" t="s">
        <v>240</v>
      </c>
      <c r="I680" s="2">
        <v>46074</v>
      </c>
      <c r="J680" s="63">
        <v>505</v>
      </c>
    </row>
    <row r="681" spans="3:10" x14ac:dyDescent="0.2">
      <c r="C681" t="s">
        <v>875</v>
      </c>
      <c r="D681" s="2">
        <v>46081</v>
      </c>
      <c r="E681" s="63">
        <v>240</v>
      </c>
      <c r="H681" t="s">
        <v>875</v>
      </c>
      <c r="I681" s="2">
        <v>46081</v>
      </c>
      <c r="J681" s="63">
        <v>240</v>
      </c>
    </row>
    <row r="682" spans="3:10" x14ac:dyDescent="0.2">
      <c r="C682" t="s">
        <v>515</v>
      </c>
      <c r="D682" s="2">
        <v>46086</v>
      </c>
      <c r="E682" s="63">
        <v>350</v>
      </c>
      <c r="H682" t="s">
        <v>515</v>
      </c>
      <c r="I682" s="2">
        <v>46086</v>
      </c>
      <c r="J682" s="63">
        <v>350</v>
      </c>
    </row>
    <row r="683" spans="3:10" x14ac:dyDescent="0.2">
      <c r="C683" t="s">
        <v>360</v>
      </c>
      <c r="D683" s="2">
        <v>46081</v>
      </c>
      <c r="E683" s="63">
        <v>480</v>
      </c>
      <c r="H683" t="s">
        <v>360</v>
      </c>
      <c r="I683" s="2">
        <v>46081</v>
      </c>
      <c r="J683" s="63">
        <v>480</v>
      </c>
    </row>
    <row r="684" spans="3:10" x14ac:dyDescent="0.2">
      <c r="C684" t="s">
        <v>161</v>
      </c>
      <c r="D684" s="2">
        <v>46074</v>
      </c>
      <c r="E684" s="63">
        <v>360</v>
      </c>
      <c r="H684" t="s">
        <v>161</v>
      </c>
      <c r="I684" s="2">
        <v>46074</v>
      </c>
      <c r="J684" s="63">
        <v>360</v>
      </c>
    </row>
    <row r="685" spans="3:10" x14ac:dyDescent="0.2">
      <c r="C685" t="s">
        <v>796</v>
      </c>
      <c r="D685" s="2">
        <v>46082</v>
      </c>
      <c r="E685" s="63">
        <v>295</v>
      </c>
      <c r="H685" t="s">
        <v>796</v>
      </c>
      <c r="I685" s="2">
        <v>46082</v>
      </c>
      <c r="J685" s="63">
        <v>295</v>
      </c>
    </row>
    <row r="686" spans="3:10" x14ac:dyDescent="0.2">
      <c r="C686" t="s">
        <v>377</v>
      </c>
      <c r="D686" s="2">
        <v>46086</v>
      </c>
      <c r="E686" s="63">
        <v>260</v>
      </c>
      <c r="H686" t="s">
        <v>377</v>
      </c>
      <c r="I686" s="2">
        <v>46086</v>
      </c>
      <c r="J686" s="63">
        <v>260</v>
      </c>
    </row>
    <row r="687" spans="3:10" x14ac:dyDescent="0.2">
      <c r="C687" t="s">
        <v>501</v>
      </c>
      <c r="D687" s="2">
        <v>46081</v>
      </c>
      <c r="E687" s="63">
        <v>480</v>
      </c>
      <c r="H687" t="s">
        <v>501</v>
      </c>
      <c r="I687" s="2">
        <v>46081</v>
      </c>
      <c r="J687" s="63">
        <v>480</v>
      </c>
    </row>
    <row r="688" spans="3:10" x14ac:dyDescent="0.2">
      <c r="C688" t="s">
        <v>726</v>
      </c>
      <c r="D688" s="2">
        <v>46086</v>
      </c>
      <c r="E688" s="63">
        <v>215</v>
      </c>
      <c r="H688" t="s">
        <v>726</v>
      </c>
      <c r="I688" s="2">
        <v>46086</v>
      </c>
      <c r="J688" s="63">
        <v>215</v>
      </c>
    </row>
    <row r="689" spans="3:10" x14ac:dyDescent="0.2">
      <c r="C689" t="s">
        <v>732</v>
      </c>
      <c r="D689" s="2">
        <v>46086</v>
      </c>
      <c r="E689" s="63">
        <v>480</v>
      </c>
      <c r="H689" t="s">
        <v>732</v>
      </c>
      <c r="I689" s="2">
        <v>46086</v>
      </c>
      <c r="J689" s="63">
        <v>480</v>
      </c>
    </row>
    <row r="690" spans="3:10" x14ac:dyDescent="0.2">
      <c r="C690" t="s">
        <v>870</v>
      </c>
      <c r="D690" s="2">
        <v>46082</v>
      </c>
      <c r="E690" s="63">
        <v>265</v>
      </c>
      <c r="H690" t="s">
        <v>870</v>
      </c>
      <c r="I690" s="2">
        <v>46082</v>
      </c>
      <c r="J690" s="63">
        <v>265</v>
      </c>
    </row>
    <row r="691" spans="3:10" x14ac:dyDescent="0.2">
      <c r="C691" t="s">
        <v>826</v>
      </c>
      <c r="D691" s="2">
        <v>46082</v>
      </c>
      <c r="E691" s="63">
        <v>260</v>
      </c>
      <c r="H691" t="s">
        <v>826</v>
      </c>
      <c r="I691" s="2">
        <v>46082</v>
      </c>
      <c r="J691" s="63">
        <v>260</v>
      </c>
    </row>
    <row r="692" spans="3:10" x14ac:dyDescent="0.2">
      <c r="C692" t="s">
        <v>692</v>
      </c>
      <c r="D692" s="2">
        <v>46081</v>
      </c>
      <c r="E692" s="63">
        <v>455</v>
      </c>
      <c r="H692" t="s">
        <v>692</v>
      </c>
      <c r="I692" s="2">
        <v>46081</v>
      </c>
      <c r="J692" s="63">
        <v>455</v>
      </c>
    </row>
    <row r="693" spans="3:10" x14ac:dyDescent="0.2">
      <c r="C693" t="s">
        <v>894</v>
      </c>
      <c r="D693" s="2">
        <v>46075</v>
      </c>
      <c r="E693" s="63">
        <v>275</v>
      </c>
      <c r="H693" t="s">
        <v>894</v>
      </c>
      <c r="I693" s="2">
        <v>46075</v>
      </c>
      <c r="J693" s="63">
        <v>275</v>
      </c>
    </row>
    <row r="694" spans="3:10" x14ac:dyDescent="0.2">
      <c r="C694" t="s">
        <v>348</v>
      </c>
      <c r="D694" s="2">
        <v>46082</v>
      </c>
      <c r="E694" s="63">
        <v>310</v>
      </c>
      <c r="H694" t="s">
        <v>348</v>
      </c>
      <c r="I694" s="2">
        <v>46082</v>
      </c>
      <c r="J694" s="63">
        <v>310</v>
      </c>
    </row>
    <row r="695" spans="3:10" x14ac:dyDescent="0.2">
      <c r="C695" t="s">
        <v>961</v>
      </c>
      <c r="D695" s="2">
        <v>46082</v>
      </c>
      <c r="E695" s="63">
        <v>335</v>
      </c>
      <c r="H695" t="s">
        <v>961</v>
      </c>
      <c r="I695" s="2">
        <v>46082</v>
      </c>
      <c r="J695" s="63">
        <v>335</v>
      </c>
    </row>
    <row r="696" spans="3:10" x14ac:dyDescent="0.2">
      <c r="C696" t="s">
        <v>313</v>
      </c>
      <c r="D696" s="2">
        <v>46081</v>
      </c>
      <c r="E696" s="63">
        <v>260</v>
      </c>
      <c r="H696" t="s">
        <v>313</v>
      </c>
      <c r="I696" s="2">
        <v>46081</v>
      </c>
      <c r="J696" s="63">
        <v>260</v>
      </c>
    </row>
    <row r="697" spans="3:10" x14ac:dyDescent="0.2">
      <c r="C697" t="s">
        <v>457</v>
      </c>
      <c r="D697" s="2">
        <v>46081</v>
      </c>
      <c r="E697" s="63">
        <v>505</v>
      </c>
      <c r="H697" t="s">
        <v>457</v>
      </c>
      <c r="I697" s="2">
        <v>46081</v>
      </c>
      <c r="J697" s="63">
        <v>505</v>
      </c>
    </row>
    <row r="698" spans="3:10" x14ac:dyDescent="0.2">
      <c r="C698" t="s">
        <v>814</v>
      </c>
      <c r="D698" s="2">
        <v>46082</v>
      </c>
      <c r="E698" s="63">
        <v>165</v>
      </c>
      <c r="H698" t="s">
        <v>814</v>
      </c>
      <c r="I698" s="2">
        <v>46082</v>
      </c>
      <c r="J698" s="63">
        <v>165</v>
      </c>
    </row>
    <row r="699" spans="3:10" x14ac:dyDescent="0.2">
      <c r="C699" t="s">
        <v>769</v>
      </c>
      <c r="D699" s="2">
        <v>46075</v>
      </c>
      <c r="E699" s="63">
        <v>300</v>
      </c>
      <c r="H699" t="s">
        <v>769</v>
      </c>
      <c r="I699" s="2">
        <v>46075</v>
      </c>
      <c r="J699" s="63">
        <v>300</v>
      </c>
    </row>
    <row r="700" spans="3:10" x14ac:dyDescent="0.2">
      <c r="C700" t="s">
        <v>345</v>
      </c>
      <c r="D700" s="2">
        <v>46082</v>
      </c>
      <c r="E700" s="63">
        <v>465</v>
      </c>
      <c r="H700" t="s">
        <v>345</v>
      </c>
      <c r="I700" s="2">
        <v>46082</v>
      </c>
      <c r="J700" s="63">
        <v>465</v>
      </c>
    </row>
    <row r="701" spans="3:10" x14ac:dyDescent="0.2">
      <c r="C701" t="s">
        <v>762</v>
      </c>
      <c r="D701" s="2">
        <v>46082</v>
      </c>
      <c r="E701" s="63">
        <v>460</v>
      </c>
      <c r="H701" t="s">
        <v>762</v>
      </c>
      <c r="I701" s="2">
        <v>46082</v>
      </c>
      <c r="J701" s="63">
        <v>460</v>
      </c>
    </row>
    <row r="702" spans="3:10" x14ac:dyDescent="0.2">
      <c r="C702" t="s">
        <v>661</v>
      </c>
      <c r="D702" s="2">
        <v>46082</v>
      </c>
      <c r="E702" s="63">
        <v>385</v>
      </c>
      <c r="H702" t="s">
        <v>661</v>
      </c>
      <c r="I702" s="2">
        <v>46082</v>
      </c>
      <c r="J702" s="63">
        <v>385</v>
      </c>
    </row>
    <row r="703" spans="3:10" x14ac:dyDescent="0.2">
      <c r="C703" t="s">
        <v>708</v>
      </c>
      <c r="D703" s="2">
        <v>46075</v>
      </c>
      <c r="E703" s="63">
        <v>535</v>
      </c>
      <c r="H703" t="s">
        <v>708</v>
      </c>
      <c r="I703" s="2">
        <v>46075</v>
      </c>
      <c r="J703" s="63">
        <v>535</v>
      </c>
    </row>
    <row r="704" spans="3:10" x14ac:dyDescent="0.2">
      <c r="C704" t="s">
        <v>444</v>
      </c>
      <c r="D704" s="2">
        <v>46082</v>
      </c>
      <c r="E704" s="63">
        <v>280</v>
      </c>
      <c r="H704" t="s">
        <v>444</v>
      </c>
      <c r="I704" s="2">
        <v>46082</v>
      </c>
      <c r="J704" s="63">
        <v>280</v>
      </c>
    </row>
    <row r="705" spans="3:10" x14ac:dyDescent="0.2">
      <c r="C705" t="s">
        <v>173</v>
      </c>
      <c r="D705" s="2">
        <v>46081</v>
      </c>
      <c r="E705" s="63">
        <v>470</v>
      </c>
      <c r="H705" t="s">
        <v>173</v>
      </c>
      <c r="I705" s="2">
        <v>46081</v>
      </c>
      <c r="J705" s="63">
        <v>470</v>
      </c>
    </row>
    <row r="706" spans="3:10" x14ac:dyDescent="0.2">
      <c r="C706" t="s">
        <v>872</v>
      </c>
      <c r="D706" s="2">
        <v>46081</v>
      </c>
      <c r="E706" s="63">
        <v>190</v>
      </c>
      <c r="H706" t="s">
        <v>872</v>
      </c>
      <c r="I706" s="2">
        <v>46081</v>
      </c>
      <c r="J706" s="63">
        <v>190</v>
      </c>
    </row>
    <row r="707" spans="3:10" x14ac:dyDescent="0.2">
      <c r="C707" t="s">
        <v>552</v>
      </c>
      <c r="D707" s="2">
        <v>46081</v>
      </c>
      <c r="E707" s="63">
        <v>545</v>
      </c>
      <c r="H707" t="s">
        <v>552</v>
      </c>
      <c r="I707" s="2">
        <v>46081</v>
      </c>
      <c r="J707" s="63">
        <v>545</v>
      </c>
    </row>
    <row r="708" spans="3:10" x14ac:dyDescent="0.2">
      <c r="C708" t="s">
        <v>669</v>
      </c>
      <c r="D708" s="2">
        <v>46075</v>
      </c>
      <c r="E708" s="63">
        <v>260</v>
      </c>
      <c r="H708" t="s">
        <v>669</v>
      </c>
      <c r="I708" s="2">
        <v>46075</v>
      </c>
      <c r="J708" s="63">
        <v>260</v>
      </c>
    </row>
    <row r="709" spans="3:10" x14ac:dyDescent="0.2">
      <c r="C709" t="s">
        <v>298</v>
      </c>
      <c r="D709" s="2">
        <v>46081</v>
      </c>
      <c r="E709" s="63">
        <v>310</v>
      </c>
      <c r="H709" t="s">
        <v>298</v>
      </c>
      <c r="I709" s="2">
        <v>46081</v>
      </c>
      <c r="J709" s="63">
        <v>310</v>
      </c>
    </row>
    <row r="710" spans="3:10" x14ac:dyDescent="0.2">
      <c r="C710" t="s">
        <v>929</v>
      </c>
      <c r="D710" s="2">
        <v>46081</v>
      </c>
      <c r="E710" s="63">
        <v>240</v>
      </c>
      <c r="H710" t="s">
        <v>929</v>
      </c>
      <c r="I710" s="2">
        <v>46081</v>
      </c>
      <c r="J710" s="63">
        <v>240</v>
      </c>
    </row>
    <row r="711" spans="3:10" x14ac:dyDescent="0.2">
      <c r="C711" t="s">
        <v>956</v>
      </c>
      <c r="D711" s="2">
        <v>46081</v>
      </c>
      <c r="E711" s="63">
        <v>300</v>
      </c>
      <c r="H711" t="s">
        <v>956</v>
      </c>
      <c r="I711" s="2">
        <v>46081</v>
      </c>
      <c r="J711" s="63">
        <v>300</v>
      </c>
    </row>
    <row r="712" spans="3:10" x14ac:dyDescent="0.2">
      <c r="C712" t="s">
        <v>805</v>
      </c>
      <c r="D712" s="2">
        <v>46082</v>
      </c>
      <c r="E712" s="63">
        <v>190</v>
      </c>
      <c r="H712" t="s">
        <v>805</v>
      </c>
      <c r="I712" s="2">
        <v>46082</v>
      </c>
      <c r="J712" s="63">
        <v>190</v>
      </c>
    </row>
    <row r="713" spans="3:10" x14ac:dyDescent="0.2">
      <c r="C713" t="s">
        <v>904</v>
      </c>
      <c r="D713" s="2">
        <v>46075</v>
      </c>
      <c r="E713" s="63">
        <v>350</v>
      </c>
      <c r="H713" t="s">
        <v>904</v>
      </c>
      <c r="I713" s="2">
        <v>46075</v>
      </c>
      <c r="J713" s="63">
        <v>350</v>
      </c>
    </row>
    <row r="714" spans="3:10" x14ac:dyDescent="0.2">
      <c r="C714" t="s">
        <v>590</v>
      </c>
      <c r="D714" s="2">
        <v>46082</v>
      </c>
      <c r="E714" s="63">
        <v>315</v>
      </c>
      <c r="H714" t="s">
        <v>590</v>
      </c>
      <c r="I714" s="2">
        <v>46082</v>
      </c>
      <c r="J714" s="63">
        <v>315</v>
      </c>
    </row>
    <row r="715" spans="3:10" x14ac:dyDescent="0.2">
      <c r="C715" t="s">
        <v>266</v>
      </c>
      <c r="D715" s="2">
        <v>46074</v>
      </c>
      <c r="E715" s="63">
        <v>280</v>
      </c>
      <c r="H715" t="s">
        <v>266</v>
      </c>
      <c r="I715" s="2">
        <v>46074</v>
      </c>
      <c r="J715" s="63">
        <v>280</v>
      </c>
    </row>
    <row r="716" spans="3:10" x14ac:dyDescent="0.2">
      <c r="C716" t="s">
        <v>935</v>
      </c>
      <c r="D716" s="2">
        <v>46081</v>
      </c>
      <c r="E716" s="63">
        <v>445</v>
      </c>
      <c r="H716" t="s">
        <v>935</v>
      </c>
      <c r="I716" s="2">
        <v>46081</v>
      </c>
      <c r="J716" s="63">
        <v>445</v>
      </c>
    </row>
    <row r="717" spans="3:10" x14ac:dyDescent="0.2">
      <c r="C717" t="s">
        <v>768</v>
      </c>
      <c r="D717" s="2">
        <v>46075</v>
      </c>
      <c r="E717" s="63">
        <v>295</v>
      </c>
      <c r="H717" t="s">
        <v>768</v>
      </c>
      <c r="I717" s="2">
        <v>46075</v>
      </c>
      <c r="J717" s="63">
        <v>295</v>
      </c>
    </row>
    <row r="718" spans="3:10" x14ac:dyDescent="0.2">
      <c r="C718" t="s">
        <v>733</v>
      </c>
      <c r="D718" s="2">
        <v>46086</v>
      </c>
      <c r="E718" s="63">
        <v>505</v>
      </c>
      <c r="H718" t="s">
        <v>733</v>
      </c>
      <c r="I718" s="2">
        <v>46086</v>
      </c>
      <c r="J718" s="63">
        <v>505</v>
      </c>
    </row>
    <row r="719" spans="3:10" x14ac:dyDescent="0.2">
      <c r="C719" t="s">
        <v>991</v>
      </c>
      <c r="D719" s="2">
        <v>46086</v>
      </c>
      <c r="E719" s="63">
        <v>330</v>
      </c>
      <c r="H719" t="s">
        <v>991</v>
      </c>
      <c r="I719" s="2">
        <v>46086</v>
      </c>
      <c r="J719" s="63">
        <v>330</v>
      </c>
    </row>
    <row r="720" spans="3:10" x14ac:dyDescent="0.2">
      <c r="C720" t="s">
        <v>893</v>
      </c>
      <c r="D720" s="2">
        <v>46075</v>
      </c>
      <c r="E720" s="63">
        <v>250</v>
      </c>
      <c r="H720" t="s">
        <v>893</v>
      </c>
      <c r="I720" s="2">
        <v>46075</v>
      </c>
      <c r="J720" s="63">
        <v>250</v>
      </c>
    </row>
    <row r="721" spans="3:10" x14ac:dyDescent="0.2">
      <c r="C721" t="s">
        <v>989</v>
      </c>
      <c r="D721" s="2">
        <v>46086</v>
      </c>
      <c r="E721" s="63">
        <v>290</v>
      </c>
      <c r="H721" t="s">
        <v>989</v>
      </c>
      <c r="I721" s="2">
        <v>46086</v>
      </c>
      <c r="J721" s="63">
        <v>290</v>
      </c>
    </row>
    <row r="722" spans="3:10" x14ac:dyDescent="0.2">
      <c r="C722" t="s">
        <v>806</v>
      </c>
      <c r="D722" s="2">
        <v>46075</v>
      </c>
      <c r="E722" s="63">
        <v>270</v>
      </c>
      <c r="H722" t="s">
        <v>806</v>
      </c>
      <c r="I722" s="2">
        <v>46075</v>
      </c>
      <c r="J722" s="63">
        <v>270</v>
      </c>
    </row>
    <row r="723" spans="3:10" x14ac:dyDescent="0.2">
      <c r="C723" t="s">
        <v>396</v>
      </c>
      <c r="D723" s="2">
        <v>46075</v>
      </c>
      <c r="E723" s="63">
        <v>325</v>
      </c>
      <c r="H723" t="s">
        <v>396</v>
      </c>
      <c r="I723" s="2">
        <v>46075</v>
      </c>
      <c r="J723" s="63">
        <v>325</v>
      </c>
    </row>
    <row r="724" spans="3:10" x14ac:dyDescent="0.2">
      <c r="C724" t="s">
        <v>593</v>
      </c>
      <c r="D724" s="2">
        <v>46081</v>
      </c>
      <c r="E724" s="63">
        <v>395</v>
      </c>
      <c r="H724" t="s">
        <v>593</v>
      </c>
      <c r="I724" s="2">
        <v>46081</v>
      </c>
      <c r="J724" s="63">
        <v>395</v>
      </c>
    </row>
    <row r="725" spans="3:10" x14ac:dyDescent="0.2">
      <c r="C725" t="s">
        <v>541</v>
      </c>
      <c r="D725" s="2">
        <v>46082</v>
      </c>
      <c r="E725" s="63">
        <v>250</v>
      </c>
      <c r="H725" t="s">
        <v>541</v>
      </c>
      <c r="I725" s="2">
        <v>46082</v>
      </c>
      <c r="J725" s="63">
        <v>250</v>
      </c>
    </row>
    <row r="726" spans="3:10" x14ac:dyDescent="0.2">
      <c r="C726" t="s">
        <v>591</v>
      </c>
      <c r="D726" s="2">
        <v>46081</v>
      </c>
      <c r="E726" s="63">
        <v>290</v>
      </c>
      <c r="H726" t="s">
        <v>591</v>
      </c>
      <c r="I726" s="2">
        <v>46081</v>
      </c>
      <c r="J726" s="63">
        <v>290</v>
      </c>
    </row>
    <row r="727" spans="3:10" x14ac:dyDescent="0.2">
      <c r="C727" t="s">
        <v>253</v>
      </c>
      <c r="D727" s="2">
        <v>46074</v>
      </c>
      <c r="E727" s="63">
        <v>175</v>
      </c>
      <c r="H727" t="s">
        <v>253</v>
      </c>
      <c r="I727" s="2">
        <v>46074</v>
      </c>
      <c r="J727" s="63">
        <v>175</v>
      </c>
    </row>
    <row r="728" spans="3:10" x14ac:dyDescent="0.2">
      <c r="C728" t="s">
        <v>237</v>
      </c>
      <c r="D728" s="2">
        <v>46074</v>
      </c>
      <c r="E728" s="63">
        <v>425</v>
      </c>
      <c r="H728" t="s">
        <v>237</v>
      </c>
      <c r="I728" s="2">
        <v>46074</v>
      </c>
      <c r="J728" s="63">
        <v>425</v>
      </c>
    </row>
    <row r="729" spans="3:10" x14ac:dyDescent="0.2">
      <c r="C729" t="s">
        <v>380</v>
      </c>
      <c r="D729" s="2">
        <v>46086</v>
      </c>
      <c r="E729" s="63">
        <v>400</v>
      </c>
      <c r="H729" t="s">
        <v>380</v>
      </c>
      <c r="I729" s="2">
        <v>46086</v>
      </c>
      <c r="J729" s="63">
        <v>400</v>
      </c>
    </row>
    <row r="730" spans="3:10" x14ac:dyDescent="0.2">
      <c r="C730" t="s">
        <v>279</v>
      </c>
      <c r="D730" s="2">
        <v>46081</v>
      </c>
      <c r="E730" s="63">
        <v>500</v>
      </c>
      <c r="H730" t="s">
        <v>279</v>
      </c>
      <c r="I730" s="2">
        <v>46081</v>
      </c>
      <c r="J730" s="63">
        <v>500</v>
      </c>
    </row>
    <row r="731" spans="3:10" x14ac:dyDescent="0.2">
      <c r="C731" t="s">
        <v>633</v>
      </c>
      <c r="D731" s="2">
        <v>46081</v>
      </c>
      <c r="E731" s="63">
        <v>340</v>
      </c>
      <c r="H731" t="s">
        <v>633</v>
      </c>
      <c r="I731" s="2">
        <v>46081</v>
      </c>
      <c r="J731" s="63">
        <v>340</v>
      </c>
    </row>
    <row r="732" spans="3:10" x14ac:dyDescent="0.2">
      <c r="C732" t="s">
        <v>358</v>
      </c>
      <c r="D732" s="2">
        <v>46081</v>
      </c>
      <c r="E732" s="63">
        <v>480</v>
      </c>
      <c r="H732" t="s">
        <v>358</v>
      </c>
      <c r="I732" s="2">
        <v>46081</v>
      </c>
      <c r="J732" s="63">
        <v>480</v>
      </c>
    </row>
    <row r="733" spans="3:10" x14ac:dyDescent="0.2">
      <c r="C733" t="s">
        <v>170</v>
      </c>
      <c r="D733" s="2">
        <v>46082</v>
      </c>
      <c r="E733" s="63">
        <v>375</v>
      </c>
      <c r="H733" t="s">
        <v>170</v>
      </c>
      <c r="I733" s="2">
        <v>46082</v>
      </c>
      <c r="J733" s="63">
        <v>375</v>
      </c>
    </row>
    <row r="734" spans="3:10" x14ac:dyDescent="0.2">
      <c r="C734" t="s">
        <v>609</v>
      </c>
      <c r="D734" s="2">
        <v>46081</v>
      </c>
      <c r="E734" s="63">
        <v>285</v>
      </c>
      <c r="H734" t="s">
        <v>609</v>
      </c>
      <c r="I734" s="2">
        <v>46081</v>
      </c>
      <c r="J734" s="63">
        <v>285</v>
      </c>
    </row>
    <row r="735" spans="3:10" x14ac:dyDescent="0.2">
      <c r="C735" t="s">
        <v>970</v>
      </c>
      <c r="D735" s="2">
        <v>46082</v>
      </c>
      <c r="E735" s="63">
        <v>300</v>
      </c>
      <c r="H735" t="s">
        <v>970</v>
      </c>
      <c r="I735" s="2">
        <v>46082</v>
      </c>
      <c r="J735" s="63">
        <v>300</v>
      </c>
    </row>
    <row r="736" spans="3:10" x14ac:dyDescent="0.2">
      <c r="C736" t="s">
        <v>188</v>
      </c>
      <c r="D736" s="2">
        <v>46074</v>
      </c>
      <c r="E736" s="63">
        <v>460</v>
      </c>
      <c r="H736" t="s">
        <v>188</v>
      </c>
      <c r="I736" s="2">
        <v>46074</v>
      </c>
      <c r="J736" s="63">
        <v>460</v>
      </c>
    </row>
    <row r="737" spans="3:10" x14ac:dyDescent="0.2">
      <c r="C737" t="s">
        <v>667</v>
      </c>
      <c r="D737" s="2">
        <v>46075</v>
      </c>
      <c r="E737" s="63">
        <v>445</v>
      </c>
      <c r="H737" t="s">
        <v>667</v>
      </c>
      <c r="I737" s="2">
        <v>46075</v>
      </c>
      <c r="J737" s="63">
        <v>445</v>
      </c>
    </row>
    <row r="738" spans="3:10" x14ac:dyDescent="0.2">
      <c r="C738" t="s">
        <v>969</v>
      </c>
      <c r="D738" s="2">
        <v>46082</v>
      </c>
      <c r="E738" s="63">
        <v>325</v>
      </c>
      <c r="H738" t="s">
        <v>969</v>
      </c>
      <c r="I738" s="2">
        <v>46082</v>
      </c>
      <c r="J738" s="63">
        <v>325</v>
      </c>
    </row>
    <row r="739" spans="3:10" x14ac:dyDescent="0.2">
      <c r="C739" t="s">
        <v>488</v>
      </c>
      <c r="D739" s="2">
        <v>46086</v>
      </c>
      <c r="E739" s="63">
        <v>300</v>
      </c>
      <c r="H739" t="s">
        <v>488</v>
      </c>
      <c r="I739" s="2">
        <v>46086</v>
      </c>
      <c r="J739" s="63">
        <v>300</v>
      </c>
    </row>
    <row r="740" spans="3:10" x14ac:dyDescent="0.2">
      <c r="C740" t="s">
        <v>553</v>
      </c>
      <c r="D740" s="2">
        <v>46081</v>
      </c>
      <c r="E740" s="63">
        <v>490</v>
      </c>
      <c r="H740" t="s">
        <v>553</v>
      </c>
      <c r="I740" s="2">
        <v>46081</v>
      </c>
      <c r="J740" s="63">
        <v>490</v>
      </c>
    </row>
    <row r="741" spans="3:10" x14ac:dyDescent="0.2">
      <c r="C741" t="s">
        <v>558</v>
      </c>
      <c r="D741" s="2">
        <v>46081</v>
      </c>
      <c r="E741" s="63">
        <v>265</v>
      </c>
      <c r="H741" t="s">
        <v>558</v>
      </c>
      <c r="I741" s="2">
        <v>46081</v>
      </c>
      <c r="J741" s="63">
        <v>265</v>
      </c>
    </row>
    <row r="742" spans="3:10" x14ac:dyDescent="0.2">
      <c r="C742" t="s">
        <v>539</v>
      </c>
      <c r="D742" s="2">
        <v>46082</v>
      </c>
      <c r="E742" s="63">
        <v>225</v>
      </c>
      <c r="H742" t="s">
        <v>539</v>
      </c>
      <c r="I742" s="2">
        <v>46082</v>
      </c>
      <c r="J742" s="63">
        <v>225</v>
      </c>
    </row>
    <row r="743" spans="3:10" x14ac:dyDescent="0.2">
      <c r="C743" t="s">
        <v>631</v>
      </c>
      <c r="D743" s="2">
        <v>46081</v>
      </c>
      <c r="E743" s="63">
        <v>430</v>
      </c>
      <c r="H743" t="s">
        <v>631</v>
      </c>
      <c r="I743" s="2">
        <v>46081</v>
      </c>
      <c r="J743" s="63">
        <v>430</v>
      </c>
    </row>
    <row r="744" spans="3:10" x14ac:dyDescent="0.2">
      <c r="C744" t="s">
        <v>855</v>
      </c>
      <c r="D744" s="2">
        <v>46081</v>
      </c>
      <c r="E744" s="63">
        <v>420</v>
      </c>
      <c r="H744" t="s">
        <v>855</v>
      </c>
      <c r="I744" s="2">
        <v>46081</v>
      </c>
      <c r="J744" s="63">
        <v>420</v>
      </c>
    </row>
    <row r="745" spans="3:10" x14ac:dyDescent="0.2">
      <c r="C745" t="s">
        <v>190</v>
      </c>
      <c r="D745" s="2">
        <v>46074</v>
      </c>
      <c r="E745" s="63">
        <v>370</v>
      </c>
      <c r="H745" t="s">
        <v>190</v>
      </c>
      <c r="I745" s="2">
        <v>46074</v>
      </c>
      <c r="J745" s="63">
        <v>370</v>
      </c>
    </row>
    <row r="746" spans="3:10" x14ac:dyDescent="0.2">
      <c r="C746" t="s">
        <v>410</v>
      </c>
      <c r="D746" s="2">
        <v>46074</v>
      </c>
      <c r="E746" s="63">
        <v>390</v>
      </c>
      <c r="H746" t="s">
        <v>410</v>
      </c>
      <c r="I746" s="2">
        <v>46074</v>
      </c>
      <c r="J746" s="63">
        <v>390</v>
      </c>
    </row>
    <row r="747" spans="3:10" x14ac:dyDescent="0.2">
      <c r="C747" t="s">
        <v>958</v>
      </c>
      <c r="D747" s="2">
        <v>46082</v>
      </c>
      <c r="E747" s="63">
        <v>450</v>
      </c>
      <c r="H747" t="s">
        <v>958</v>
      </c>
      <c r="I747" s="2">
        <v>46082</v>
      </c>
      <c r="J747" s="63">
        <v>450</v>
      </c>
    </row>
    <row r="748" spans="3:10" x14ac:dyDescent="0.2">
      <c r="C748" t="s">
        <v>838</v>
      </c>
      <c r="D748" s="2">
        <v>46082</v>
      </c>
      <c r="E748" s="63">
        <v>400</v>
      </c>
      <c r="H748" t="s">
        <v>838</v>
      </c>
      <c r="I748" s="2">
        <v>46082</v>
      </c>
      <c r="J748" s="63">
        <v>400</v>
      </c>
    </row>
    <row r="749" spans="3:10" x14ac:dyDescent="0.2">
      <c r="C749" t="s">
        <v>701</v>
      </c>
      <c r="D749" s="2">
        <v>46081</v>
      </c>
      <c r="E749" s="63">
        <v>135</v>
      </c>
      <c r="H749" t="s">
        <v>701</v>
      </c>
      <c r="I749" s="2">
        <v>46081</v>
      </c>
      <c r="J749" s="63">
        <v>135</v>
      </c>
    </row>
    <row r="750" spans="3:10" x14ac:dyDescent="0.2">
      <c r="C750" t="s">
        <v>513</v>
      </c>
      <c r="D750" s="2">
        <v>46086</v>
      </c>
      <c r="E750" s="63">
        <v>535</v>
      </c>
      <c r="H750" t="s">
        <v>513</v>
      </c>
      <c r="I750" s="2">
        <v>46086</v>
      </c>
      <c r="J750" s="63">
        <v>535</v>
      </c>
    </row>
    <row r="751" spans="3:10" x14ac:dyDescent="0.2">
      <c r="C751" t="s">
        <v>432</v>
      </c>
      <c r="D751" s="2">
        <v>46082</v>
      </c>
      <c r="E751" s="63">
        <v>430</v>
      </c>
      <c r="H751" t="s">
        <v>432</v>
      </c>
      <c r="I751" s="2">
        <v>46082</v>
      </c>
      <c r="J751" s="63">
        <v>430</v>
      </c>
    </row>
    <row r="752" spans="3:10" x14ac:dyDescent="0.2">
      <c r="C752" t="s">
        <v>1030</v>
      </c>
      <c r="D752" s="2">
        <v>46086</v>
      </c>
      <c r="E752" s="63">
        <v>475</v>
      </c>
      <c r="H752" t="s">
        <v>1030</v>
      </c>
      <c r="I752" s="2">
        <v>46086</v>
      </c>
      <c r="J752" s="63">
        <v>475</v>
      </c>
    </row>
    <row r="753" spans="3:10" x14ac:dyDescent="0.2">
      <c r="C753" t="s">
        <v>321</v>
      </c>
      <c r="D753" s="2">
        <v>46082</v>
      </c>
      <c r="E753" s="63">
        <v>480</v>
      </c>
      <c r="H753" t="s">
        <v>321</v>
      </c>
      <c r="I753" s="2">
        <v>46082</v>
      </c>
      <c r="J753" s="63">
        <v>480</v>
      </c>
    </row>
    <row r="754" spans="3:10" x14ac:dyDescent="0.2">
      <c r="C754" t="s">
        <v>409</v>
      </c>
      <c r="D754" s="2">
        <v>46074</v>
      </c>
      <c r="E754" s="63">
        <v>305</v>
      </c>
      <c r="H754" t="s">
        <v>409</v>
      </c>
      <c r="I754" s="2">
        <v>46074</v>
      </c>
      <c r="J754" s="63">
        <v>305</v>
      </c>
    </row>
    <row r="755" spans="3:10" x14ac:dyDescent="0.2">
      <c r="C755" t="s">
        <v>456</v>
      </c>
      <c r="D755" s="2">
        <v>46082</v>
      </c>
      <c r="E755" s="63">
        <v>535</v>
      </c>
      <c r="H755" t="s">
        <v>456</v>
      </c>
      <c r="I755" s="2">
        <v>46082</v>
      </c>
      <c r="J755" s="63">
        <v>535</v>
      </c>
    </row>
    <row r="756" spans="3:10" x14ac:dyDescent="0.2">
      <c r="C756" t="s">
        <v>928</v>
      </c>
      <c r="D756" s="2">
        <v>46081</v>
      </c>
      <c r="E756" s="63">
        <v>195</v>
      </c>
      <c r="H756" t="s">
        <v>928</v>
      </c>
      <c r="I756" s="2">
        <v>46081</v>
      </c>
      <c r="J756" s="63">
        <v>195</v>
      </c>
    </row>
    <row r="757" spans="3:10" x14ac:dyDescent="0.2">
      <c r="C757" t="s">
        <v>602</v>
      </c>
      <c r="D757" s="2">
        <v>46081</v>
      </c>
      <c r="E757" s="63">
        <v>395</v>
      </c>
      <c r="H757" t="s">
        <v>602</v>
      </c>
      <c r="I757" s="2">
        <v>46081</v>
      </c>
      <c r="J757" s="63">
        <v>395</v>
      </c>
    </row>
    <row r="758" spans="3:10" x14ac:dyDescent="0.2">
      <c r="C758" t="s">
        <v>837</v>
      </c>
      <c r="D758" s="2">
        <v>46082</v>
      </c>
      <c r="E758" s="63">
        <v>465</v>
      </c>
      <c r="H758" t="s">
        <v>837</v>
      </c>
      <c r="I758" s="2">
        <v>46082</v>
      </c>
      <c r="J758" s="63">
        <v>465</v>
      </c>
    </row>
    <row r="759" spans="3:10" x14ac:dyDescent="0.2">
      <c r="C759" t="s">
        <v>199</v>
      </c>
      <c r="D759" s="2">
        <v>46081</v>
      </c>
      <c r="E759" s="63">
        <v>265</v>
      </c>
      <c r="H759" t="s">
        <v>199</v>
      </c>
      <c r="I759" s="2">
        <v>46081</v>
      </c>
      <c r="J759" s="63">
        <v>265</v>
      </c>
    </row>
    <row r="760" spans="3:10" x14ac:dyDescent="0.2">
      <c r="C760" t="s">
        <v>682</v>
      </c>
      <c r="D760" s="2">
        <v>46081</v>
      </c>
      <c r="E760" s="63">
        <v>280</v>
      </c>
      <c r="H760" t="s">
        <v>682</v>
      </c>
      <c r="I760" s="2">
        <v>46081</v>
      </c>
      <c r="J760" s="63">
        <v>280</v>
      </c>
    </row>
    <row r="761" spans="3:10" x14ac:dyDescent="0.2">
      <c r="C761" t="s">
        <v>554</v>
      </c>
      <c r="D761" s="2">
        <v>46081</v>
      </c>
      <c r="E761" s="63">
        <v>530</v>
      </c>
      <c r="H761" t="s">
        <v>554</v>
      </c>
      <c r="I761" s="2">
        <v>46081</v>
      </c>
      <c r="J761" s="63">
        <v>530</v>
      </c>
    </row>
    <row r="762" spans="3:10" x14ac:dyDescent="0.2">
      <c r="C762" t="s">
        <v>180</v>
      </c>
      <c r="D762" s="2">
        <v>46081</v>
      </c>
      <c r="E762" s="63">
        <v>390</v>
      </c>
      <c r="H762" t="s">
        <v>180</v>
      </c>
      <c r="I762" s="2">
        <v>46081</v>
      </c>
      <c r="J762" s="63">
        <v>390</v>
      </c>
    </row>
    <row r="763" spans="3:10" x14ac:dyDescent="0.2">
      <c r="C763" t="s">
        <v>458</v>
      </c>
      <c r="D763" s="2">
        <v>46081</v>
      </c>
      <c r="E763" s="63">
        <v>440</v>
      </c>
      <c r="H763" t="s">
        <v>458</v>
      </c>
      <c r="I763" s="2">
        <v>46081</v>
      </c>
      <c r="J763" s="63">
        <v>440</v>
      </c>
    </row>
    <row r="764" spans="3:10" x14ac:dyDescent="0.2">
      <c r="C764" t="s">
        <v>262</v>
      </c>
      <c r="D764" s="2">
        <v>46074</v>
      </c>
      <c r="E764" s="63">
        <v>350</v>
      </c>
      <c r="H764" t="s">
        <v>262</v>
      </c>
      <c r="I764" s="2">
        <v>46074</v>
      </c>
      <c r="J764" s="63">
        <v>350</v>
      </c>
    </row>
    <row r="765" spans="3:10" x14ac:dyDescent="0.2">
      <c r="C765" t="s">
        <v>748</v>
      </c>
      <c r="D765" s="2">
        <v>46082</v>
      </c>
      <c r="E765" s="63">
        <v>335</v>
      </c>
      <c r="H765" t="s">
        <v>748</v>
      </c>
      <c r="I765" s="2">
        <v>46082</v>
      </c>
      <c r="J765" s="63">
        <v>335</v>
      </c>
    </row>
    <row r="766" spans="3:10" x14ac:dyDescent="0.2">
      <c r="C766" t="s">
        <v>755</v>
      </c>
      <c r="D766" s="2">
        <v>46082</v>
      </c>
      <c r="E766" s="63">
        <v>260</v>
      </c>
      <c r="H766" t="s">
        <v>755</v>
      </c>
      <c r="I766" s="2">
        <v>46082</v>
      </c>
      <c r="J766" s="63">
        <v>260</v>
      </c>
    </row>
    <row r="767" spans="3:10" x14ac:dyDescent="0.2">
      <c r="C767" t="s">
        <v>264</v>
      </c>
      <c r="D767" s="2">
        <v>46074</v>
      </c>
      <c r="E767" s="63">
        <v>290</v>
      </c>
      <c r="H767" t="s">
        <v>264</v>
      </c>
      <c r="I767" s="2">
        <v>46074</v>
      </c>
      <c r="J767" s="63">
        <v>290</v>
      </c>
    </row>
    <row r="768" spans="3:10" x14ac:dyDescent="0.2">
      <c r="C768" t="s">
        <v>905</v>
      </c>
      <c r="D768" s="2">
        <v>46075</v>
      </c>
      <c r="E768" s="63">
        <v>325</v>
      </c>
      <c r="H768" t="s">
        <v>905</v>
      </c>
      <c r="I768" s="2">
        <v>46075</v>
      </c>
      <c r="J768" s="63">
        <v>325</v>
      </c>
    </row>
    <row r="769" spans="2:10" x14ac:dyDescent="0.2">
      <c r="C769" t="s">
        <v>719</v>
      </c>
      <c r="D769" s="2">
        <v>46086</v>
      </c>
      <c r="E769" s="63">
        <v>525</v>
      </c>
      <c r="H769" t="s">
        <v>719</v>
      </c>
      <c r="I769" s="2">
        <v>46086</v>
      </c>
      <c r="J769" s="63">
        <v>525</v>
      </c>
    </row>
    <row r="770" spans="2:10" x14ac:dyDescent="0.2">
      <c r="C770" t="s">
        <v>374</v>
      </c>
      <c r="D770" s="2">
        <v>46086</v>
      </c>
      <c r="E770" s="63">
        <v>540</v>
      </c>
      <c r="H770" t="s">
        <v>374</v>
      </c>
      <c r="I770" s="2">
        <v>46086</v>
      </c>
      <c r="J770" s="63">
        <v>540</v>
      </c>
    </row>
    <row r="771" spans="2:10" x14ac:dyDescent="0.2">
      <c r="C771" t="s">
        <v>514</v>
      </c>
      <c r="D771" s="2">
        <v>46086</v>
      </c>
      <c r="E771" s="63">
        <v>345</v>
      </c>
      <c r="H771" t="s">
        <v>514</v>
      </c>
      <c r="I771" s="2">
        <v>46086</v>
      </c>
      <c r="J771" s="63">
        <v>345</v>
      </c>
    </row>
    <row r="772" spans="2:10" x14ac:dyDescent="0.2">
      <c r="C772" t="s">
        <v>778</v>
      </c>
      <c r="D772" s="2">
        <v>46081</v>
      </c>
      <c r="E772" s="63">
        <v>445</v>
      </c>
      <c r="H772" t="s">
        <v>778</v>
      </c>
      <c r="I772" s="2">
        <v>46081</v>
      </c>
      <c r="J772" s="63">
        <v>445</v>
      </c>
    </row>
    <row r="773" spans="2:10" x14ac:dyDescent="0.2">
      <c r="C773" t="s">
        <v>615</v>
      </c>
      <c r="D773" s="2">
        <v>46075</v>
      </c>
      <c r="E773" s="63">
        <v>295</v>
      </c>
      <c r="H773" t="s">
        <v>615</v>
      </c>
      <c r="I773" s="2">
        <v>46075</v>
      </c>
      <c r="J773" s="63">
        <v>295</v>
      </c>
    </row>
    <row r="774" spans="2:10" x14ac:dyDescent="0.2">
      <c r="C774" t="s">
        <v>839</v>
      </c>
      <c r="D774" s="2">
        <v>46082</v>
      </c>
      <c r="E774" s="63">
        <v>290</v>
      </c>
      <c r="H774" t="s">
        <v>839</v>
      </c>
      <c r="I774" s="2">
        <v>46082</v>
      </c>
      <c r="J774" s="63">
        <v>290</v>
      </c>
    </row>
    <row r="775" spans="2:10" x14ac:dyDescent="0.2">
      <c r="C775" t="s">
        <v>339</v>
      </c>
      <c r="D775" s="2">
        <v>46081</v>
      </c>
      <c r="E775" s="63">
        <v>250</v>
      </c>
      <c r="H775" t="s">
        <v>339</v>
      </c>
      <c r="I775" s="2">
        <v>46081</v>
      </c>
      <c r="J775" s="63">
        <v>250</v>
      </c>
    </row>
    <row r="776" spans="2:10" x14ac:dyDescent="0.2">
      <c r="C776" t="s">
        <v>861</v>
      </c>
      <c r="D776" s="2">
        <v>46081</v>
      </c>
      <c r="E776" s="63">
        <v>360</v>
      </c>
      <c r="H776" t="s">
        <v>861</v>
      </c>
      <c r="I776" s="2">
        <v>46081</v>
      </c>
      <c r="J776" s="63">
        <v>360</v>
      </c>
    </row>
    <row r="777" spans="2:10" x14ac:dyDescent="0.2">
      <c r="C777" t="s">
        <v>696</v>
      </c>
      <c r="D777" s="2">
        <v>46081</v>
      </c>
      <c r="E777" s="63">
        <v>265</v>
      </c>
      <c r="H777" t="s">
        <v>696</v>
      </c>
      <c r="I777" s="2">
        <v>46081</v>
      </c>
      <c r="J777" s="63">
        <v>265</v>
      </c>
    </row>
    <row r="778" spans="2:10" x14ac:dyDescent="0.2">
      <c r="C778" t="s">
        <v>614</v>
      </c>
      <c r="D778" s="2">
        <v>46075</v>
      </c>
      <c r="E778" s="63">
        <v>505</v>
      </c>
      <c r="H778" t="s">
        <v>614</v>
      </c>
      <c r="I778" s="2">
        <v>46075</v>
      </c>
      <c r="J778" s="63">
        <v>505</v>
      </c>
    </row>
    <row r="779" spans="2:10" x14ac:dyDescent="0.2">
      <c r="C779" t="s">
        <v>825</v>
      </c>
      <c r="D779" s="2">
        <v>46082</v>
      </c>
      <c r="E779" s="63">
        <v>285</v>
      </c>
      <c r="H779" t="s">
        <v>825</v>
      </c>
      <c r="I779" s="2">
        <v>46082</v>
      </c>
      <c r="J779" s="63">
        <v>285</v>
      </c>
    </row>
    <row r="780" spans="2:10" x14ac:dyDescent="0.2">
      <c r="C780" t="s">
        <v>635</v>
      </c>
      <c r="D780" s="2">
        <v>46081</v>
      </c>
      <c r="E780" s="63">
        <v>320</v>
      </c>
      <c r="H780" t="s">
        <v>635</v>
      </c>
      <c r="I780" s="2">
        <v>46081</v>
      </c>
      <c r="J780" s="63">
        <v>320</v>
      </c>
    </row>
    <row r="781" spans="2:10" x14ac:dyDescent="0.2">
      <c r="C781" t="s">
        <v>710</v>
      </c>
      <c r="D781" s="2">
        <v>46075</v>
      </c>
      <c r="E781" s="63">
        <v>200</v>
      </c>
      <c r="H781" t="s">
        <v>710</v>
      </c>
      <c r="I781" s="2">
        <v>46075</v>
      </c>
      <c r="J781" s="63">
        <v>200</v>
      </c>
    </row>
    <row r="782" spans="2:10" x14ac:dyDescent="0.2">
      <c r="C782" t="s">
        <v>779</v>
      </c>
      <c r="D782" s="2">
        <v>46081</v>
      </c>
      <c r="E782" s="63">
        <v>390</v>
      </c>
      <c r="H782" t="s">
        <v>779</v>
      </c>
      <c r="I782" s="2">
        <v>46081</v>
      </c>
      <c r="J782" s="63">
        <v>390</v>
      </c>
    </row>
    <row r="783" spans="2:10" x14ac:dyDescent="0.2">
      <c r="C783" t="s">
        <v>578</v>
      </c>
      <c r="D783" s="2">
        <v>46082</v>
      </c>
      <c r="E783" s="63">
        <v>535</v>
      </c>
      <c r="H783" t="s">
        <v>578</v>
      </c>
      <c r="I783" s="2">
        <v>46082</v>
      </c>
      <c r="J783" s="63">
        <v>535</v>
      </c>
    </row>
    <row r="784" spans="2:10" x14ac:dyDescent="0.2">
      <c r="B784" t="s">
        <v>202</v>
      </c>
      <c r="E784" s="63">
        <v>545</v>
      </c>
      <c r="G784" t="s">
        <v>202</v>
      </c>
      <c r="J784" s="63">
        <v>545</v>
      </c>
    </row>
  </sheetData>
  <conditionalFormatting sqref="M5:M34">
    <cfRule type="dataBar" priority="20">
      <dataBar>
        <cfvo type="min"/>
        <cfvo type="max"/>
        <color theme="0" tint="-0.499984740745262"/>
      </dataBar>
      <extLst>
        <ext xmlns:x14="http://schemas.microsoft.com/office/spreadsheetml/2009/9/main" uri="{B025F937-C7B1-47D3-B67F-A62EFF666E3E}">
          <x14:id>{7237045A-2B65-494A-925B-9E6924B9EDA1}</x14:id>
        </ext>
      </extLst>
    </cfRule>
  </conditionalFormatting>
  <conditionalFormatting sqref="N5:N34">
    <cfRule type="dataBar" priority="21">
      <dataBar>
        <cfvo type="min"/>
        <cfvo type="max"/>
        <color rgb="FF63C384"/>
      </dataBar>
      <extLst>
        <ext xmlns:x14="http://schemas.microsoft.com/office/spreadsheetml/2009/9/main" uri="{B025F937-C7B1-47D3-B67F-A62EFF666E3E}">
          <x14:id>{A6B0A5A3-AD98-449F-BEB8-0001CD3513AD}</x14:id>
        </ext>
      </extLst>
    </cfRule>
  </conditionalFormatting>
  <pageMargins left="0.7" right="0.7" top="0.75" bottom="0.75" header="0.3" footer="0.3"/>
  <pageSetup paperSize="9" orientation="portrait" horizontalDpi="4294967293" r:id="rId3"/>
  <tableParts count="1">
    <tablePart r:id="rId4"/>
  </tableParts>
  <extLst>
    <ext xmlns:x14="http://schemas.microsoft.com/office/spreadsheetml/2009/9/main" uri="{78C0D931-6437-407d-A8EE-F0AAD7539E65}">
      <x14:conditionalFormattings>
        <x14:conditionalFormatting xmlns:xm="http://schemas.microsoft.com/office/excel/2006/main">
          <x14:cfRule type="dataBar" id="{7237045A-2B65-494A-925B-9E6924B9EDA1}">
            <x14:dataBar minLength="0" maxLength="100" border="1">
              <x14:cfvo type="autoMin"/>
              <x14:cfvo type="autoMax"/>
              <x14:borderColor theme="0" tint="-0.499984740745262"/>
              <x14:negativeFillColor rgb="FFFF0000"/>
              <x14:axisColor rgb="FF000000"/>
            </x14:dataBar>
          </x14:cfRule>
          <xm:sqref>M5:M34</xm:sqref>
        </x14:conditionalFormatting>
        <x14:conditionalFormatting xmlns:xm="http://schemas.microsoft.com/office/excel/2006/main">
          <x14:cfRule type="dataBar" id="{A6B0A5A3-AD98-449F-BEB8-0001CD3513AD}">
            <x14:dataBar minLength="0" maxLength="100" border="1" negativeBarBorderColorSameAsPositive="0">
              <x14:cfvo type="min"/>
              <x14:cfvo type="max"/>
              <x14:borderColor rgb="FF63C384"/>
              <x14:negativeFillColor rgb="FFFF0000"/>
              <x14:negativeBorderColor rgb="FFFF0000"/>
              <x14:axisColor rgb="FF000000"/>
            </x14:dataBar>
          </x14:cfRule>
          <xm:sqref>N5:N34</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FFA0F-B680-4B35-A769-BF79FD02F489}">
  <sheetPr codeName="Sheet16">
    <tabColor theme="3" tint="0.79998168889431442"/>
  </sheetPr>
  <dimension ref="B2:I73"/>
  <sheetViews>
    <sheetView workbookViewId="0">
      <pane ySplit="5" topLeftCell="A6" activePane="bottomLeft" state="frozen"/>
      <selection pane="bottomLeft" activeCell="C31" sqref="C31"/>
    </sheetView>
  </sheetViews>
  <sheetFormatPr baseColWidth="10" defaultColWidth="8.6640625" defaultRowHeight="15" x14ac:dyDescent="0.2"/>
  <cols>
    <col min="1" max="1" width="34.1640625" customWidth="1"/>
    <col min="2" max="2" width="10.6640625" bestFit="1" customWidth="1"/>
    <col min="3" max="3" width="24.5" bestFit="1" customWidth="1"/>
    <col min="4" max="4" width="13.33203125" bestFit="1" customWidth="1"/>
    <col min="5" max="6" width="14.6640625" customWidth="1"/>
    <col min="7" max="7" width="8.33203125" bestFit="1" customWidth="1"/>
    <col min="8" max="8" width="28" bestFit="1" customWidth="1"/>
    <col min="9" max="9" width="34.83203125" bestFit="1" customWidth="1"/>
    <col min="10" max="10" width="14" bestFit="1" customWidth="1"/>
  </cols>
  <sheetData>
    <row r="2" spans="2:9" x14ac:dyDescent="0.2">
      <c r="B2" s="3" t="s">
        <v>11</v>
      </c>
      <c r="C2" t="s">
        <v>234</v>
      </c>
    </row>
    <row r="3" spans="2:9" x14ac:dyDescent="0.2">
      <c r="B3" s="3" t="s">
        <v>12</v>
      </c>
      <c r="C3" t="s">
        <v>204</v>
      </c>
      <c r="H3" s="3" t="s">
        <v>11</v>
      </c>
      <c r="I3" t="s">
        <v>234</v>
      </c>
    </row>
    <row r="4" spans="2:9" x14ac:dyDescent="0.2">
      <c r="B4" s="3" t="s">
        <v>125</v>
      </c>
      <c r="C4" t="s">
        <v>204</v>
      </c>
      <c r="H4" s="3" t="s">
        <v>125</v>
      </c>
      <c r="I4" t="s">
        <v>204</v>
      </c>
    </row>
    <row r="6" spans="2:9" x14ac:dyDescent="0.2">
      <c r="B6" s="3" t="s">
        <v>8</v>
      </c>
      <c r="C6" s="3" t="s">
        <v>9</v>
      </c>
      <c r="D6" t="s">
        <v>69</v>
      </c>
      <c r="H6" s="3" t="s">
        <v>13</v>
      </c>
      <c r="I6" t="s">
        <v>69</v>
      </c>
    </row>
    <row r="7" spans="2:9" x14ac:dyDescent="0.2">
      <c r="B7" t="s">
        <v>16</v>
      </c>
      <c r="C7" t="s">
        <v>17</v>
      </c>
      <c r="D7" s="63">
        <v>12</v>
      </c>
      <c r="I7" s="63">
        <v>624</v>
      </c>
    </row>
    <row r="8" spans="2:9" x14ac:dyDescent="0.2">
      <c r="C8" t="s">
        <v>156</v>
      </c>
      <c r="D8" s="63">
        <v>7</v>
      </c>
      <c r="H8" t="s">
        <v>224</v>
      </c>
      <c r="I8" s="63">
        <v>16</v>
      </c>
    </row>
    <row r="9" spans="2:9" x14ac:dyDescent="0.2">
      <c r="C9" t="s">
        <v>21</v>
      </c>
      <c r="D9" s="63">
        <v>13</v>
      </c>
      <c r="H9" t="s">
        <v>229</v>
      </c>
      <c r="I9" s="63">
        <v>18</v>
      </c>
    </row>
    <row r="10" spans="2:9" x14ac:dyDescent="0.2">
      <c r="C10" t="s">
        <v>224</v>
      </c>
      <c r="D10" s="63">
        <v>16</v>
      </c>
      <c r="H10" t="s">
        <v>231</v>
      </c>
      <c r="I10" s="63">
        <v>16</v>
      </c>
    </row>
    <row r="11" spans="2:9" x14ac:dyDescent="0.2">
      <c r="C11" t="s">
        <v>219</v>
      </c>
      <c r="D11" s="63">
        <v>14</v>
      </c>
      <c r="H11" t="s">
        <v>227</v>
      </c>
      <c r="I11" s="63">
        <v>16</v>
      </c>
    </row>
    <row r="12" spans="2:9" x14ac:dyDescent="0.2">
      <c r="C12" t="s">
        <v>22</v>
      </c>
      <c r="D12" s="63">
        <v>12</v>
      </c>
      <c r="H12" t="s">
        <v>228</v>
      </c>
      <c r="I12" s="63">
        <v>15</v>
      </c>
    </row>
    <row r="13" spans="2:9" x14ac:dyDescent="0.2">
      <c r="B13" t="s">
        <v>212</v>
      </c>
      <c r="D13" s="63">
        <v>74</v>
      </c>
      <c r="H13" t="s">
        <v>232</v>
      </c>
      <c r="I13" s="63">
        <v>17</v>
      </c>
    </row>
    <row r="14" spans="2:9" x14ac:dyDescent="0.2">
      <c r="C14" t="s">
        <v>234</v>
      </c>
      <c r="D14" s="63">
        <v>0</v>
      </c>
      <c r="H14" t="s">
        <v>226</v>
      </c>
      <c r="I14" s="63">
        <v>15</v>
      </c>
    </row>
    <row r="15" spans="2:9" x14ac:dyDescent="0.2">
      <c r="B15" t="s">
        <v>211</v>
      </c>
      <c r="D15" s="63">
        <v>0</v>
      </c>
      <c r="H15" t="s">
        <v>230</v>
      </c>
      <c r="I15" s="63">
        <v>16</v>
      </c>
    </row>
    <row r="16" spans="2:9" x14ac:dyDescent="0.2">
      <c r="B16" t="s">
        <v>19</v>
      </c>
      <c r="C16" t="s">
        <v>24</v>
      </c>
      <c r="D16" s="63">
        <v>6</v>
      </c>
      <c r="H16" t="s">
        <v>233</v>
      </c>
      <c r="I16" s="63">
        <v>25</v>
      </c>
    </row>
    <row r="17" spans="2:9" x14ac:dyDescent="0.2">
      <c r="C17" t="s">
        <v>229</v>
      </c>
      <c r="D17" s="63">
        <v>18</v>
      </c>
      <c r="H17" t="s">
        <v>202</v>
      </c>
      <c r="I17" s="63">
        <v>778</v>
      </c>
    </row>
    <row r="18" spans="2:9" x14ac:dyDescent="0.2">
      <c r="C18" t="s">
        <v>50</v>
      </c>
      <c r="D18" s="63">
        <v>11</v>
      </c>
    </row>
    <row r="19" spans="2:9" x14ac:dyDescent="0.2">
      <c r="C19" t="s">
        <v>225</v>
      </c>
      <c r="D19" s="63">
        <v>7</v>
      </c>
    </row>
    <row r="20" spans="2:9" x14ac:dyDescent="0.2">
      <c r="C20" t="s">
        <v>20</v>
      </c>
      <c r="D20" s="63">
        <v>17</v>
      </c>
    </row>
    <row r="21" spans="2:9" x14ac:dyDescent="0.2">
      <c r="C21" t="s">
        <v>40</v>
      </c>
      <c r="D21" s="63">
        <v>13</v>
      </c>
    </row>
    <row r="22" spans="2:9" x14ac:dyDescent="0.2">
      <c r="C22" t="s">
        <v>28</v>
      </c>
      <c r="D22" s="63">
        <v>14</v>
      </c>
    </row>
    <row r="23" spans="2:9" x14ac:dyDescent="0.2">
      <c r="B23" t="s">
        <v>214</v>
      </c>
      <c r="D23" s="63">
        <v>86</v>
      </c>
    </row>
    <row r="24" spans="2:9" x14ac:dyDescent="0.2">
      <c r="B24" t="s">
        <v>160</v>
      </c>
      <c r="C24" t="s">
        <v>52</v>
      </c>
      <c r="D24" s="63">
        <v>18</v>
      </c>
    </row>
    <row r="25" spans="2:9" x14ac:dyDescent="0.2">
      <c r="C25" t="s">
        <v>36</v>
      </c>
      <c r="D25" s="63">
        <v>10</v>
      </c>
    </row>
    <row r="26" spans="2:9" x14ac:dyDescent="0.2">
      <c r="C26" t="s">
        <v>47</v>
      </c>
      <c r="D26" s="63">
        <v>9</v>
      </c>
    </row>
    <row r="27" spans="2:9" x14ac:dyDescent="0.2">
      <c r="C27" t="s">
        <v>153</v>
      </c>
      <c r="D27" s="63">
        <v>12</v>
      </c>
    </row>
    <row r="28" spans="2:9" x14ac:dyDescent="0.2">
      <c r="C28" t="s">
        <v>30</v>
      </c>
      <c r="D28" s="63">
        <v>14</v>
      </c>
    </row>
    <row r="29" spans="2:9" x14ac:dyDescent="0.2">
      <c r="C29" t="s">
        <v>41</v>
      </c>
      <c r="D29" s="63">
        <v>23</v>
      </c>
    </row>
    <row r="30" spans="2:9" x14ac:dyDescent="0.2">
      <c r="C30" t="s">
        <v>223</v>
      </c>
      <c r="D30" s="63">
        <v>12</v>
      </c>
    </row>
    <row r="31" spans="2:9" x14ac:dyDescent="0.2">
      <c r="C31" t="s">
        <v>42</v>
      </c>
      <c r="D31" s="63">
        <v>14</v>
      </c>
    </row>
    <row r="32" spans="2:9" x14ac:dyDescent="0.2">
      <c r="C32" t="s">
        <v>37</v>
      </c>
      <c r="D32" s="63">
        <v>18</v>
      </c>
    </row>
    <row r="33" spans="3:4" x14ac:dyDescent="0.2">
      <c r="C33" t="s">
        <v>48</v>
      </c>
      <c r="D33" s="63">
        <v>12</v>
      </c>
    </row>
    <row r="34" spans="3:4" x14ac:dyDescent="0.2">
      <c r="C34" t="s">
        <v>149</v>
      </c>
      <c r="D34" s="63">
        <v>8</v>
      </c>
    </row>
    <row r="35" spans="3:4" x14ac:dyDescent="0.2">
      <c r="C35" t="s">
        <v>31</v>
      </c>
      <c r="D35" s="63">
        <v>10</v>
      </c>
    </row>
    <row r="36" spans="3:4" x14ac:dyDescent="0.2">
      <c r="C36" t="s">
        <v>151</v>
      </c>
      <c r="D36" s="63">
        <v>7</v>
      </c>
    </row>
    <row r="37" spans="3:4" x14ac:dyDescent="0.2">
      <c r="C37" t="s">
        <v>155</v>
      </c>
      <c r="D37" s="63">
        <v>13</v>
      </c>
    </row>
    <row r="38" spans="3:4" x14ac:dyDescent="0.2">
      <c r="C38" t="s">
        <v>43</v>
      </c>
      <c r="D38" s="63">
        <v>9</v>
      </c>
    </row>
    <row r="39" spans="3:4" x14ac:dyDescent="0.2">
      <c r="C39" t="s">
        <v>44</v>
      </c>
      <c r="D39" s="63">
        <v>11</v>
      </c>
    </row>
    <row r="40" spans="3:4" x14ac:dyDescent="0.2">
      <c r="C40" t="s">
        <v>157</v>
      </c>
      <c r="D40" s="63">
        <v>9</v>
      </c>
    </row>
    <row r="41" spans="3:4" x14ac:dyDescent="0.2">
      <c r="C41" t="s">
        <v>152</v>
      </c>
      <c r="D41" s="63">
        <v>9</v>
      </c>
    </row>
    <row r="42" spans="3:4" x14ac:dyDescent="0.2">
      <c r="C42" t="s">
        <v>146</v>
      </c>
      <c r="D42" s="63">
        <v>13</v>
      </c>
    </row>
    <row r="43" spans="3:4" x14ac:dyDescent="0.2">
      <c r="C43" t="s">
        <v>38</v>
      </c>
      <c r="D43" s="63">
        <v>13</v>
      </c>
    </row>
    <row r="44" spans="3:4" x14ac:dyDescent="0.2">
      <c r="C44" t="s">
        <v>39</v>
      </c>
      <c r="D44" s="63">
        <v>13</v>
      </c>
    </row>
    <row r="45" spans="3:4" x14ac:dyDescent="0.2">
      <c r="C45" t="s">
        <v>154</v>
      </c>
      <c r="D45" s="63">
        <v>2</v>
      </c>
    </row>
    <row r="46" spans="3:4" x14ac:dyDescent="0.2">
      <c r="C46" t="s">
        <v>35</v>
      </c>
      <c r="D46" s="63">
        <v>10</v>
      </c>
    </row>
    <row r="47" spans="3:4" x14ac:dyDescent="0.2">
      <c r="C47" t="s">
        <v>220</v>
      </c>
      <c r="D47" s="63">
        <v>15</v>
      </c>
    </row>
    <row r="48" spans="3:4" x14ac:dyDescent="0.2">
      <c r="C48" t="s">
        <v>32</v>
      </c>
      <c r="D48" s="63">
        <v>23</v>
      </c>
    </row>
    <row r="49" spans="3:4" x14ac:dyDescent="0.2">
      <c r="C49" t="s">
        <v>222</v>
      </c>
      <c r="D49" s="63">
        <v>7</v>
      </c>
    </row>
    <row r="50" spans="3:4" x14ac:dyDescent="0.2">
      <c r="C50" t="s">
        <v>158</v>
      </c>
      <c r="D50" s="63">
        <v>14</v>
      </c>
    </row>
    <row r="51" spans="3:4" x14ac:dyDescent="0.2">
      <c r="C51" t="s">
        <v>45</v>
      </c>
      <c r="D51" s="63">
        <v>15</v>
      </c>
    </row>
    <row r="52" spans="3:4" x14ac:dyDescent="0.2">
      <c r="C52" t="s">
        <v>25</v>
      </c>
      <c r="D52" s="63">
        <v>20</v>
      </c>
    </row>
    <row r="53" spans="3:4" x14ac:dyDescent="0.2">
      <c r="C53" t="s">
        <v>150</v>
      </c>
      <c r="D53" s="63">
        <v>8</v>
      </c>
    </row>
    <row r="54" spans="3:4" x14ac:dyDescent="0.2">
      <c r="C54" t="s">
        <v>221</v>
      </c>
      <c r="D54" s="63">
        <v>10</v>
      </c>
    </row>
    <row r="55" spans="3:4" x14ac:dyDescent="0.2">
      <c r="C55" t="s">
        <v>33</v>
      </c>
      <c r="D55" s="63">
        <v>13</v>
      </c>
    </row>
    <row r="56" spans="3:4" x14ac:dyDescent="0.2">
      <c r="C56" t="s">
        <v>226</v>
      </c>
      <c r="D56" s="63">
        <v>15</v>
      </c>
    </row>
    <row r="57" spans="3:4" x14ac:dyDescent="0.2">
      <c r="C57" t="s">
        <v>230</v>
      </c>
      <c r="D57" s="63">
        <v>16</v>
      </c>
    </row>
    <row r="58" spans="3:4" x14ac:dyDescent="0.2">
      <c r="C58" t="s">
        <v>227</v>
      </c>
      <c r="D58" s="63">
        <v>16</v>
      </c>
    </row>
    <row r="59" spans="3:4" x14ac:dyDescent="0.2">
      <c r="C59" t="s">
        <v>232</v>
      </c>
      <c r="D59" s="63">
        <v>17</v>
      </c>
    </row>
    <row r="60" spans="3:4" x14ac:dyDescent="0.2">
      <c r="C60" t="s">
        <v>231</v>
      </c>
      <c r="D60" s="63">
        <v>16</v>
      </c>
    </row>
    <row r="61" spans="3:4" x14ac:dyDescent="0.2">
      <c r="C61" t="s">
        <v>228</v>
      </c>
      <c r="D61" s="63">
        <v>15</v>
      </c>
    </row>
    <row r="62" spans="3:4" x14ac:dyDescent="0.2">
      <c r="C62" t="s">
        <v>26</v>
      </c>
      <c r="D62" s="63">
        <v>12</v>
      </c>
    </row>
    <row r="63" spans="3:4" x14ac:dyDescent="0.2">
      <c r="C63" t="s">
        <v>51</v>
      </c>
      <c r="D63" s="63">
        <v>11</v>
      </c>
    </row>
    <row r="64" spans="3:4" x14ac:dyDescent="0.2">
      <c r="C64" t="s">
        <v>46</v>
      </c>
      <c r="D64" s="63">
        <v>19</v>
      </c>
    </row>
    <row r="65" spans="2:4" x14ac:dyDescent="0.2">
      <c r="C65" t="s">
        <v>53</v>
      </c>
      <c r="D65" s="63">
        <v>11</v>
      </c>
    </row>
    <row r="66" spans="2:4" x14ac:dyDescent="0.2">
      <c r="C66" t="s">
        <v>49</v>
      </c>
      <c r="D66" s="63">
        <v>14</v>
      </c>
    </row>
    <row r="67" spans="2:4" x14ac:dyDescent="0.2">
      <c r="C67" t="s">
        <v>23</v>
      </c>
      <c r="D67" s="63">
        <v>14</v>
      </c>
    </row>
    <row r="68" spans="2:4" x14ac:dyDescent="0.2">
      <c r="C68" t="s">
        <v>27</v>
      </c>
      <c r="D68" s="63">
        <v>11</v>
      </c>
    </row>
    <row r="69" spans="2:4" x14ac:dyDescent="0.2">
      <c r="C69" t="s">
        <v>159</v>
      </c>
      <c r="D69" s="63">
        <v>15</v>
      </c>
    </row>
    <row r="70" spans="2:4" x14ac:dyDescent="0.2">
      <c r="C70" t="s">
        <v>29</v>
      </c>
      <c r="D70" s="63">
        <v>14</v>
      </c>
    </row>
    <row r="71" spans="2:4" x14ac:dyDescent="0.2">
      <c r="C71" t="s">
        <v>34</v>
      </c>
      <c r="D71" s="63">
        <v>8</v>
      </c>
    </row>
    <row r="72" spans="2:4" x14ac:dyDescent="0.2">
      <c r="B72" t="s">
        <v>213</v>
      </c>
      <c r="D72" s="63">
        <v>618</v>
      </c>
    </row>
    <row r="73" spans="2:4" x14ac:dyDescent="0.2">
      <c r="B73" t="s">
        <v>202</v>
      </c>
      <c r="D73" s="63">
        <v>778</v>
      </c>
    </row>
  </sheetData>
  <pageMargins left="0.7" right="0.7" top="0.75" bottom="0.75" header="0.3" footer="0.3"/>
  <pageSetup paperSize="9" orientation="portrait" horizontalDpi="300"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7">
    <tabColor theme="0" tint="-0.34998626667073579"/>
  </sheetPr>
  <dimension ref="A1:V905"/>
  <sheetViews>
    <sheetView workbookViewId="0">
      <pane xSplit="7" ySplit="2" topLeftCell="H434" activePane="bottomRight" state="frozen"/>
      <selection pane="topRight" activeCell="K416" sqref="K416"/>
      <selection pane="bottomLeft" activeCell="K416" sqref="K416"/>
      <selection pane="bottomRight" activeCell="U488" sqref="U488"/>
    </sheetView>
  </sheetViews>
  <sheetFormatPr baseColWidth="10" defaultColWidth="8.83203125" defaultRowHeight="15" x14ac:dyDescent="0.2"/>
  <cols>
    <col min="1" max="1" width="2.6640625" customWidth="1"/>
    <col min="2" max="2" width="32" bestFit="1" customWidth="1"/>
    <col min="3" max="3" width="31.1640625" hidden="1" customWidth="1"/>
    <col min="4" max="4" width="9.83203125" bestFit="1" customWidth="1"/>
    <col min="5" max="5" width="10.1640625" bestFit="1" customWidth="1"/>
    <col min="6" max="6" width="9" bestFit="1" customWidth="1"/>
    <col min="7" max="7" width="35.83203125" bestFit="1" customWidth="1"/>
    <col min="8" max="17" width="5.6640625" customWidth="1"/>
    <col min="18" max="18" width="9.5" bestFit="1" customWidth="1"/>
    <col min="19" max="19" width="10.33203125" bestFit="1" customWidth="1"/>
    <col min="20" max="20" width="5.6640625" customWidth="1"/>
    <col min="21" max="21" width="33.5" bestFit="1" customWidth="1"/>
    <col min="22" max="22" width="30.5" hidden="1" customWidth="1"/>
    <col min="23" max="23" width="29.1640625" customWidth="1"/>
  </cols>
  <sheetData>
    <row r="1" spans="2:22" x14ac:dyDescent="0.2">
      <c r="P1" s="44">
        <f>MAX(tData[Best])</f>
        <v>545</v>
      </c>
      <c r="R1" s="43">
        <v>50</v>
      </c>
      <c r="S1" s="43">
        <v>10</v>
      </c>
    </row>
    <row r="2" spans="2:22" x14ac:dyDescent="0.2">
      <c r="B2" t="s">
        <v>9</v>
      </c>
      <c r="C2" s="17" t="s">
        <v>11</v>
      </c>
      <c r="D2" s="17" t="s">
        <v>8</v>
      </c>
      <c r="E2" s="17" t="s">
        <v>10</v>
      </c>
      <c r="F2" s="17" t="s">
        <v>12</v>
      </c>
      <c r="G2" t="s">
        <v>71</v>
      </c>
      <c r="H2" t="s">
        <v>128</v>
      </c>
      <c r="I2" t="s">
        <v>129</v>
      </c>
      <c r="J2" t="s">
        <v>130</v>
      </c>
      <c r="K2" t="s">
        <v>131</v>
      </c>
      <c r="L2" t="s">
        <v>132</v>
      </c>
      <c r="M2" t="s">
        <v>133</v>
      </c>
      <c r="N2" t="s">
        <v>134</v>
      </c>
      <c r="O2" s="17" t="s">
        <v>135</v>
      </c>
      <c r="P2" s="15" t="s">
        <v>136</v>
      </c>
      <c r="Q2" s="15" t="s">
        <v>137</v>
      </c>
      <c r="R2" s="15" t="s">
        <v>56</v>
      </c>
      <c r="S2" s="15" t="s">
        <v>81</v>
      </c>
      <c r="T2" t="s">
        <v>73</v>
      </c>
      <c r="U2" s="15" t="s">
        <v>13</v>
      </c>
      <c r="V2" s="15" t="s">
        <v>125</v>
      </c>
    </row>
    <row r="3" spans="2:22" ht="16" x14ac:dyDescent="0.2">
      <c r="B3" s="41" t="s">
        <v>22</v>
      </c>
      <c r="C3" s="41"/>
      <c r="D3" s="41" t="str">
        <f ca="1">IFERROR(OFFSET(tComplete[[#Headers],[Country]],MATCH(tData[[#This Row],[Tournament]],tComplete[Tournament],0),0),"")</f>
        <v>CH</v>
      </c>
      <c r="E3" s="49">
        <f ca="1">IFERROR(OFFSET(tComplete[[#Headers],[Date]],MATCH(tData[[#This Row],[Tournament]],tComplete[Tournament],0),0),"")</f>
        <v>45990</v>
      </c>
      <c r="F3" s="49" t="str">
        <f ca="1">IFERROR(OFFSET(tComplete[[#Headers],[Round]],MATCH(tData[[#This Row],[Tournament]],tComplete[Tournament],0),0),"")</f>
        <v>Regio</v>
      </c>
      <c r="G3" s="41" t="s">
        <v>237</v>
      </c>
      <c r="H3" s="41">
        <v>410</v>
      </c>
      <c r="I3" s="41">
        <v>370</v>
      </c>
      <c r="J3" s="41">
        <v>255</v>
      </c>
      <c r="K3" s="41">
        <v>385</v>
      </c>
      <c r="L3" s="41">
        <v>410</v>
      </c>
      <c r="M3" s="41">
        <v>430</v>
      </c>
      <c r="N3" s="41">
        <v>390</v>
      </c>
      <c r="O3" s="48">
        <f>IF(ISBLANK(B3),"",IF(COUNT(tData[[#This Row],[R1]:[R3]])=0,"",MAX(tData[[#This Row],[R1]:[R3]])))</f>
        <v>410</v>
      </c>
      <c r="P3" s="50">
        <f>IF(ISBLANK(tData[[#This Row],[Tournament]]),"",IF(COUNT(tData[[#This Row],[R1]:[R3]])=0,"",MAX(tData[[#This Row],[R1]:[R3]],tData[[#This Row],[QF]:[F2]])))</f>
        <v>430</v>
      </c>
      <c r="Q3" s="51">
        <f>IF(ISBLANK(tData[[#This Row],[Tournament]]),"",IFERROR(AVERAGE(tData[[#This Row],[R1]:[R3]],tData[[#This Row],[QF]:[F2]]),""))</f>
        <v>378.57142857142856</v>
      </c>
      <c r="R3" s="51" t="str">
        <f>IF(ISBLANK(tData[[#This Row],[Tournament]]),"",IF(COUNT(tData[[#This Row],[R1]:[R3]])=0,"No show",RIGHT("000"&amp;FLOOR(tData[[#This Row],[Best]],$R$1),3)&amp;"-"&amp;RIGHT("000"&amp;FLOOR(tData[[#This Row],[Best]],$R$1)+$R$1-1,3)))</f>
        <v>400-449</v>
      </c>
      <c r="S3" s="51" t="str">
        <f>IF(ISBLANK(tData[[#This Row],[Tournament]]),"",IF(COUNT(tData[[#This Row],[R1]:[R3]])=0,"No show",RIGHT("000"&amp;FLOOR(tData[[#This Row],[Best]],$S$1),3)&amp;"-"&amp;RIGHT("000"&amp;FLOOR(tData[[#This Row],[Best]],$S$1)+$S$1-1,3)))</f>
        <v>430-439</v>
      </c>
      <c r="T3" s="58" t="s">
        <v>74</v>
      </c>
      <c r="U3" s="48" t="str">
        <f ca="1">IF(OR(tData[[#This Row],[Q]]="X",tData[[#This Row],[Q]]="*"),IFERROR(OFFSET(tComplete[[#Headers],[Next Round]],MATCH(tData[[#This Row],[Tournament]],tComplete[Tournament],0),0),""),"")</f>
        <v>Qualifikation Schweiz - Jura</v>
      </c>
      <c r="V3" s="41" t="b">
        <f>IF(ISBLANK(tData[[#This Row],[Tournament]]),"",NOT(ISERR(FIND("SAP",UPPER(tData[[#This Row],[Team]])))))</f>
        <v>0</v>
      </c>
    </row>
    <row r="4" spans="2:22" ht="16" x14ac:dyDescent="0.2">
      <c r="B4" s="41" t="s">
        <v>22</v>
      </c>
      <c r="C4" s="41"/>
      <c r="D4" s="41" t="str">
        <f ca="1">IFERROR(OFFSET(tComplete[[#Headers],[Country]],MATCH(tData[[#This Row],[Tournament]],tComplete[Tournament],0),0),"")</f>
        <v>CH</v>
      </c>
      <c r="E4" s="49">
        <f ca="1">IFERROR(OFFSET(tComplete[[#Headers],[Date]],MATCH(tData[[#This Row],[Tournament]],tComplete[Tournament],0),0),"")</f>
        <v>45990</v>
      </c>
      <c r="F4" s="49" t="str">
        <f ca="1">IFERROR(OFFSET(tComplete[[#Headers],[Round]],MATCH(tData[[#This Row],[Tournament]],tComplete[Tournament],0),0),"")</f>
        <v>Regio</v>
      </c>
      <c r="G4" s="41" t="s">
        <v>238</v>
      </c>
      <c r="H4" s="41">
        <v>300</v>
      </c>
      <c r="I4" s="41">
        <v>300</v>
      </c>
      <c r="J4" s="41">
        <v>345</v>
      </c>
      <c r="K4" s="41">
        <v>330</v>
      </c>
      <c r="L4" s="41">
        <v>340</v>
      </c>
      <c r="M4" s="41">
        <v>280</v>
      </c>
      <c r="N4" s="41">
        <v>330</v>
      </c>
      <c r="O4" s="48">
        <f>IF(ISBLANK(B4),"",IF(COUNT(tData[[#This Row],[R1]:[R3]])=0,"",MAX(tData[[#This Row],[R1]:[R3]])))</f>
        <v>345</v>
      </c>
      <c r="P4" s="50">
        <f>IF(ISBLANK(tData[[#This Row],[Tournament]]),"",IF(COUNT(tData[[#This Row],[R1]:[R3]])=0,"",MAX(tData[[#This Row],[R1]:[R3]],tData[[#This Row],[QF]:[F2]])))</f>
        <v>345</v>
      </c>
      <c r="Q4" s="51">
        <f>IF(ISBLANK(tData[[#This Row],[Tournament]]),"",IFERROR(AVERAGE(tData[[#This Row],[R1]:[R3]],tData[[#This Row],[QF]:[F2]]),""))</f>
        <v>317.85714285714283</v>
      </c>
      <c r="R4" s="51" t="str">
        <f>IF(ISBLANK(tData[[#This Row],[Tournament]]),"",IF(COUNT(tData[[#This Row],[R1]:[R3]])=0,"No show",RIGHT("000"&amp;FLOOR(tData[[#This Row],[Best]],$R$1),3)&amp;"-"&amp;RIGHT("000"&amp;FLOOR(tData[[#This Row],[Best]],$R$1)+$R$1-1,3)))</f>
        <v>300-349</v>
      </c>
      <c r="S4" s="51" t="str">
        <f>IF(ISBLANK(tData[[#This Row],[Tournament]]),"",IF(COUNT(tData[[#This Row],[R1]:[R3]])=0,"No show",RIGHT("000"&amp;FLOOR(tData[[#This Row],[Best]],$S$1),3)&amp;"-"&amp;RIGHT("000"&amp;FLOOR(tData[[#This Row],[Best]],$S$1)+$S$1-1,3)))</f>
        <v>340-349</v>
      </c>
      <c r="T4" s="58" t="s">
        <v>74</v>
      </c>
      <c r="U4" s="48" t="str">
        <f ca="1">IF(OR(tData[[#This Row],[Q]]="X",tData[[#This Row],[Q]]="*"),IFERROR(OFFSET(tComplete[[#Headers],[Next Round]],MATCH(tData[[#This Row],[Tournament]],tComplete[Tournament],0),0),""),"")</f>
        <v>Qualifikation Schweiz - Jura</v>
      </c>
      <c r="V4" s="41" t="b">
        <f>IF(ISBLANK(tData[[#This Row],[Tournament]]),"",NOT(ISERR(FIND("SAP",UPPER(tData[[#This Row],[Team]])))))</f>
        <v>0</v>
      </c>
    </row>
    <row r="5" spans="2:22" ht="16" x14ac:dyDescent="0.2">
      <c r="B5" s="41" t="s">
        <v>22</v>
      </c>
      <c r="C5" s="41"/>
      <c r="D5" s="41" t="str">
        <f ca="1">IFERROR(OFFSET(tComplete[[#Headers],[Country]],MATCH(tData[[#This Row],[Tournament]],tComplete[Tournament],0),0),"")</f>
        <v>CH</v>
      </c>
      <c r="E5" s="49">
        <f ca="1">IFERROR(OFFSET(tComplete[[#Headers],[Date]],MATCH(tData[[#This Row],[Tournament]],tComplete[Tournament],0),0),"")</f>
        <v>45990</v>
      </c>
      <c r="F5" s="49" t="str">
        <f ca="1">IFERROR(OFFSET(tComplete[[#Headers],[Round]],MATCH(tData[[#This Row],[Tournament]],tComplete[Tournament],0),0),"")</f>
        <v>Regio</v>
      </c>
      <c r="G5" s="46" t="s">
        <v>239</v>
      </c>
      <c r="H5" s="41">
        <v>270</v>
      </c>
      <c r="I5" s="41">
        <v>230</v>
      </c>
      <c r="J5" s="41">
        <v>210</v>
      </c>
      <c r="K5" s="41">
        <v>250</v>
      </c>
      <c r="L5" s="41">
        <v>300</v>
      </c>
      <c r="M5" s="41"/>
      <c r="N5" s="41"/>
      <c r="O5" s="48">
        <f>IF(ISBLANK(B5),"",IF(COUNT(tData[[#This Row],[R1]:[R3]])=0,"",MAX(tData[[#This Row],[R1]:[R3]])))</f>
        <v>270</v>
      </c>
      <c r="P5" s="50">
        <f>IF(ISBLANK(tData[[#This Row],[Tournament]]),"",IF(COUNT(tData[[#This Row],[R1]:[R3]])=0,"",MAX(tData[[#This Row],[R1]:[R3]],tData[[#This Row],[QF]:[F2]])))</f>
        <v>300</v>
      </c>
      <c r="Q5" s="51">
        <f>IF(ISBLANK(tData[[#This Row],[Tournament]]),"",IFERROR(AVERAGE(tData[[#This Row],[R1]:[R3]],tData[[#This Row],[QF]:[F2]]),""))</f>
        <v>252</v>
      </c>
      <c r="R5" s="51" t="str">
        <f>IF(ISBLANK(tData[[#This Row],[Tournament]]),"",IF(COUNT(tData[[#This Row],[R1]:[R3]])=0,"No show",RIGHT("000"&amp;FLOOR(tData[[#This Row],[Best]],$R$1),3)&amp;"-"&amp;RIGHT("000"&amp;FLOOR(tData[[#This Row],[Best]],$R$1)+$R$1-1,3)))</f>
        <v>300-349</v>
      </c>
      <c r="S5" s="51" t="str">
        <f>IF(ISBLANK(tData[[#This Row],[Tournament]]),"",IF(COUNT(tData[[#This Row],[R1]:[R3]])=0,"No show",RIGHT("000"&amp;FLOOR(tData[[#This Row],[Best]],$S$1),3)&amp;"-"&amp;RIGHT("000"&amp;FLOOR(tData[[#This Row],[Best]],$S$1)+$S$1-1,3)))</f>
        <v>300-309</v>
      </c>
      <c r="T5" s="58"/>
      <c r="U5" s="48" t="str">
        <f ca="1">IF(OR(tData[[#This Row],[Q]]="X",tData[[#This Row],[Q]]="*"),IFERROR(OFFSET(tComplete[[#Headers],[Next Round]],MATCH(tData[[#This Row],[Tournament]],tComplete[Tournament],0),0),""),"")</f>
        <v/>
      </c>
      <c r="V5" s="41" t="b">
        <f>IF(ISBLANK(tData[[#This Row],[Tournament]]),"",NOT(ISERR(FIND("SAP",UPPER(tData[[#This Row],[Team]])))))</f>
        <v>0</v>
      </c>
    </row>
    <row r="6" spans="2:22" ht="16" x14ac:dyDescent="0.2">
      <c r="B6" s="41" t="s">
        <v>22</v>
      </c>
      <c r="C6" s="41"/>
      <c r="D6" s="41" t="str">
        <f ca="1">IFERROR(OFFSET(tComplete[[#Headers],[Country]],MATCH(tData[[#This Row],[Tournament]],tComplete[Tournament],0),0),"")</f>
        <v>CH</v>
      </c>
      <c r="E6" s="49">
        <f ca="1">IFERROR(OFFSET(tComplete[[#Headers],[Date]],MATCH(tData[[#This Row],[Tournament]],tComplete[Tournament],0),0),"")</f>
        <v>45990</v>
      </c>
      <c r="F6" s="49" t="str">
        <f ca="1">IFERROR(OFFSET(tComplete[[#Headers],[Round]],MATCH(tData[[#This Row],[Tournament]],tComplete[Tournament],0),0),"")</f>
        <v>Regio</v>
      </c>
      <c r="G6" s="41" t="s">
        <v>240</v>
      </c>
      <c r="H6" s="41">
        <v>205</v>
      </c>
      <c r="I6" s="41">
        <v>265</v>
      </c>
      <c r="J6" s="41">
        <v>245</v>
      </c>
      <c r="K6" s="41">
        <v>310</v>
      </c>
      <c r="L6" s="41">
        <v>285</v>
      </c>
      <c r="M6" s="41"/>
      <c r="N6" s="41"/>
      <c r="O6" s="48">
        <f>IF(ISBLANK(B6),"",IF(COUNT(tData[[#This Row],[R1]:[R3]])=0,"",MAX(tData[[#This Row],[R1]:[R3]])))</f>
        <v>265</v>
      </c>
      <c r="P6" s="50">
        <f>IF(ISBLANK(tData[[#This Row],[Tournament]]),"",IF(COUNT(tData[[#This Row],[R1]:[R3]])=0,"",MAX(tData[[#This Row],[R1]:[R3]],tData[[#This Row],[QF]:[F2]])))</f>
        <v>310</v>
      </c>
      <c r="Q6" s="51">
        <f>IF(ISBLANK(tData[[#This Row],[Tournament]]),"",IFERROR(AVERAGE(tData[[#This Row],[R1]:[R3]],tData[[#This Row],[QF]:[F2]]),""))</f>
        <v>262</v>
      </c>
      <c r="R6" s="51" t="str">
        <f>IF(ISBLANK(tData[[#This Row],[Tournament]]),"",IF(COUNT(tData[[#This Row],[R1]:[R3]])=0,"No show",RIGHT("000"&amp;FLOOR(tData[[#This Row],[Best]],$R$1),3)&amp;"-"&amp;RIGHT("000"&amp;FLOOR(tData[[#This Row],[Best]],$R$1)+$R$1-1,3)))</f>
        <v>300-349</v>
      </c>
      <c r="S6" s="51" t="str">
        <f>IF(ISBLANK(tData[[#This Row],[Tournament]]),"",IF(COUNT(tData[[#This Row],[R1]:[R3]])=0,"No show",RIGHT("000"&amp;FLOOR(tData[[#This Row],[Best]],$S$1),3)&amp;"-"&amp;RIGHT("000"&amp;FLOOR(tData[[#This Row],[Best]],$S$1)+$S$1-1,3)))</f>
        <v>310-319</v>
      </c>
      <c r="T6" s="58" t="s">
        <v>74</v>
      </c>
      <c r="U6" s="48" t="str">
        <f ca="1">IF(OR(tData[[#This Row],[Q]]="X",tData[[#This Row],[Q]]="*"),IFERROR(OFFSET(tComplete[[#Headers],[Next Round]],MATCH(tData[[#This Row],[Tournament]],tComplete[Tournament],0),0),""),"")</f>
        <v>Qualifikation Schweiz - Jura</v>
      </c>
      <c r="V6" s="41" t="b">
        <f>IF(ISBLANK(tData[[#This Row],[Tournament]]),"",NOT(ISERR(FIND("SAP",UPPER(tData[[#This Row],[Team]])))))</f>
        <v>0</v>
      </c>
    </row>
    <row r="7" spans="2:22" ht="16" x14ac:dyDescent="0.2">
      <c r="B7" s="41" t="s">
        <v>22</v>
      </c>
      <c r="C7" s="41"/>
      <c r="D7" s="41" t="str">
        <f ca="1">IFERROR(OFFSET(tComplete[[#Headers],[Country]],MATCH(tData[[#This Row],[Tournament]],tComplete[Tournament],0),0),"")</f>
        <v>CH</v>
      </c>
      <c r="E7" s="49">
        <f ca="1">IFERROR(OFFSET(tComplete[[#Headers],[Date]],MATCH(tData[[#This Row],[Tournament]],tComplete[Tournament],0),0),"")</f>
        <v>45990</v>
      </c>
      <c r="F7" s="49" t="str">
        <f ca="1">IFERROR(OFFSET(tComplete[[#Headers],[Round]],MATCH(tData[[#This Row],[Tournament]],tComplete[Tournament],0),0),"")</f>
        <v>Regio</v>
      </c>
      <c r="G7" s="41" t="s">
        <v>241</v>
      </c>
      <c r="H7" s="41">
        <v>170</v>
      </c>
      <c r="I7" s="41">
        <v>160</v>
      </c>
      <c r="J7" s="41">
        <v>130</v>
      </c>
      <c r="K7" s="41">
        <v>200</v>
      </c>
      <c r="L7" s="41"/>
      <c r="M7" s="41"/>
      <c r="N7" s="41"/>
      <c r="O7" s="48">
        <f>IF(ISBLANK(B7),"",IF(COUNT(tData[[#This Row],[R1]:[R3]])=0,"",MAX(tData[[#This Row],[R1]:[R3]])))</f>
        <v>170</v>
      </c>
      <c r="P7" s="50">
        <f>IF(ISBLANK(tData[[#This Row],[Tournament]]),"",IF(COUNT(tData[[#This Row],[R1]:[R3]])=0,"",MAX(tData[[#This Row],[R1]:[R3]],tData[[#This Row],[QF]:[F2]])))</f>
        <v>200</v>
      </c>
      <c r="Q7" s="51">
        <f>IF(ISBLANK(tData[[#This Row],[Tournament]]),"",IFERROR(AVERAGE(tData[[#This Row],[R1]:[R3]],tData[[#This Row],[QF]:[F2]]),""))</f>
        <v>165</v>
      </c>
      <c r="R7" s="51" t="str">
        <f>IF(ISBLANK(tData[[#This Row],[Tournament]]),"",IF(COUNT(tData[[#This Row],[R1]:[R3]])=0,"No show",RIGHT("000"&amp;FLOOR(tData[[#This Row],[Best]],$R$1),3)&amp;"-"&amp;RIGHT("000"&amp;FLOOR(tData[[#This Row],[Best]],$R$1)+$R$1-1,3)))</f>
        <v>200-249</v>
      </c>
      <c r="S7" s="51" t="str">
        <f>IF(ISBLANK(tData[[#This Row],[Tournament]]),"",IF(COUNT(tData[[#This Row],[R1]:[R3]])=0,"No show",RIGHT("000"&amp;FLOOR(tData[[#This Row],[Best]],$S$1),3)&amp;"-"&amp;RIGHT("000"&amp;FLOOR(tData[[#This Row],[Best]],$S$1)+$S$1-1,3)))</f>
        <v>200-209</v>
      </c>
      <c r="T7" s="58"/>
      <c r="U7" s="48" t="str">
        <f ca="1">IF(OR(tData[[#This Row],[Q]]="X",tData[[#This Row],[Q]]="*"),IFERROR(OFFSET(tComplete[[#Headers],[Next Round]],MATCH(tData[[#This Row],[Tournament]],tComplete[Tournament],0),0),""),"")</f>
        <v/>
      </c>
      <c r="V7" s="41" t="b">
        <f>IF(ISBLANK(tData[[#This Row],[Tournament]]),"",NOT(ISERR(FIND("SAP",UPPER(tData[[#This Row],[Team]])))))</f>
        <v>0</v>
      </c>
    </row>
    <row r="8" spans="2:22" ht="16" x14ac:dyDescent="0.2">
      <c r="B8" s="41" t="s">
        <v>22</v>
      </c>
      <c r="C8" s="41"/>
      <c r="D8" s="41" t="str">
        <f ca="1">IFERROR(OFFSET(tComplete[[#Headers],[Country]],MATCH(tData[[#This Row],[Tournament]],tComplete[Tournament],0),0),"")</f>
        <v>CH</v>
      </c>
      <c r="E8" s="49">
        <f ca="1">IFERROR(OFFSET(tComplete[[#Headers],[Date]],MATCH(tData[[#This Row],[Tournament]],tComplete[Tournament],0),0),"")</f>
        <v>45990</v>
      </c>
      <c r="F8" s="49" t="str">
        <f ca="1">IFERROR(OFFSET(tComplete[[#Headers],[Round]],MATCH(tData[[#This Row],[Tournament]],tComplete[Tournament],0),0),"")</f>
        <v>Regio</v>
      </c>
      <c r="G8" s="41" t="s">
        <v>242</v>
      </c>
      <c r="H8" s="41">
        <v>195</v>
      </c>
      <c r="I8" s="41">
        <v>205</v>
      </c>
      <c r="J8" s="41">
        <v>225</v>
      </c>
      <c r="K8" s="41">
        <v>180</v>
      </c>
      <c r="L8" s="41"/>
      <c r="M8" s="41"/>
      <c r="N8" s="41"/>
      <c r="O8" s="48">
        <f>IF(ISBLANK(B8),"",IF(COUNT(tData[[#This Row],[R1]:[R3]])=0,"",MAX(tData[[#This Row],[R1]:[R3]])))</f>
        <v>225</v>
      </c>
      <c r="P8" s="50">
        <f>IF(ISBLANK(tData[[#This Row],[Tournament]]),"",IF(COUNT(tData[[#This Row],[R1]:[R3]])=0,"",MAX(tData[[#This Row],[R1]:[R3]],tData[[#This Row],[QF]:[F2]])))</f>
        <v>225</v>
      </c>
      <c r="Q8" s="51">
        <f>IF(ISBLANK(tData[[#This Row],[Tournament]]),"",IFERROR(AVERAGE(tData[[#This Row],[R1]:[R3]],tData[[#This Row],[QF]:[F2]]),""))</f>
        <v>201.25</v>
      </c>
      <c r="R8" s="51" t="str">
        <f>IF(ISBLANK(tData[[#This Row],[Tournament]]),"",IF(COUNT(tData[[#This Row],[R1]:[R3]])=0,"No show",RIGHT("000"&amp;FLOOR(tData[[#This Row],[Best]],$R$1),3)&amp;"-"&amp;RIGHT("000"&amp;FLOOR(tData[[#This Row],[Best]],$R$1)+$R$1-1,3)))</f>
        <v>200-249</v>
      </c>
      <c r="S8" s="51" t="str">
        <f>IF(ISBLANK(tData[[#This Row],[Tournament]]),"",IF(COUNT(tData[[#This Row],[R1]:[R3]])=0,"No show",RIGHT("000"&amp;FLOOR(tData[[#This Row],[Best]],$S$1),3)&amp;"-"&amp;RIGHT("000"&amp;FLOOR(tData[[#This Row],[Best]],$S$1)+$S$1-1,3)))</f>
        <v>220-229</v>
      </c>
      <c r="T8" s="58"/>
      <c r="U8" s="48" t="str">
        <f ca="1">IF(OR(tData[[#This Row],[Q]]="X",tData[[#This Row],[Q]]="*"),IFERROR(OFFSET(tComplete[[#Headers],[Next Round]],MATCH(tData[[#This Row],[Tournament]],tComplete[Tournament],0),0),""),"")</f>
        <v/>
      </c>
      <c r="V8" s="41" t="b">
        <f>IF(ISBLANK(tData[[#This Row],[Tournament]]),"",NOT(ISERR(FIND("SAP",UPPER(tData[[#This Row],[Team]])))))</f>
        <v>0</v>
      </c>
    </row>
    <row r="9" spans="2:22" ht="16" x14ac:dyDescent="0.2">
      <c r="B9" s="41" t="s">
        <v>22</v>
      </c>
      <c r="C9" s="41"/>
      <c r="D9" s="41" t="str">
        <f ca="1">IFERROR(OFFSET(tComplete[[#Headers],[Country]],MATCH(tData[[#This Row],[Tournament]],tComplete[Tournament],0),0),"")</f>
        <v>CH</v>
      </c>
      <c r="E9" s="49">
        <f ca="1">IFERROR(OFFSET(tComplete[[#Headers],[Date]],MATCH(tData[[#This Row],[Tournament]],tComplete[Tournament],0),0),"")</f>
        <v>45990</v>
      </c>
      <c r="F9" s="49" t="str">
        <f ca="1">IFERROR(OFFSET(tComplete[[#Headers],[Round]],MATCH(tData[[#This Row],[Tournament]],tComplete[Tournament],0),0),"")</f>
        <v>Regio</v>
      </c>
      <c r="G9" s="41" t="s">
        <v>243</v>
      </c>
      <c r="H9" s="41">
        <v>155</v>
      </c>
      <c r="I9" s="41">
        <v>165</v>
      </c>
      <c r="J9" s="41">
        <v>105</v>
      </c>
      <c r="K9" s="41">
        <v>175</v>
      </c>
      <c r="L9" s="41"/>
      <c r="M9" s="41"/>
      <c r="N9" s="41"/>
      <c r="O9" s="48">
        <f>IF(ISBLANK(B9),"",IF(COUNT(tData[[#This Row],[R1]:[R3]])=0,"",MAX(tData[[#This Row],[R1]:[R3]])))</f>
        <v>165</v>
      </c>
      <c r="P9" s="50">
        <f>IF(ISBLANK(tData[[#This Row],[Tournament]]),"",IF(COUNT(tData[[#This Row],[R1]:[R3]])=0,"",MAX(tData[[#This Row],[R1]:[R3]],tData[[#This Row],[QF]:[F2]])))</f>
        <v>175</v>
      </c>
      <c r="Q9" s="51">
        <f>IF(ISBLANK(tData[[#This Row],[Tournament]]),"",IFERROR(AVERAGE(tData[[#This Row],[R1]:[R3]],tData[[#This Row],[QF]:[F2]]),""))</f>
        <v>150</v>
      </c>
      <c r="R9" s="51" t="str">
        <f>IF(ISBLANK(tData[[#This Row],[Tournament]]),"",IF(COUNT(tData[[#This Row],[R1]:[R3]])=0,"No show",RIGHT("000"&amp;FLOOR(tData[[#This Row],[Best]],$R$1),3)&amp;"-"&amp;RIGHT("000"&amp;FLOOR(tData[[#This Row],[Best]],$R$1)+$R$1-1,3)))</f>
        <v>150-199</v>
      </c>
      <c r="S9" s="51" t="str">
        <f>IF(ISBLANK(tData[[#This Row],[Tournament]]),"",IF(COUNT(tData[[#This Row],[R1]:[R3]])=0,"No show",RIGHT("000"&amp;FLOOR(tData[[#This Row],[Best]],$S$1),3)&amp;"-"&amp;RIGHT("000"&amp;FLOOR(tData[[#This Row],[Best]],$S$1)+$S$1-1,3)))</f>
        <v>170-179</v>
      </c>
      <c r="T9" s="58"/>
      <c r="U9" s="48" t="str">
        <f ca="1">IF(OR(tData[[#This Row],[Q]]="X",tData[[#This Row],[Q]]="*"),IFERROR(OFFSET(tComplete[[#Headers],[Next Round]],MATCH(tData[[#This Row],[Tournament]],tComplete[Tournament],0),0),""),"")</f>
        <v/>
      </c>
      <c r="V9" s="41" t="b">
        <f>IF(ISBLANK(tData[[#This Row],[Tournament]]),"",NOT(ISERR(FIND("SAP",UPPER(tData[[#This Row],[Team]])))))</f>
        <v>0</v>
      </c>
    </row>
    <row r="10" spans="2:22" ht="16" x14ac:dyDescent="0.2">
      <c r="B10" s="41" t="s">
        <v>22</v>
      </c>
      <c r="C10" s="41"/>
      <c r="D10" s="41" t="str">
        <f ca="1">IFERROR(OFFSET(tComplete[[#Headers],[Country]],MATCH(tData[[#This Row],[Tournament]],tComplete[Tournament],0),0),"")</f>
        <v>CH</v>
      </c>
      <c r="E10" s="49">
        <f ca="1">IFERROR(OFFSET(tComplete[[#Headers],[Date]],MATCH(tData[[#This Row],[Tournament]],tComplete[Tournament],0),0),"")</f>
        <v>45990</v>
      </c>
      <c r="F10" s="49" t="str">
        <f ca="1">IFERROR(OFFSET(tComplete[[#Headers],[Round]],MATCH(tData[[#This Row],[Tournament]],tComplete[Tournament],0),0),"")</f>
        <v>Regio</v>
      </c>
      <c r="G10" s="41" t="s">
        <v>244</v>
      </c>
      <c r="H10" s="41">
        <v>145</v>
      </c>
      <c r="I10" s="41">
        <v>145</v>
      </c>
      <c r="J10" s="41">
        <v>135</v>
      </c>
      <c r="K10" s="41">
        <v>125</v>
      </c>
      <c r="L10" s="41"/>
      <c r="M10" s="41"/>
      <c r="N10" s="41"/>
      <c r="O10" s="48">
        <f>IF(ISBLANK(B10),"",IF(COUNT(tData[[#This Row],[R1]:[R3]])=0,"",MAX(tData[[#This Row],[R1]:[R3]])))</f>
        <v>145</v>
      </c>
      <c r="P10" s="50">
        <f>IF(ISBLANK(tData[[#This Row],[Tournament]]),"",IF(COUNT(tData[[#This Row],[R1]:[R3]])=0,"",MAX(tData[[#This Row],[R1]:[R3]],tData[[#This Row],[QF]:[F2]])))</f>
        <v>145</v>
      </c>
      <c r="Q10" s="51">
        <f>IF(ISBLANK(tData[[#This Row],[Tournament]]),"",IFERROR(AVERAGE(tData[[#This Row],[R1]:[R3]],tData[[#This Row],[QF]:[F2]]),""))</f>
        <v>137.5</v>
      </c>
      <c r="R10" s="51" t="str">
        <f>IF(ISBLANK(tData[[#This Row],[Tournament]]),"",IF(COUNT(tData[[#This Row],[R1]:[R3]])=0,"No show",RIGHT("000"&amp;FLOOR(tData[[#This Row],[Best]],$R$1),3)&amp;"-"&amp;RIGHT("000"&amp;FLOOR(tData[[#This Row],[Best]],$R$1)+$R$1-1,3)))</f>
        <v>100-149</v>
      </c>
      <c r="S10" s="51" t="str">
        <f>IF(ISBLANK(tData[[#This Row],[Tournament]]),"",IF(COUNT(tData[[#This Row],[R1]:[R3]])=0,"No show",RIGHT("000"&amp;FLOOR(tData[[#This Row],[Best]],$S$1),3)&amp;"-"&amp;RIGHT("000"&amp;FLOOR(tData[[#This Row],[Best]],$S$1)+$S$1-1,3)))</f>
        <v>140-149</v>
      </c>
      <c r="T10" s="58"/>
      <c r="U10" s="48" t="str">
        <f ca="1">IF(OR(tData[[#This Row],[Q]]="X",tData[[#This Row],[Q]]="*"),IFERROR(OFFSET(tComplete[[#Headers],[Next Round]],MATCH(tData[[#This Row],[Tournament]],tComplete[Tournament],0),0),""),"")</f>
        <v/>
      </c>
      <c r="V10" s="41" t="b">
        <f>IF(ISBLANK(tData[[#This Row],[Tournament]]),"",NOT(ISERR(FIND("SAP",UPPER(tData[[#This Row],[Team]])))))</f>
        <v>0</v>
      </c>
    </row>
    <row r="11" spans="2:22" ht="16" x14ac:dyDescent="0.2">
      <c r="B11" s="41" t="s">
        <v>22</v>
      </c>
      <c r="C11" s="41"/>
      <c r="D11" s="41" t="str">
        <f ca="1">IFERROR(OFFSET(tComplete[[#Headers],[Country]],MATCH(tData[[#This Row],[Tournament]],tComplete[Tournament],0),0),"")</f>
        <v>CH</v>
      </c>
      <c r="E11" s="49">
        <f ca="1">IFERROR(OFFSET(tComplete[[#Headers],[Date]],MATCH(tData[[#This Row],[Tournament]],tComplete[Tournament],0),0),"")</f>
        <v>45990</v>
      </c>
      <c r="F11" s="49" t="str">
        <f ca="1">IFERROR(OFFSET(tComplete[[#Headers],[Round]],MATCH(tData[[#This Row],[Tournament]],tComplete[Tournament],0),0),"")</f>
        <v>Regio</v>
      </c>
      <c r="G11" s="41" t="s">
        <v>245</v>
      </c>
      <c r="H11" s="41">
        <v>115</v>
      </c>
      <c r="I11" s="41">
        <v>140</v>
      </c>
      <c r="J11" s="41">
        <v>55</v>
      </c>
      <c r="K11" s="41"/>
      <c r="L11" s="41"/>
      <c r="M11" s="41"/>
      <c r="N11" s="41"/>
      <c r="O11" s="48">
        <f>IF(ISBLANK(B11),"",IF(COUNT(tData[[#This Row],[R1]:[R3]])=0,"",MAX(tData[[#This Row],[R1]:[R3]])))</f>
        <v>140</v>
      </c>
      <c r="P11" s="50">
        <f>IF(ISBLANK(tData[[#This Row],[Tournament]]),"",IF(COUNT(tData[[#This Row],[R1]:[R3]])=0,"",MAX(tData[[#This Row],[R1]:[R3]],tData[[#This Row],[QF]:[F2]])))</f>
        <v>140</v>
      </c>
      <c r="Q11" s="51">
        <f>IF(ISBLANK(tData[[#This Row],[Tournament]]),"",IFERROR(AVERAGE(tData[[#This Row],[R1]:[R3]],tData[[#This Row],[QF]:[F2]]),""))</f>
        <v>103.33333333333333</v>
      </c>
      <c r="R11" s="51" t="str">
        <f>IF(ISBLANK(tData[[#This Row],[Tournament]]),"",IF(COUNT(tData[[#This Row],[R1]:[R3]])=0,"No show",RIGHT("000"&amp;FLOOR(tData[[#This Row],[Best]],$R$1),3)&amp;"-"&amp;RIGHT("000"&amp;FLOOR(tData[[#This Row],[Best]],$R$1)+$R$1-1,3)))</f>
        <v>100-149</v>
      </c>
      <c r="S11" s="51" t="str">
        <f>IF(ISBLANK(tData[[#This Row],[Tournament]]),"",IF(COUNT(tData[[#This Row],[R1]:[R3]])=0,"No show",RIGHT("000"&amp;FLOOR(tData[[#This Row],[Best]],$S$1),3)&amp;"-"&amp;RIGHT("000"&amp;FLOOR(tData[[#This Row],[Best]],$S$1)+$S$1-1,3)))</f>
        <v>140-149</v>
      </c>
      <c r="T11" s="58"/>
      <c r="U11" s="48" t="str">
        <f ca="1">IF(OR(tData[[#This Row],[Q]]="X",tData[[#This Row],[Q]]="*"),IFERROR(OFFSET(tComplete[[#Headers],[Next Round]],MATCH(tData[[#This Row],[Tournament]],tComplete[Tournament],0),0),""),"")</f>
        <v/>
      </c>
      <c r="V11" s="41" t="b">
        <f>IF(ISBLANK(tData[[#This Row],[Tournament]]),"",NOT(ISERR(FIND("SAP",UPPER(tData[[#This Row],[Team]])))))</f>
        <v>0</v>
      </c>
    </row>
    <row r="12" spans="2:22" ht="16" x14ac:dyDescent="0.2">
      <c r="B12" s="41" t="s">
        <v>22</v>
      </c>
      <c r="C12" s="41"/>
      <c r="D12" s="41" t="str">
        <f ca="1">IFERROR(OFFSET(tComplete[[#Headers],[Country]],MATCH(tData[[#This Row],[Tournament]],tComplete[Tournament],0),0),"")</f>
        <v>CH</v>
      </c>
      <c r="E12" s="49">
        <f ca="1">IFERROR(OFFSET(tComplete[[#Headers],[Date]],MATCH(tData[[#This Row],[Tournament]],tComplete[Tournament],0),0),"")</f>
        <v>45990</v>
      </c>
      <c r="F12" s="49" t="str">
        <f ca="1">IFERROR(OFFSET(tComplete[[#Headers],[Round]],MATCH(tData[[#This Row],[Tournament]],tComplete[Tournament],0),0),"")</f>
        <v>Regio</v>
      </c>
      <c r="G12" s="41" t="s">
        <v>246</v>
      </c>
      <c r="H12" s="41">
        <v>115</v>
      </c>
      <c r="I12" s="41">
        <v>120</v>
      </c>
      <c r="J12" s="41">
        <v>60</v>
      </c>
      <c r="K12" s="41"/>
      <c r="L12" s="41"/>
      <c r="M12" s="41"/>
      <c r="N12" s="41"/>
      <c r="O12" s="48">
        <f>IF(ISBLANK(B12),"",IF(COUNT(tData[[#This Row],[R1]:[R3]])=0,"",MAX(tData[[#This Row],[R1]:[R3]])))</f>
        <v>120</v>
      </c>
      <c r="P12" s="50">
        <f>IF(ISBLANK(tData[[#This Row],[Tournament]]),"",IF(COUNT(tData[[#This Row],[R1]:[R3]])=0,"",MAX(tData[[#This Row],[R1]:[R3]],tData[[#This Row],[QF]:[F2]])))</f>
        <v>120</v>
      </c>
      <c r="Q12" s="51">
        <f>IF(ISBLANK(tData[[#This Row],[Tournament]]),"",IFERROR(AVERAGE(tData[[#This Row],[R1]:[R3]],tData[[#This Row],[QF]:[F2]]),""))</f>
        <v>98.333333333333329</v>
      </c>
      <c r="R12" s="51" t="str">
        <f>IF(ISBLANK(tData[[#This Row],[Tournament]]),"",IF(COUNT(tData[[#This Row],[R1]:[R3]])=0,"No show",RIGHT("000"&amp;FLOOR(tData[[#This Row],[Best]],$R$1),3)&amp;"-"&amp;RIGHT("000"&amp;FLOOR(tData[[#This Row],[Best]],$R$1)+$R$1-1,3)))</f>
        <v>100-149</v>
      </c>
      <c r="S12" s="51" t="str">
        <f>IF(ISBLANK(tData[[#This Row],[Tournament]]),"",IF(COUNT(tData[[#This Row],[R1]:[R3]])=0,"No show",RIGHT("000"&amp;FLOOR(tData[[#This Row],[Best]],$S$1),3)&amp;"-"&amp;RIGHT("000"&amp;FLOOR(tData[[#This Row],[Best]],$S$1)+$S$1-1,3)))</f>
        <v>120-129</v>
      </c>
      <c r="T12" s="58"/>
      <c r="U12" s="48" t="str">
        <f ca="1">IF(OR(tData[[#This Row],[Q]]="X",tData[[#This Row],[Q]]="*"),IFERROR(OFFSET(tComplete[[#Headers],[Next Round]],MATCH(tData[[#This Row],[Tournament]],tComplete[Tournament],0),0),""),"")</f>
        <v/>
      </c>
      <c r="V12" s="41" t="b">
        <f>IF(ISBLANK(tData[[#This Row],[Tournament]]),"",NOT(ISERR(FIND("SAP",UPPER(tData[[#This Row],[Team]])))))</f>
        <v>0</v>
      </c>
    </row>
    <row r="13" spans="2:22" ht="16" x14ac:dyDescent="0.2">
      <c r="B13" s="41" t="s">
        <v>22</v>
      </c>
      <c r="C13" s="41"/>
      <c r="D13" s="41" t="str">
        <f ca="1">IFERROR(OFFSET(tComplete[[#Headers],[Country]],MATCH(tData[[#This Row],[Tournament]],tComplete[Tournament],0),0),"")</f>
        <v>CH</v>
      </c>
      <c r="E13" s="49">
        <f ca="1">IFERROR(OFFSET(tComplete[[#Headers],[Date]],MATCH(tData[[#This Row],[Tournament]],tComplete[Tournament],0),0),"")</f>
        <v>45990</v>
      </c>
      <c r="F13" s="49" t="str">
        <f ca="1">IFERROR(OFFSET(tComplete[[#Headers],[Round]],MATCH(tData[[#This Row],[Tournament]],tComplete[Tournament],0),0),"")</f>
        <v>Regio</v>
      </c>
      <c r="G13" s="41" t="s">
        <v>247</v>
      </c>
      <c r="H13" s="41">
        <v>75</v>
      </c>
      <c r="I13" s="41">
        <v>50</v>
      </c>
      <c r="J13" s="41">
        <v>105</v>
      </c>
      <c r="K13" s="41"/>
      <c r="L13" s="41"/>
      <c r="M13" s="41"/>
      <c r="N13" s="41"/>
      <c r="O13" s="48">
        <f>IF(ISBLANK(B13),"",IF(COUNT(tData[[#This Row],[R1]:[R3]])=0,"",MAX(tData[[#This Row],[R1]:[R3]])))</f>
        <v>105</v>
      </c>
      <c r="P13" s="50">
        <f>IF(ISBLANK(tData[[#This Row],[Tournament]]),"",IF(COUNT(tData[[#This Row],[R1]:[R3]])=0,"",MAX(tData[[#This Row],[R1]:[R3]],tData[[#This Row],[QF]:[F2]])))</f>
        <v>105</v>
      </c>
      <c r="Q13" s="51">
        <f>IF(ISBLANK(tData[[#This Row],[Tournament]]),"",IFERROR(AVERAGE(tData[[#This Row],[R1]:[R3]],tData[[#This Row],[QF]:[F2]]),""))</f>
        <v>76.666666666666671</v>
      </c>
      <c r="R13" s="51" t="str">
        <f>IF(ISBLANK(tData[[#This Row],[Tournament]]),"",IF(COUNT(tData[[#This Row],[R1]:[R3]])=0,"No show",RIGHT("000"&amp;FLOOR(tData[[#This Row],[Best]],$R$1),3)&amp;"-"&amp;RIGHT("000"&amp;FLOOR(tData[[#This Row],[Best]],$R$1)+$R$1-1,3)))</f>
        <v>100-149</v>
      </c>
      <c r="S13" s="51" t="str">
        <f>IF(ISBLANK(tData[[#This Row],[Tournament]]),"",IF(COUNT(tData[[#This Row],[R1]:[R3]])=0,"No show",RIGHT("000"&amp;FLOOR(tData[[#This Row],[Best]],$S$1),3)&amp;"-"&amp;RIGHT("000"&amp;FLOOR(tData[[#This Row],[Best]],$S$1)+$S$1-1,3)))</f>
        <v>100-109</v>
      </c>
      <c r="T13" s="58"/>
      <c r="U13" s="48" t="str">
        <f ca="1">IF(OR(tData[[#This Row],[Q]]="X",tData[[#This Row],[Q]]="*"),IFERROR(OFFSET(tComplete[[#Headers],[Next Round]],MATCH(tData[[#This Row],[Tournament]],tComplete[Tournament],0),0),""),"")</f>
        <v/>
      </c>
      <c r="V13" s="41" t="b">
        <f>IF(ISBLANK(tData[[#This Row],[Tournament]]),"",NOT(ISERR(FIND("SAP",UPPER(tData[[#This Row],[Team]])))))</f>
        <v>0</v>
      </c>
    </row>
    <row r="14" spans="2:22" ht="16" x14ac:dyDescent="0.2">
      <c r="B14" s="41" t="s">
        <v>22</v>
      </c>
      <c r="C14" s="41"/>
      <c r="D14" s="41" t="str">
        <f ca="1">IFERROR(OFFSET(tComplete[[#Headers],[Country]],MATCH(tData[[#This Row],[Tournament]],tComplete[Tournament],0),0),"")</f>
        <v>CH</v>
      </c>
      <c r="E14" s="49">
        <f ca="1">IFERROR(OFFSET(tComplete[[#Headers],[Date]],MATCH(tData[[#This Row],[Tournament]],tComplete[Tournament],0),0),"")</f>
        <v>45990</v>
      </c>
      <c r="F14" s="49" t="str">
        <f ca="1">IFERROR(OFFSET(tComplete[[#Headers],[Round]],MATCH(tData[[#This Row],[Tournament]],tComplete[Tournament],0),0),"")</f>
        <v>Regio</v>
      </c>
      <c r="G14" s="41" t="s">
        <v>248</v>
      </c>
      <c r="H14" s="41">
        <v>35</v>
      </c>
      <c r="I14" s="41">
        <v>55</v>
      </c>
      <c r="J14" s="41">
        <v>100</v>
      </c>
      <c r="K14" s="41"/>
      <c r="L14" s="41"/>
      <c r="M14" s="41"/>
      <c r="N14" s="41"/>
      <c r="O14" s="48">
        <f>IF(ISBLANK(B14),"",IF(COUNT(tData[[#This Row],[R1]:[R3]])=0,"",MAX(tData[[#This Row],[R1]:[R3]])))</f>
        <v>100</v>
      </c>
      <c r="P14" s="50">
        <f>IF(ISBLANK(tData[[#This Row],[Tournament]]),"",IF(COUNT(tData[[#This Row],[R1]:[R3]])=0,"",MAX(tData[[#This Row],[R1]:[R3]],tData[[#This Row],[QF]:[F2]])))</f>
        <v>100</v>
      </c>
      <c r="Q14" s="51">
        <f>IF(ISBLANK(tData[[#This Row],[Tournament]]),"",IFERROR(AVERAGE(tData[[#This Row],[R1]:[R3]],tData[[#This Row],[QF]:[F2]]),""))</f>
        <v>63.333333333333336</v>
      </c>
      <c r="R14" s="51" t="str">
        <f>IF(ISBLANK(tData[[#This Row],[Tournament]]),"",IF(COUNT(tData[[#This Row],[R1]:[R3]])=0,"No show",RIGHT("000"&amp;FLOOR(tData[[#This Row],[Best]],$R$1),3)&amp;"-"&amp;RIGHT("000"&amp;FLOOR(tData[[#This Row],[Best]],$R$1)+$R$1-1,3)))</f>
        <v>100-149</v>
      </c>
      <c r="S14" s="51" t="str">
        <f>IF(ISBLANK(tData[[#This Row],[Tournament]]),"",IF(COUNT(tData[[#This Row],[R1]:[R3]])=0,"No show",RIGHT("000"&amp;FLOOR(tData[[#This Row],[Best]],$S$1),3)&amp;"-"&amp;RIGHT("000"&amp;FLOOR(tData[[#This Row],[Best]],$S$1)+$S$1-1,3)))</f>
        <v>100-109</v>
      </c>
      <c r="T14" s="58"/>
      <c r="U14" s="48" t="str">
        <f ca="1">IF(OR(tData[[#This Row],[Q]]="X",tData[[#This Row],[Q]]="*"),IFERROR(OFFSET(tComplete[[#Headers],[Next Round]],MATCH(tData[[#This Row],[Tournament]],tComplete[Tournament],0),0),""),"")</f>
        <v/>
      </c>
      <c r="V14" s="41" t="b">
        <f>IF(ISBLANK(tData[[#This Row],[Tournament]]),"",NOT(ISERR(FIND("SAP",UPPER(tData[[#This Row],[Team]])))))</f>
        <v>0</v>
      </c>
    </row>
    <row r="15" spans="2:22" ht="16" x14ac:dyDescent="0.2">
      <c r="B15" s="41" t="s">
        <v>219</v>
      </c>
      <c r="C15" s="41"/>
      <c r="D15" s="41" t="str">
        <f ca="1">IFERROR(OFFSET(tComplete[[#Headers],[Country]],MATCH(tData[[#This Row],[Tournament]],tComplete[Tournament],0),0),"")</f>
        <v>CH</v>
      </c>
      <c r="E15" s="49">
        <f ca="1">IFERROR(OFFSET(tComplete[[#Headers],[Date]],MATCH(tData[[#This Row],[Tournament]],tComplete[Tournament],0),0),"")</f>
        <v>46032</v>
      </c>
      <c r="F15" s="49" t="str">
        <f ca="1">IFERROR(OFFSET(tComplete[[#Headers],[Round]],MATCH(tData[[#This Row],[Tournament]],tComplete[Tournament],0),0),"")</f>
        <v>Regio</v>
      </c>
      <c r="G15" s="41" t="s">
        <v>188</v>
      </c>
      <c r="H15" s="41">
        <v>460</v>
      </c>
      <c r="I15" s="41">
        <v>535</v>
      </c>
      <c r="J15" s="41">
        <v>395</v>
      </c>
      <c r="K15" s="41">
        <v>420</v>
      </c>
      <c r="L15" s="41">
        <v>525</v>
      </c>
      <c r="M15" s="41">
        <v>495</v>
      </c>
      <c r="N15" s="41">
        <v>540</v>
      </c>
      <c r="O15" s="48">
        <f>IF(ISBLANK(B15),"",IF(COUNT(tData[[#This Row],[R1]:[R3]])=0,"",MAX(tData[[#This Row],[R1]:[R3]])))</f>
        <v>535</v>
      </c>
      <c r="P15" s="50">
        <f>IF(ISBLANK(tData[[#This Row],[Tournament]]),"",IF(COUNT(tData[[#This Row],[R1]:[R3]])=0,"",MAX(tData[[#This Row],[R1]:[R3]],tData[[#This Row],[QF]:[F2]])))</f>
        <v>540</v>
      </c>
      <c r="Q15" s="51">
        <f>IF(ISBLANK(tData[[#This Row],[Tournament]]),"",IFERROR(AVERAGE(tData[[#This Row],[R1]:[R3]],tData[[#This Row],[QF]:[F2]]),""))</f>
        <v>481.42857142857144</v>
      </c>
      <c r="R15" s="51" t="str">
        <f>IF(ISBLANK(tData[[#This Row],[Tournament]]),"",IF(COUNT(tData[[#This Row],[R1]:[R3]])=0,"No show",RIGHT("000"&amp;FLOOR(tData[[#This Row],[Best]],$R$1),3)&amp;"-"&amp;RIGHT("000"&amp;FLOOR(tData[[#This Row],[Best]],$R$1)+$R$1-1,3)))</f>
        <v>500-549</v>
      </c>
      <c r="S15" s="51" t="str">
        <f>IF(ISBLANK(tData[[#This Row],[Tournament]]),"",IF(COUNT(tData[[#This Row],[R1]:[R3]])=0,"No show",RIGHT("000"&amp;FLOOR(tData[[#This Row],[Best]],$S$1),3)&amp;"-"&amp;RIGHT("000"&amp;FLOOR(tData[[#This Row],[Best]],$S$1)+$S$1-1,3)))</f>
        <v>540-549</v>
      </c>
      <c r="T15" s="58" t="s">
        <v>74</v>
      </c>
      <c r="U15" s="48" t="str">
        <f ca="1">IF(OR(tData[[#This Row],[Q]]="X",tData[[#This Row],[Q]]="*"),IFERROR(OFFSET(tComplete[[#Headers],[Next Round]],MATCH(tData[[#This Row],[Tournament]],tComplete[Tournament],0),0),""),"")</f>
        <v>Qualifikation Schweiz - Jura</v>
      </c>
      <c r="V15" s="41" t="b">
        <f>IF(ISBLANK(tData[[#This Row],[Tournament]]),"",NOT(ISERR(FIND("SAP",UPPER(tData[[#This Row],[Team]])))))</f>
        <v>0</v>
      </c>
    </row>
    <row r="16" spans="2:22" ht="16" x14ac:dyDescent="0.2">
      <c r="B16" s="41" t="s">
        <v>219</v>
      </c>
      <c r="C16" s="41"/>
      <c r="D16" s="41" t="str">
        <f ca="1">IFERROR(OFFSET(tComplete[[#Headers],[Country]],MATCH(tData[[#This Row],[Tournament]],tComplete[Tournament],0),0),"")</f>
        <v>CH</v>
      </c>
      <c r="E16" s="49">
        <f ca="1">IFERROR(OFFSET(tComplete[[#Headers],[Date]],MATCH(tData[[#This Row],[Tournament]],tComplete[Tournament],0),0),"")</f>
        <v>46032</v>
      </c>
      <c r="F16" s="49" t="str">
        <f ca="1">IFERROR(OFFSET(tComplete[[#Headers],[Round]],MATCH(tData[[#This Row],[Tournament]],tComplete[Tournament],0),0),"")</f>
        <v>Regio</v>
      </c>
      <c r="G16" s="41" t="s">
        <v>189</v>
      </c>
      <c r="H16" s="41">
        <v>350</v>
      </c>
      <c r="I16" s="41">
        <v>355</v>
      </c>
      <c r="J16" s="41">
        <v>380</v>
      </c>
      <c r="K16" s="41">
        <v>300</v>
      </c>
      <c r="L16" s="41">
        <v>445</v>
      </c>
      <c r="M16" s="41">
        <v>305</v>
      </c>
      <c r="N16" s="41">
        <v>410</v>
      </c>
      <c r="O16" s="48">
        <f>IF(ISBLANK(B16),"",IF(COUNT(tData[[#This Row],[R1]:[R3]])=0,"",MAX(tData[[#This Row],[R1]:[R3]])))</f>
        <v>380</v>
      </c>
      <c r="P16" s="50">
        <f>IF(ISBLANK(tData[[#This Row],[Tournament]]),"",IF(COUNT(tData[[#This Row],[R1]:[R3]])=0,"",MAX(tData[[#This Row],[R1]:[R3]],tData[[#This Row],[QF]:[F2]])))</f>
        <v>445</v>
      </c>
      <c r="Q16" s="51">
        <f>IF(ISBLANK(tData[[#This Row],[Tournament]]),"",IFERROR(AVERAGE(tData[[#This Row],[R1]:[R3]],tData[[#This Row],[QF]:[F2]]),""))</f>
        <v>363.57142857142856</v>
      </c>
      <c r="R16" s="51" t="str">
        <f>IF(ISBLANK(tData[[#This Row],[Tournament]]),"",IF(COUNT(tData[[#This Row],[R1]:[R3]])=0,"No show",RIGHT("000"&amp;FLOOR(tData[[#This Row],[Best]],$R$1),3)&amp;"-"&amp;RIGHT("000"&amp;FLOOR(tData[[#This Row],[Best]],$R$1)+$R$1-1,3)))</f>
        <v>400-449</v>
      </c>
      <c r="S16" s="51" t="str">
        <f>IF(ISBLANK(tData[[#This Row],[Tournament]]),"",IF(COUNT(tData[[#This Row],[R1]:[R3]])=0,"No show",RIGHT("000"&amp;FLOOR(tData[[#This Row],[Best]],$S$1),3)&amp;"-"&amp;RIGHT("000"&amp;FLOOR(tData[[#This Row],[Best]],$S$1)+$S$1-1,3)))</f>
        <v>440-449</v>
      </c>
      <c r="T16" s="58"/>
      <c r="U16" s="48" t="str">
        <f ca="1">IF(OR(tData[[#This Row],[Q]]="X",tData[[#This Row],[Q]]="*"),IFERROR(OFFSET(tComplete[[#Headers],[Next Round]],MATCH(tData[[#This Row],[Tournament]],tComplete[Tournament],0),0),""),"")</f>
        <v/>
      </c>
      <c r="V16" s="41" t="b">
        <f>IF(ISBLANK(tData[[#This Row],[Tournament]]),"",NOT(ISERR(FIND("SAP",UPPER(tData[[#This Row],[Team]])))))</f>
        <v>0</v>
      </c>
    </row>
    <row r="17" spans="2:22" ht="16" x14ac:dyDescent="0.2">
      <c r="B17" s="41" t="s">
        <v>219</v>
      </c>
      <c r="C17" s="41"/>
      <c r="D17" s="41" t="str">
        <f ca="1">IFERROR(OFFSET(tComplete[[#Headers],[Country]],MATCH(tData[[#This Row],[Tournament]],tComplete[Tournament],0),0),"")</f>
        <v>CH</v>
      </c>
      <c r="E17" s="49">
        <f ca="1">IFERROR(OFFSET(tComplete[[#Headers],[Date]],MATCH(tData[[#This Row],[Tournament]],tComplete[Tournament],0),0),"")</f>
        <v>46032</v>
      </c>
      <c r="F17" s="49" t="str">
        <f ca="1">IFERROR(OFFSET(tComplete[[#Headers],[Round]],MATCH(tData[[#This Row],[Tournament]],tComplete[Tournament],0),0),"")</f>
        <v>Regio</v>
      </c>
      <c r="G17" s="41" t="s">
        <v>191</v>
      </c>
      <c r="H17" s="41">
        <v>240</v>
      </c>
      <c r="I17" s="41">
        <v>145</v>
      </c>
      <c r="J17" s="41">
        <v>225</v>
      </c>
      <c r="K17" s="41">
        <v>310</v>
      </c>
      <c r="L17" s="41">
        <v>325</v>
      </c>
      <c r="M17" s="41"/>
      <c r="N17" s="41"/>
      <c r="O17" s="48">
        <f>IF(ISBLANK(B17),"",IF(COUNT(tData[[#This Row],[R1]:[R3]])=0,"",MAX(tData[[#This Row],[R1]:[R3]])))</f>
        <v>240</v>
      </c>
      <c r="P17" s="50">
        <f>IF(ISBLANK(tData[[#This Row],[Tournament]]),"",IF(COUNT(tData[[#This Row],[R1]:[R3]])=0,"",MAX(tData[[#This Row],[R1]:[R3]],tData[[#This Row],[QF]:[F2]])))</f>
        <v>325</v>
      </c>
      <c r="Q17" s="51">
        <f>IF(ISBLANK(tData[[#This Row],[Tournament]]),"",IFERROR(AVERAGE(tData[[#This Row],[R1]:[R3]],tData[[#This Row],[QF]:[F2]]),""))</f>
        <v>249</v>
      </c>
      <c r="R17" s="51" t="str">
        <f>IF(ISBLANK(tData[[#This Row],[Tournament]]),"",IF(COUNT(tData[[#This Row],[R1]:[R3]])=0,"No show",RIGHT("000"&amp;FLOOR(tData[[#This Row],[Best]],$R$1),3)&amp;"-"&amp;RIGHT("000"&amp;FLOOR(tData[[#This Row],[Best]],$R$1)+$R$1-1,3)))</f>
        <v>300-349</v>
      </c>
      <c r="S17" s="51" t="str">
        <f>IF(ISBLANK(tData[[#This Row],[Tournament]]),"",IF(COUNT(tData[[#This Row],[R1]:[R3]])=0,"No show",RIGHT("000"&amp;FLOOR(tData[[#This Row],[Best]],$S$1),3)&amp;"-"&amp;RIGHT("000"&amp;FLOOR(tData[[#This Row],[Best]],$S$1)+$S$1-1,3)))</f>
        <v>320-329</v>
      </c>
      <c r="T17" s="58"/>
      <c r="U17" s="48" t="str">
        <f ca="1">IF(OR(tData[[#This Row],[Q]]="X",tData[[#This Row],[Q]]="*"),IFERROR(OFFSET(tComplete[[#Headers],[Next Round]],MATCH(tData[[#This Row],[Tournament]],tComplete[Tournament],0),0),""),"")</f>
        <v/>
      </c>
      <c r="V17" s="41" t="b">
        <f>IF(ISBLANK(tData[[#This Row],[Tournament]]),"",NOT(ISERR(FIND("SAP",UPPER(tData[[#This Row],[Team]])))))</f>
        <v>0</v>
      </c>
    </row>
    <row r="18" spans="2:22" ht="16" x14ac:dyDescent="0.2">
      <c r="B18" s="41" t="s">
        <v>219</v>
      </c>
      <c r="C18" s="41"/>
      <c r="D18" s="41" t="str">
        <f ca="1">IFERROR(OFFSET(tComplete[[#Headers],[Country]],MATCH(tData[[#This Row],[Tournament]],tComplete[Tournament],0),0),"")</f>
        <v>CH</v>
      </c>
      <c r="E18" s="49">
        <f ca="1">IFERROR(OFFSET(tComplete[[#Headers],[Date]],MATCH(tData[[#This Row],[Tournament]],tComplete[Tournament],0),0),"")</f>
        <v>46032</v>
      </c>
      <c r="F18" s="49" t="str">
        <f ca="1">IFERROR(OFFSET(tComplete[[#Headers],[Round]],MATCH(tData[[#This Row],[Tournament]],tComplete[Tournament],0),0),"")</f>
        <v>Regio</v>
      </c>
      <c r="G18" s="41" t="s">
        <v>251</v>
      </c>
      <c r="H18" s="41">
        <v>220</v>
      </c>
      <c r="I18" s="41">
        <v>195</v>
      </c>
      <c r="J18" s="41">
        <v>165</v>
      </c>
      <c r="K18" s="41">
        <v>195</v>
      </c>
      <c r="L18" s="41">
        <v>170</v>
      </c>
      <c r="M18" s="41"/>
      <c r="N18" s="41"/>
      <c r="O18" s="48">
        <f>IF(ISBLANK(B18),"",IF(COUNT(tData[[#This Row],[R1]:[R3]])=0,"",MAX(tData[[#This Row],[R1]:[R3]])))</f>
        <v>220</v>
      </c>
      <c r="P18" s="50">
        <f>IF(ISBLANK(tData[[#This Row],[Tournament]]),"",IF(COUNT(tData[[#This Row],[R1]:[R3]])=0,"",MAX(tData[[#This Row],[R1]:[R3]],tData[[#This Row],[QF]:[F2]])))</f>
        <v>220</v>
      </c>
      <c r="Q18" s="51">
        <f>IF(ISBLANK(tData[[#This Row],[Tournament]]),"",IFERROR(AVERAGE(tData[[#This Row],[R1]:[R3]],tData[[#This Row],[QF]:[F2]]),""))</f>
        <v>189</v>
      </c>
      <c r="R18" s="51" t="str">
        <f>IF(ISBLANK(tData[[#This Row],[Tournament]]),"",IF(COUNT(tData[[#This Row],[R1]:[R3]])=0,"No show",RIGHT("000"&amp;FLOOR(tData[[#This Row],[Best]],$R$1),3)&amp;"-"&amp;RIGHT("000"&amp;FLOOR(tData[[#This Row],[Best]],$R$1)+$R$1-1,3)))</f>
        <v>200-249</v>
      </c>
      <c r="S18" s="51" t="str">
        <f>IF(ISBLANK(tData[[#This Row],[Tournament]]),"",IF(COUNT(tData[[#This Row],[R1]:[R3]])=0,"No show",RIGHT("000"&amp;FLOOR(tData[[#This Row],[Best]],$S$1),3)&amp;"-"&amp;RIGHT("000"&amp;FLOOR(tData[[#This Row],[Best]],$S$1)+$S$1-1,3)))</f>
        <v>220-229</v>
      </c>
      <c r="T18" s="58"/>
      <c r="U18" s="48" t="str">
        <f ca="1">IF(OR(tData[[#This Row],[Q]]="X",tData[[#This Row],[Q]]="*"),IFERROR(OFFSET(tComplete[[#Headers],[Next Round]],MATCH(tData[[#This Row],[Tournament]],tComplete[Tournament],0),0),""),"")</f>
        <v/>
      </c>
      <c r="V18" s="41" t="b">
        <f>IF(ISBLANK(tData[[#This Row],[Tournament]]),"",NOT(ISERR(FIND("SAP",UPPER(tData[[#This Row],[Team]])))))</f>
        <v>0</v>
      </c>
    </row>
    <row r="19" spans="2:22" ht="16" x14ac:dyDescent="0.2">
      <c r="B19" s="41" t="s">
        <v>219</v>
      </c>
      <c r="C19" s="41"/>
      <c r="D19" s="41" t="str">
        <f ca="1">IFERROR(OFFSET(tComplete[[#Headers],[Country]],MATCH(tData[[#This Row],[Tournament]],tComplete[Tournament],0),0),"")</f>
        <v>CH</v>
      </c>
      <c r="E19" s="49">
        <f ca="1">IFERROR(OFFSET(tComplete[[#Headers],[Date]],MATCH(tData[[#This Row],[Tournament]],tComplete[Tournament],0),0),"")</f>
        <v>46032</v>
      </c>
      <c r="F19" s="49" t="str">
        <f ca="1">IFERROR(OFFSET(tComplete[[#Headers],[Round]],MATCH(tData[[#This Row],[Tournament]],tComplete[Tournament],0),0),"")</f>
        <v>Regio</v>
      </c>
      <c r="G19" s="41" t="s">
        <v>192</v>
      </c>
      <c r="H19" s="41">
        <v>220</v>
      </c>
      <c r="I19" s="41">
        <v>95</v>
      </c>
      <c r="J19" s="41">
        <v>125</v>
      </c>
      <c r="K19" s="41">
        <v>165</v>
      </c>
      <c r="L19" s="41"/>
      <c r="M19" s="41"/>
      <c r="N19" s="41"/>
      <c r="O19" s="48">
        <f>IF(ISBLANK(B19),"",IF(COUNT(tData[[#This Row],[R1]:[R3]])=0,"",MAX(tData[[#This Row],[R1]:[R3]])))</f>
        <v>220</v>
      </c>
      <c r="P19" s="50">
        <f>IF(ISBLANK(tData[[#This Row],[Tournament]]),"",IF(COUNT(tData[[#This Row],[R1]:[R3]])=0,"",MAX(tData[[#This Row],[R1]:[R3]],tData[[#This Row],[QF]:[F2]])))</f>
        <v>220</v>
      </c>
      <c r="Q19" s="51">
        <f>IF(ISBLANK(tData[[#This Row],[Tournament]]),"",IFERROR(AVERAGE(tData[[#This Row],[R1]:[R3]],tData[[#This Row],[QF]:[F2]]),""))</f>
        <v>151.25</v>
      </c>
      <c r="R19" s="51" t="str">
        <f>IF(ISBLANK(tData[[#This Row],[Tournament]]),"",IF(COUNT(tData[[#This Row],[R1]:[R3]])=0,"No show",RIGHT("000"&amp;FLOOR(tData[[#This Row],[Best]],$R$1),3)&amp;"-"&amp;RIGHT("000"&amp;FLOOR(tData[[#This Row],[Best]],$R$1)+$R$1-1,3)))</f>
        <v>200-249</v>
      </c>
      <c r="S19" s="51" t="str">
        <f>IF(ISBLANK(tData[[#This Row],[Tournament]]),"",IF(COUNT(tData[[#This Row],[R1]:[R3]])=0,"No show",RIGHT("000"&amp;FLOOR(tData[[#This Row],[Best]],$S$1),3)&amp;"-"&amp;RIGHT("000"&amp;FLOOR(tData[[#This Row],[Best]],$S$1)+$S$1-1,3)))</f>
        <v>220-229</v>
      </c>
      <c r="T19" s="58"/>
      <c r="U19" s="48" t="str">
        <f ca="1">IF(OR(tData[[#This Row],[Q]]="X",tData[[#This Row],[Q]]="*"),IFERROR(OFFSET(tComplete[[#Headers],[Next Round]],MATCH(tData[[#This Row],[Tournament]],tComplete[Tournament],0),0),""),"")</f>
        <v/>
      </c>
      <c r="V19" s="41" t="b">
        <f>IF(ISBLANK(tData[[#This Row],[Tournament]]),"",NOT(ISERR(FIND("SAP",UPPER(tData[[#This Row],[Team]])))))</f>
        <v>0</v>
      </c>
    </row>
    <row r="20" spans="2:22" ht="16" x14ac:dyDescent="0.2">
      <c r="B20" s="41" t="s">
        <v>219</v>
      </c>
      <c r="C20" s="41"/>
      <c r="D20" s="41" t="str">
        <f ca="1">IFERROR(OFFSET(tComplete[[#Headers],[Country]],MATCH(tData[[#This Row],[Tournament]],tComplete[Tournament],0),0),"")</f>
        <v>CH</v>
      </c>
      <c r="E20" s="49">
        <f ca="1">IFERROR(OFFSET(tComplete[[#Headers],[Date]],MATCH(tData[[#This Row],[Tournament]],tComplete[Tournament],0),0),"")</f>
        <v>46032</v>
      </c>
      <c r="F20" s="49" t="str">
        <f ca="1">IFERROR(OFFSET(tComplete[[#Headers],[Round]],MATCH(tData[[#This Row],[Tournament]],tComplete[Tournament],0),0),"")</f>
        <v>Regio</v>
      </c>
      <c r="G20" s="41" t="s">
        <v>252</v>
      </c>
      <c r="H20" s="41">
        <v>240</v>
      </c>
      <c r="I20" s="41">
        <v>210</v>
      </c>
      <c r="J20" s="41">
        <v>225</v>
      </c>
      <c r="K20" s="41">
        <v>140</v>
      </c>
      <c r="L20" s="41"/>
      <c r="M20" s="41"/>
      <c r="N20" s="41"/>
      <c r="O20" s="48">
        <f>IF(ISBLANK(B20),"",IF(COUNT(tData[[#This Row],[R1]:[R3]])=0,"",MAX(tData[[#This Row],[R1]:[R3]])))</f>
        <v>240</v>
      </c>
      <c r="P20" s="50">
        <f>IF(ISBLANK(tData[[#This Row],[Tournament]]),"",IF(COUNT(tData[[#This Row],[R1]:[R3]])=0,"",MAX(tData[[#This Row],[R1]:[R3]],tData[[#This Row],[QF]:[F2]])))</f>
        <v>240</v>
      </c>
      <c r="Q20" s="51">
        <f>IF(ISBLANK(tData[[#This Row],[Tournament]]),"",IFERROR(AVERAGE(tData[[#This Row],[R1]:[R3]],tData[[#This Row],[QF]:[F2]]),""))</f>
        <v>203.75</v>
      </c>
      <c r="R20" s="51" t="str">
        <f>IF(ISBLANK(tData[[#This Row],[Tournament]]),"",IF(COUNT(tData[[#This Row],[R1]:[R3]])=0,"No show",RIGHT("000"&amp;FLOOR(tData[[#This Row],[Best]],$R$1),3)&amp;"-"&amp;RIGHT("000"&amp;FLOOR(tData[[#This Row],[Best]],$R$1)+$R$1-1,3)))</f>
        <v>200-249</v>
      </c>
      <c r="S20" s="51" t="str">
        <f>IF(ISBLANK(tData[[#This Row],[Tournament]]),"",IF(COUNT(tData[[#This Row],[R1]:[R3]])=0,"No show",RIGHT("000"&amp;FLOOR(tData[[#This Row],[Best]],$S$1),3)&amp;"-"&amp;RIGHT("000"&amp;FLOOR(tData[[#This Row],[Best]],$S$1)+$S$1-1,3)))</f>
        <v>240-249</v>
      </c>
      <c r="T20" s="58"/>
      <c r="U20" s="48" t="str">
        <f ca="1">IF(OR(tData[[#This Row],[Q]]="X",tData[[#This Row],[Q]]="*"),IFERROR(OFFSET(tComplete[[#Headers],[Next Round]],MATCH(tData[[#This Row],[Tournament]],tComplete[Tournament],0),0),""),"")</f>
        <v/>
      </c>
      <c r="V20" s="41" t="b">
        <f>IF(ISBLANK(tData[[#This Row],[Tournament]]),"",NOT(ISERR(FIND("SAP",UPPER(tData[[#This Row],[Team]])))))</f>
        <v>0</v>
      </c>
    </row>
    <row r="21" spans="2:22" ht="16" x14ac:dyDescent="0.2">
      <c r="B21" s="41" t="s">
        <v>219</v>
      </c>
      <c r="C21" s="41"/>
      <c r="D21" s="41" t="str">
        <f ca="1">IFERROR(OFFSET(tComplete[[#Headers],[Country]],MATCH(tData[[#This Row],[Tournament]],tComplete[Tournament],0),0),"")</f>
        <v>CH</v>
      </c>
      <c r="E21" s="49">
        <f ca="1">IFERROR(OFFSET(tComplete[[#Headers],[Date]],MATCH(tData[[#This Row],[Tournament]],tComplete[Tournament],0),0),"")</f>
        <v>46032</v>
      </c>
      <c r="F21" s="49" t="str">
        <f ca="1">IFERROR(OFFSET(tComplete[[#Headers],[Round]],MATCH(tData[[#This Row],[Tournament]],tComplete[Tournament],0),0),"")</f>
        <v>Regio</v>
      </c>
      <c r="G21" s="41" t="s">
        <v>253</v>
      </c>
      <c r="H21" s="41">
        <v>240</v>
      </c>
      <c r="I21" s="41">
        <v>215</v>
      </c>
      <c r="J21" s="41">
        <v>195</v>
      </c>
      <c r="K21" s="41">
        <v>125</v>
      </c>
      <c r="L21" s="41"/>
      <c r="M21" s="41"/>
      <c r="N21" s="41"/>
      <c r="O21" s="48">
        <f>IF(ISBLANK(B21),"",IF(COUNT(tData[[#This Row],[R1]:[R3]])=0,"",MAX(tData[[#This Row],[R1]:[R3]])))</f>
        <v>240</v>
      </c>
      <c r="P21" s="50">
        <f>IF(ISBLANK(tData[[#This Row],[Tournament]]),"",IF(COUNT(tData[[#This Row],[R1]:[R3]])=0,"",MAX(tData[[#This Row],[R1]:[R3]],tData[[#This Row],[QF]:[F2]])))</f>
        <v>240</v>
      </c>
      <c r="Q21" s="51">
        <f>IF(ISBLANK(tData[[#This Row],[Tournament]]),"",IFERROR(AVERAGE(tData[[#This Row],[R1]:[R3]],tData[[#This Row],[QF]:[F2]]),""))</f>
        <v>193.75</v>
      </c>
      <c r="R21" s="51" t="str">
        <f>IF(ISBLANK(tData[[#This Row],[Tournament]]),"",IF(COUNT(tData[[#This Row],[R1]:[R3]])=0,"No show",RIGHT("000"&amp;FLOOR(tData[[#This Row],[Best]],$R$1),3)&amp;"-"&amp;RIGHT("000"&amp;FLOOR(tData[[#This Row],[Best]],$R$1)+$R$1-1,3)))</f>
        <v>200-249</v>
      </c>
      <c r="S21" s="51" t="str">
        <f>IF(ISBLANK(tData[[#This Row],[Tournament]]),"",IF(COUNT(tData[[#This Row],[R1]:[R3]])=0,"No show",RIGHT("000"&amp;FLOOR(tData[[#This Row],[Best]],$S$1),3)&amp;"-"&amp;RIGHT("000"&amp;FLOOR(tData[[#This Row],[Best]],$S$1)+$S$1-1,3)))</f>
        <v>240-249</v>
      </c>
      <c r="T21" s="58" t="s">
        <v>74</v>
      </c>
      <c r="U21" s="48" t="str">
        <f ca="1">IF(OR(tData[[#This Row],[Q]]="X",tData[[#This Row],[Q]]="*"),IFERROR(OFFSET(tComplete[[#Headers],[Next Round]],MATCH(tData[[#This Row],[Tournament]],tComplete[Tournament],0),0),""),"")</f>
        <v>Qualifikation Schweiz - Jura</v>
      </c>
      <c r="V21" s="41" t="b">
        <f>IF(ISBLANK(tData[[#This Row],[Tournament]]),"",NOT(ISERR(FIND("SAP",UPPER(tData[[#This Row],[Team]])))))</f>
        <v>0</v>
      </c>
    </row>
    <row r="22" spans="2:22" ht="16" x14ac:dyDescent="0.2">
      <c r="B22" s="41" t="s">
        <v>219</v>
      </c>
      <c r="C22" s="41"/>
      <c r="D22" s="41" t="str">
        <f ca="1">IFERROR(OFFSET(tComplete[[#Headers],[Country]],MATCH(tData[[#This Row],[Tournament]],tComplete[Tournament],0),0),"")</f>
        <v>CH</v>
      </c>
      <c r="E22" s="49">
        <f ca="1">IFERROR(OFFSET(tComplete[[#Headers],[Date]],MATCH(tData[[#This Row],[Tournament]],tComplete[Tournament],0),0),"")</f>
        <v>46032</v>
      </c>
      <c r="F22" s="49" t="str">
        <f ca="1">IFERROR(OFFSET(tComplete[[#Headers],[Round]],MATCH(tData[[#This Row],[Tournament]],tComplete[Tournament],0),0),"")</f>
        <v>Regio</v>
      </c>
      <c r="G22" s="41" t="s">
        <v>190</v>
      </c>
      <c r="H22" s="41">
        <v>230</v>
      </c>
      <c r="I22" s="41">
        <v>310</v>
      </c>
      <c r="J22" s="41">
        <v>270</v>
      </c>
      <c r="K22" s="41">
        <v>125</v>
      </c>
      <c r="L22" s="41"/>
      <c r="M22" s="41"/>
      <c r="N22" s="41"/>
      <c r="O22" s="48">
        <f>IF(ISBLANK(B22),"",IF(COUNT(tData[[#This Row],[R1]:[R3]])=0,"",MAX(tData[[#This Row],[R1]:[R3]])))</f>
        <v>310</v>
      </c>
      <c r="P22" s="50">
        <f>IF(ISBLANK(tData[[#This Row],[Tournament]]),"",IF(COUNT(tData[[#This Row],[R1]:[R3]])=0,"",MAX(tData[[#This Row],[R1]:[R3]],tData[[#This Row],[QF]:[F2]])))</f>
        <v>310</v>
      </c>
      <c r="Q22" s="51">
        <f>IF(ISBLANK(tData[[#This Row],[Tournament]]),"",IFERROR(AVERAGE(tData[[#This Row],[R1]:[R3]],tData[[#This Row],[QF]:[F2]]),""))</f>
        <v>233.75</v>
      </c>
      <c r="R22" s="51" t="str">
        <f>IF(ISBLANK(tData[[#This Row],[Tournament]]),"",IF(COUNT(tData[[#This Row],[R1]:[R3]])=0,"No show",RIGHT("000"&amp;FLOOR(tData[[#This Row],[Best]],$R$1),3)&amp;"-"&amp;RIGHT("000"&amp;FLOOR(tData[[#This Row],[Best]],$R$1)+$R$1-1,3)))</f>
        <v>300-349</v>
      </c>
      <c r="S22" s="51" t="str">
        <f>IF(ISBLANK(tData[[#This Row],[Tournament]]),"",IF(COUNT(tData[[#This Row],[R1]:[R3]])=0,"No show",RIGHT("000"&amp;FLOOR(tData[[#This Row],[Best]],$S$1),3)&amp;"-"&amp;RIGHT("000"&amp;FLOOR(tData[[#This Row],[Best]],$S$1)+$S$1-1,3)))</f>
        <v>310-319</v>
      </c>
      <c r="T22" s="58" t="s">
        <v>74</v>
      </c>
      <c r="U22" s="48" t="str">
        <f ca="1">IF(OR(tData[[#This Row],[Q]]="X",tData[[#This Row],[Q]]="*"),IFERROR(OFFSET(tComplete[[#Headers],[Next Round]],MATCH(tData[[#This Row],[Tournament]],tComplete[Tournament],0),0),""),"")</f>
        <v>Qualifikation Schweiz - Jura</v>
      </c>
      <c r="V22" s="41" t="b">
        <f>IF(ISBLANK(tData[[#This Row],[Tournament]]),"",NOT(ISERR(FIND("SAP",UPPER(tData[[#This Row],[Team]])))))</f>
        <v>0</v>
      </c>
    </row>
    <row r="23" spans="2:22" ht="16" x14ac:dyDescent="0.2">
      <c r="B23" s="41" t="s">
        <v>219</v>
      </c>
      <c r="C23" s="41"/>
      <c r="D23" s="41" t="str">
        <f ca="1">IFERROR(OFFSET(tComplete[[#Headers],[Country]],MATCH(tData[[#This Row],[Tournament]],tComplete[Tournament],0),0),"")</f>
        <v>CH</v>
      </c>
      <c r="E23" s="49">
        <f ca="1">IFERROR(OFFSET(tComplete[[#Headers],[Date]],MATCH(tData[[#This Row],[Tournament]],tComplete[Tournament],0),0),"")</f>
        <v>46032</v>
      </c>
      <c r="F23" s="49" t="str">
        <f ca="1">IFERROR(OFFSET(tComplete[[#Headers],[Round]],MATCH(tData[[#This Row],[Tournament]],tComplete[Tournament],0),0),"")</f>
        <v>Regio</v>
      </c>
      <c r="G23" s="41" t="s">
        <v>254</v>
      </c>
      <c r="H23" s="41">
        <v>180</v>
      </c>
      <c r="I23" s="41">
        <v>200</v>
      </c>
      <c r="J23" s="41">
        <v>155</v>
      </c>
      <c r="K23" s="41"/>
      <c r="L23" s="41"/>
      <c r="M23" s="41"/>
      <c r="N23" s="41"/>
      <c r="O23" s="48">
        <f>IF(ISBLANK(B23),"",IF(COUNT(tData[[#This Row],[R1]:[R3]])=0,"",MAX(tData[[#This Row],[R1]:[R3]])))</f>
        <v>200</v>
      </c>
      <c r="P23" s="50">
        <f>IF(ISBLANK(tData[[#This Row],[Tournament]]),"",IF(COUNT(tData[[#This Row],[R1]:[R3]])=0,"",MAX(tData[[#This Row],[R1]:[R3]],tData[[#This Row],[QF]:[F2]])))</f>
        <v>200</v>
      </c>
      <c r="Q23" s="51">
        <f>IF(ISBLANK(tData[[#This Row],[Tournament]]),"",IFERROR(AVERAGE(tData[[#This Row],[R1]:[R3]],tData[[#This Row],[QF]:[F2]]),""))</f>
        <v>178.33333333333334</v>
      </c>
      <c r="R23" s="51" t="str">
        <f>IF(ISBLANK(tData[[#This Row],[Tournament]]),"",IF(COUNT(tData[[#This Row],[R1]:[R3]])=0,"No show",RIGHT("000"&amp;FLOOR(tData[[#This Row],[Best]],$R$1),3)&amp;"-"&amp;RIGHT("000"&amp;FLOOR(tData[[#This Row],[Best]],$R$1)+$R$1-1,3)))</f>
        <v>200-249</v>
      </c>
      <c r="S23" s="51" t="str">
        <f>IF(ISBLANK(tData[[#This Row],[Tournament]]),"",IF(COUNT(tData[[#This Row],[R1]:[R3]])=0,"No show",RIGHT("000"&amp;FLOOR(tData[[#This Row],[Best]],$S$1),3)&amp;"-"&amp;RIGHT("000"&amp;FLOOR(tData[[#This Row],[Best]],$S$1)+$S$1-1,3)))</f>
        <v>200-209</v>
      </c>
      <c r="T23" s="58"/>
      <c r="U23" s="48" t="str">
        <f ca="1">IF(OR(tData[[#This Row],[Q]]="X",tData[[#This Row],[Q]]="*"),IFERROR(OFFSET(tComplete[[#Headers],[Next Round]],MATCH(tData[[#This Row],[Tournament]],tComplete[Tournament],0),0),""),"")</f>
        <v/>
      </c>
      <c r="V23" s="41" t="b">
        <f>IF(ISBLANK(tData[[#This Row],[Tournament]]),"",NOT(ISERR(FIND("SAP",UPPER(tData[[#This Row],[Team]])))))</f>
        <v>0</v>
      </c>
    </row>
    <row r="24" spans="2:22" ht="16" x14ac:dyDescent="0.2">
      <c r="B24" s="41" t="s">
        <v>219</v>
      </c>
      <c r="C24" s="41"/>
      <c r="D24" s="41" t="str">
        <f ca="1">IFERROR(OFFSET(tComplete[[#Headers],[Country]],MATCH(tData[[#This Row],[Tournament]],tComplete[Tournament],0),0),"")</f>
        <v>CH</v>
      </c>
      <c r="E24" s="49">
        <f ca="1">IFERROR(OFFSET(tComplete[[#Headers],[Date]],MATCH(tData[[#This Row],[Tournament]],tComplete[Tournament],0),0),"")</f>
        <v>46032</v>
      </c>
      <c r="F24" s="49" t="str">
        <f ca="1">IFERROR(OFFSET(tComplete[[#Headers],[Round]],MATCH(tData[[#This Row],[Tournament]],tComplete[Tournament],0),0),"")</f>
        <v>Regio</v>
      </c>
      <c r="G24" s="41" t="s">
        <v>255</v>
      </c>
      <c r="H24" s="41">
        <v>125</v>
      </c>
      <c r="I24" s="41">
        <v>195</v>
      </c>
      <c r="J24" s="41">
        <v>200</v>
      </c>
      <c r="K24" s="41"/>
      <c r="L24" s="41"/>
      <c r="M24" s="41"/>
      <c r="N24" s="41"/>
      <c r="O24" s="48">
        <f>IF(ISBLANK(B24),"",IF(COUNT(tData[[#This Row],[R1]:[R3]])=0,"",MAX(tData[[#This Row],[R1]:[R3]])))</f>
        <v>200</v>
      </c>
      <c r="P24" s="50">
        <f>IF(ISBLANK(tData[[#This Row],[Tournament]]),"",IF(COUNT(tData[[#This Row],[R1]:[R3]])=0,"",MAX(tData[[#This Row],[R1]:[R3]],tData[[#This Row],[QF]:[F2]])))</f>
        <v>200</v>
      </c>
      <c r="Q24" s="51">
        <f>IF(ISBLANK(tData[[#This Row],[Tournament]]),"",IFERROR(AVERAGE(tData[[#This Row],[R1]:[R3]],tData[[#This Row],[QF]:[F2]]),""))</f>
        <v>173.33333333333334</v>
      </c>
      <c r="R24" s="51" t="str">
        <f>IF(ISBLANK(tData[[#This Row],[Tournament]]),"",IF(COUNT(tData[[#This Row],[R1]:[R3]])=0,"No show",RIGHT("000"&amp;FLOOR(tData[[#This Row],[Best]],$R$1),3)&amp;"-"&amp;RIGHT("000"&amp;FLOOR(tData[[#This Row],[Best]],$R$1)+$R$1-1,3)))</f>
        <v>200-249</v>
      </c>
      <c r="S24" s="51" t="str">
        <f>IF(ISBLANK(tData[[#This Row],[Tournament]]),"",IF(COUNT(tData[[#This Row],[R1]:[R3]])=0,"No show",RIGHT("000"&amp;FLOOR(tData[[#This Row],[Best]],$S$1),3)&amp;"-"&amp;RIGHT("000"&amp;FLOOR(tData[[#This Row],[Best]],$S$1)+$S$1-1,3)))</f>
        <v>200-209</v>
      </c>
      <c r="T24" s="58"/>
      <c r="U24" s="48" t="str">
        <f ca="1">IF(OR(tData[[#This Row],[Q]]="X",tData[[#This Row],[Q]]="*"),IFERROR(OFFSET(tComplete[[#Headers],[Next Round]],MATCH(tData[[#This Row],[Tournament]],tComplete[Tournament],0),0),""),"")</f>
        <v/>
      </c>
      <c r="V24" s="41" t="b">
        <f>IF(ISBLANK(tData[[#This Row],[Tournament]]),"",NOT(ISERR(FIND("SAP",UPPER(tData[[#This Row],[Team]])))))</f>
        <v>0</v>
      </c>
    </row>
    <row r="25" spans="2:22" ht="16" x14ac:dyDescent="0.2">
      <c r="B25" s="41" t="s">
        <v>219</v>
      </c>
      <c r="C25" s="41"/>
      <c r="D25" s="41" t="str">
        <f ca="1">IFERROR(OFFSET(tComplete[[#Headers],[Country]],MATCH(tData[[#This Row],[Tournament]],tComplete[Tournament],0),0),"")</f>
        <v>CH</v>
      </c>
      <c r="E25" s="49">
        <f ca="1">IFERROR(OFFSET(tComplete[[#Headers],[Date]],MATCH(tData[[#This Row],[Tournament]],tComplete[Tournament],0),0),"")</f>
        <v>46032</v>
      </c>
      <c r="F25" s="49" t="str">
        <f ca="1">IFERROR(OFFSET(tComplete[[#Headers],[Round]],MATCH(tData[[#This Row],[Tournament]],tComplete[Tournament],0),0),"")</f>
        <v>Regio</v>
      </c>
      <c r="G25" s="41" t="s">
        <v>256</v>
      </c>
      <c r="H25" s="41">
        <v>195</v>
      </c>
      <c r="I25" s="41">
        <v>145</v>
      </c>
      <c r="J25" s="41">
        <v>190</v>
      </c>
      <c r="K25" s="41"/>
      <c r="L25" s="41"/>
      <c r="M25" s="41"/>
      <c r="N25" s="41"/>
      <c r="O25" s="48">
        <f>IF(ISBLANK(B25),"",IF(COUNT(tData[[#This Row],[R1]:[R3]])=0,"",MAX(tData[[#This Row],[R1]:[R3]])))</f>
        <v>195</v>
      </c>
      <c r="P25" s="50">
        <f>IF(ISBLANK(tData[[#This Row],[Tournament]]),"",IF(COUNT(tData[[#This Row],[R1]:[R3]])=0,"",MAX(tData[[#This Row],[R1]:[R3]],tData[[#This Row],[QF]:[F2]])))</f>
        <v>195</v>
      </c>
      <c r="Q25" s="51">
        <f>IF(ISBLANK(tData[[#This Row],[Tournament]]),"",IFERROR(AVERAGE(tData[[#This Row],[R1]:[R3]],tData[[#This Row],[QF]:[F2]]),""))</f>
        <v>176.66666666666666</v>
      </c>
      <c r="R25" s="51" t="str">
        <f>IF(ISBLANK(tData[[#This Row],[Tournament]]),"",IF(COUNT(tData[[#This Row],[R1]:[R3]])=0,"No show",RIGHT("000"&amp;FLOOR(tData[[#This Row],[Best]],$R$1),3)&amp;"-"&amp;RIGHT("000"&amp;FLOOR(tData[[#This Row],[Best]],$R$1)+$R$1-1,3)))</f>
        <v>150-199</v>
      </c>
      <c r="S25" s="51" t="str">
        <f>IF(ISBLANK(tData[[#This Row],[Tournament]]),"",IF(COUNT(tData[[#This Row],[R1]:[R3]])=0,"No show",RIGHT("000"&amp;FLOOR(tData[[#This Row],[Best]],$S$1),3)&amp;"-"&amp;RIGHT("000"&amp;FLOOR(tData[[#This Row],[Best]],$S$1)+$S$1-1,3)))</f>
        <v>190-199</v>
      </c>
      <c r="T25" s="58" t="s">
        <v>74</v>
      </c>
      <c r="U25" s="48" t="str">
        <f ca="1">IF(OR(tData[[#This Row],[Q]]="X",tData[[#This Row],[Q]]="*"),IFERROR(OFFSET(tComplete[[#Headers],[Next Round]],MATCH(tData[[#This Row],[Tournament]],tComplete[Tournament],0),0),""),"")</f>
        <v>Qualifikation Schweiz - Jura</v>
      </c>
      <c r="V25" s="41" t="b">
        <f>IF(ISBLANK(tData[[#This Row],[Tournament]]),"",NOT(ISERR(FIND("SAP",UPPER(tData[[#This Row],[Team]])))))</f>
        <v>0</v>
      </c>
    </row>
    <row r="26" spans="2:22" ht="16" x14ac:dyDescent="0.2">
      <c r="B26" s="41" t="s">
        <v>219</v>
      </c>
      <c r="C26" s="41"/>
      <c r="D26" s="41" t="str">
        <f ca="1">IFERROR(OFFSET(tComplete[[#Headers],[Country]],MATCH(tData[[#This Row],[Tournament]],tComplete[Tournament],0),0),"")</f>
        <v>CH</v>
      </c>
      <c r="E26" s="49">
        <f ca="1">IFERROR(OFFSET(tComplete[[#Headers],[Date]],MATCH(tData[[#This Row],[Tournament]],tComplete[Tournament],0),0),"")</f>
        <v>46032</v>
      </c>
      <c r="F26" s="49" t="str">
        <f ca="1">IFERROR(OFFSET(tComplete[[#Headers],[Round]],MATCH(tData[[#This Row],[Tournament]],tComplete[Tournament],0),0),"")</f>
        <v>Regio</v>
      </c>
      <c r="G26" s="41" t="s">
        <v>257</v>
      </c>
      <c r="H26" s="41">
        <v>130</v>
      </c>
      <c r="I26" s="41">
        <v>160</v>
      </c>
      <c r="J26" s="41">
        <v>130</v>
      </c>
      <c r="K26" s="41"/>
      <c r="L26" s="41"/>
      <c r="M26" s="41"/>
      <c r="N26" s="41"/>
      <c r="O26" s="48">
        <f>IF(ISBLANK(B26),"",IF(COUNT(tData[[#This Row],[R1]:[R3]])=0,"",MAX(tData[[#This Row],[R1]:[R3]])))</f>
        <v>160</v>
      </c>
      <c r="P26" s="50">
        <f>IF(ISBLANK(tData[[#This Row],[Tournament]]),"",IF(COUNT(tData[[#This Row],[R1]:[R3]])=0,"",MAX(tData[[#This Row],[R1]:[R3]],tData[[#This Row],[QF]:[F2]])))</f>
        <v>160</v>
      </c>
      <c r="Q26" s="51">
        <f>IF(ISBLANK(tData[[#This Row],[Tournament]]),"",IFERROR(AVERAGE(tData[[#This Row],[R1]:[R3]],tData[[#This Row],[QF]:[F2]]),""))</f>
        <v>140</v>
      </c>
      <c r="R26" s="51" t="str">
        <f>IF(ISBLANK(tData[[#This Row],[Tournament]]),"",IF(COUNT(tData[[#This Row],[R1]:[R3]])=0,"No show",RIGHT("000"&amp;FLOOR(tData[[#This Row],[Best]],$R$1),3)&amp;"-"&amp;RIGHT("000"&amp;FLOOR(tData[[#This Row],[Best]],$R$1)+$R$1-1,3)))</f>
        <v>150-199</v>
      </c>
      <c r="S26" s="51" t="str">
        <f>IF(ISBLANK(tData[[#This Row],[Tournament]]),"",IF(COUNT(tData[[#This Row],[R1]:[R3]])=0,"No show",RIGHT("000"&amp;FLOOR(tData[[#This Row],[Best]],$S$1),3)&amp;"-"&amp;RIGHT("000"&amp;FLOOR(tData[[#This Row],[Best]],$S$1)+$S$1-1,3)))</f>
        <v>160-169</v>
      </c>
      <c r="T26" s="58"/>
      <c r="U26" s="48" t="str">
        <f ca="1">IF(OR(tData[[#This Row],[Q]]="X",tData[[#This Row],[Q]]="*"),IFERROR(OFFSET(tComplete[[#Headers],[Next Round]],MATCH(tData[[#This Row],[Tournament]],tComplete[Tournament],0),0),""),"")</f>
        <v/>
      </c>
      <c r="V26" s="41" t="b">
        <f>IF(ISBLANK(tData[[#This Row],[Tournament]]),"",NOT(ISERR(FIND("SAP",UPPER(tData[[#This Row],[Team]])))))</f>
        <v>0</v>
      </c>
    </row>
    <row r="27" spans="2:22" ht="16" x14ac:dyDescent="0.2">
      <c r="B27" s="41" t="s">
        <v>219</v>
      </c>
      <c r="C27" s="41"/>
      <c r="D27" s="41" t="str">
        <f ca="1">IFERROR(OFFSET(tComplete[[#Headers],[Country]],MATCH(tData[[#This Row],[Tournament]],tComplete[Tournament],0),0),"")</f>
        <v>CH</v>
      </c>
      <c r="E27" s="49">
        <f ca="1">IFERROR(OFFSET(tComplete[[#Headers],[Date]],MATCH(tData[[#This Row],[Tournament]],tComplete[Tournament],0),0),"")</f>
        <v>46032</v>
      </c>
      <c r="F27" s="49" t="str">
        <f ca="1">IFERROR(OFFSET(tComplete[[#Headers],[Round]],MATCH(tData[[#This Row],[Tournament]],tComplete[Tournament],0),0),"")</f>
        <v>Regio</v>
      </c>
      <c r="G27" s="41" t="s">
        <v>258</v>
      </c>
      <c r="H27" s="41">
        <v>125</v>
      </c>
      <c r="I27" s="41">
        <v>160</v>
      </c>
      <c r="J27" s="41">
        <v>80</v>
      </c>
      <c r="K27" s="41"/>
      <c r="L27" s="48"/>
      <c r="M27" s="48"/>
      <c r="N27" s="48"/>
      <c r="O27" s="48">
        <f>IF(ISBLANK(B27),"",IF(COUNT(tData[[#This Row],[R1]:[R3]])=0,"",MAX(tData[[#This Row],[R1]:[R3]])))</f>
        <v>160</v>
      </c>
      <c r="P27" s="50">
        <f>IF(ISBLANK(tData[[#This Row],[Tournament]]),"",IF(COUNT(tData[[#This Row],[R1]:[R3]])=0,"",MAX(tData[[#This Row],[R1]:[R3]],tData[[#This Row],[QF]:[F2]])))</f>
        <v>160</v>
      </c>
      <c r="Q27" s="51">
        <f>IF(ISBLANK(tData[[#This Row],[Tournament]]),"",IFERROR(AVERAGE(tData[[#This Row],[R1]:[R3]],tData[[#This Row],[QF]:[F2]]),""))</f>
        <v>121.66666666666667</v>
      </c>
      <c r="R27" s="51" t="str">
        <f>IF(ISBLANK(tData[[#This Row],[Tournament]]),"",IF(COUNT(tData[[#This Row],[R1]:[R3]])=0,"No show",RIGHT("000"&amp;FLOOR(tData[[#This Row],[Best]],$R$1),3)&amp;"-"&amp;RIGHT("000"&amp;FLOOR(tData[[#This Row],[Best]],$R$1)+$R$1-1,3)))</f>
        <v>150-199</v>
      </c>
      <c r="S27" s="51" t="str">
        <f>IF(ISBLANK(tData[[#This Row],[Tournament]]),"",IF(COUNT(tData[[#This Row],[R1]:[R3]])=0,"No show",RIGHT("000"&amp;FLOOR(tData[[#This Row],[Best]],$S$1),3)&amp;"-"&amp;RIGHT("000"&amp;FLOOR(tData[[#This Row],[Best]],$S$1)+$S$1-1,3)))</f>
        <v>160-169</v>
      </c>
      <c r="T27" s="58"/>
      <c r="U27" s="48" t="str">
        <f ca="1">IF(OR(tData[[#This Row],[Q]]="X",tData[[#This Row],[Q]]="*"),IFERROR(OFFSET(tComplete[[#Headers],[Next Round]],MATCH(tData[[#This Row],[Tournament]],tComplete[Tournament],0),0),""),"")</f>
        <v/>
      </c>
      <c r="V27" s="41" t="b">
        <f>IF(ISBLANK(tData[[#This Row],[Tournament]]),"",NOT(ISERR(FIND("SAP",UPPER(tData[[#This Row],[Team]])))))</f>
        <v>0</v>
      </c>
    </row>
    <row r="28" spans="2:22" ht="16" x14ac:dyDescent="0.2">
      <c r="B28" s="41" t="s">
        <v>219</v>
      </c>
      <c r="C28" s="41"/>
      <c r="D28" s="41" t="str">
        <f ca="1">IFERROR(OFFSET(tComplete[[#Headers],[Country]],MATCH(tData[[#This Row],[Tournament]],tComplete[Tournament],0),0),"")</f>
        <v>CH</v>
      </c>
      <c r="E28" s="49">
        <f ca="1">IFERROR(OFFSET(tComplete[[#Headers],[Date]],MATCH(tData[[#This Row],[Tournament]],tComplete[Tournament],0),0),"")</f>
        <v>46032</v>
      </c>
      <c r="F28" s="49" t="str">
        <f ca="1">IFERROR(OFFSET(tComplete[[#Headers],[Round]],MATCH(tData[[#This Row],[Tournament]],tComplete[Tournament],0),0),"")</f>
        <v>Regio</v>
      </c>
      <c r="G28" s="41" t="s">
        <v>259</v>
      </c>
      <c r="H28" s="41">
        <v>125</v>
      </c>
      <c r="I28" s="41">
        <v>125</v>
      </c>
      <c r="J28" s="41">
        <v>160</v>
      </c>
      <c r="K28" s="41"/>
      <c r="L28" s="48"/>
      <c r="M28" s="48"/>
      <c r="N28" s="48"/>
      <c r="O28" s="48">
        <f>IF(ISBLANK(B28),"",IF(COUNT(tData[[#This Row],[R1]:[R3]])=0,"",MAX(tData[[#This Row],[R1]:[R3]])))</f>
        <v>160</v>
      </c>
      <c r="P28" s="50">
        <f>IF(ISBLANK(tData[[#This Row],[Tournament]]),"",IF(COUNT(tData[[#This Row],[R1]:[R3]])=0,"",MAX(tData[[#This Row],[R1]:[R3]],tData[[#This Row],[QF]:[F2]])))</f>
        <v>160</v>
      </c>
      <c r="Q28" s="51">
        <f>IF(ISBLANK(tData[[#This Row],[Tournament]]),"",IFERROR(AVERAGE(tData[[#This Row],[R1]:[R3]],tData[[#This Row],[QF]:[F2]]),""))</f>
        <v>136.66666666666666</v>
      </c>
      <c r="R28" s="51" t="str">
        <f>IF(ISBLANK(tData[[#This Row],[Tournament]]),"",IF(COUNT(tData[[#This Row],[R1]:[R3]])=0,"No show",RIGHT("000"&amp;FLOOR(tData[[#This Row],[Best]],$R$1),3)&amp;"-"&amp;RIGHT("000"&amp;FLOOR(tData[[#This Row],[Best]],$R$1)+$R$1-1,3)))</f>
        <v>150-199</v>
      </c>
      <c r="S28" s="51" t="str">
        <f>IF(ISBLANK(tData[[#This Row],[Tournament]]),"",IF(COUNT(tData[[#This Row],[R1]:[R3]])=0,"No show",RIGHT("000"&amp;FLOOR(tData[[#This Row],[Best]],$S$1),3)&amp;"-"&amp;RIGHT("000"&amp;FLOOR(tData[[#This Row],[Best]],$S$1)+$S$1-1,3)))</f>
        <v>160-169</v>
      </c>
      <c r="T28" s="58"/>
      <c r="U28" s="48" t="str">
        <f ca="1">IF(OR(tData[[#This Row],[Q]]="X",tData[[#This Row],[Q]]="*"),IFERROR(OFFSET(tComplete[[#Headers],[Next Round]],MATCH(tData[[#This Row],[Tournament]],tComplete[Tournament],0),0),""),"")</f>
        <v/>
      </c>
      <c r="V28" s="41" t="b">
        <f>IF(ISBLANK(tData[[#This Row],[Tournament]]),"",NOT(ISERR(FIND("SAP",UPPER(tData[[#This Row],[Team]])))))</f>
        <v>0</v>
      </c>
    </row>
    <row r="29" spans="2:22" ht="16" x14ac:dyDescent="0.2">
      <c r="B29" s="41" t="s">
        <v>21</v>
      </c>
      <c r="C29" s="41"/>
      <c r="D29" s="41" t="str">
        <f ca="1">IFERROR(OFFSET(tComplete[[#Headers],[Country]],MATCH(tData[[#This Row],[Tournament]],tComplete[Tournament],0),0),"")</f>
        <v>CH</v>
      </c>
      <c r="E29" s="49">
        <f ca="1">IFERROR(OFFSET(tComplete[[#Headers],[Date]],MATCH(tData[[#This Row],[Tournament]],tComplete[Tournament],0),0),"")</f>
        <v>46004</v>
      </c>
      <c r="F29" s="49" t="str">
        <f ca="1">IFERROR(OFFSET(tComplete[[#Headers],[Round]],MATCH(tData[[#This Row],[Tournament]],tComplete[Tournament],0),0),"")</f>
        <v>Regio</v>
      </c>
      <c r="G29" s="41" t="s">
        <v>264</v>
      </c>
      <c r="H29" s="41">
        <v>225</v>
      </c>
      <c r="I29" s="41">
        <v>250</v>
      </c>
      <c r="J29" s="41">
        <v>145</v>
      </c>
      <c r="K29" s="41"/>
      <c r="L29" s="41">
        <v>190</v>
      </c>
      <c r="M29" s="41"/>
      <c r="N29" s="41"/>
      <c r="O29" s="48">
        <f>IF(ISBLANK(B29),"",IF(COUNT(tData[[#This Row],[R1]:[R3]])=0,"",MAX(tData[[#This Row],[R1]:[R3]])))</f>
        <v>250</v>
      </c>
      <c r="P29" s="50">
        <f>IF(ISBLANK(tData[[#This Row],[Tournament]]),"",IF(COUNT(tData[[#This Row],[R1]:[R3]])=0,"",MAX(tData[[#This Row],[R1]:[R3]],tData[[#This Row],[QF]:[F2]])))</f>
        <v>250</v>
      </c>
      <c r="Q29" s="51">
        <f>IF(ISBLANK(tData[[#This Row],[Tournament]]),"",IFERROR(AVERAGE(tData[[#This Row],[R1]:[R3]],tData[[#This Row],[QF]:[F2]]),""))</f>
        <v>202.5</v>
      </c>
      <c r="R29" s="51" t="str">
        <f>IF(ISBLANK(tData[[#This Row],[Tournament]]),"",IF(COUNT(tData[[#This Row],[R1]:[R3]])=0,"No show",RIGHT("000"&amp;FLOOR(tData[[#This Row],[Best]],$R$1),3)&amp;"-"&amp;RIGHT("000"&amp;FLOOR(tData[[#This Row],[Best]],$R$1)+$R$1-1,3)))</f>
        <v>250-299</v>
      </c>
      <c r="S29" s="51" t="str">
        <f>IF(ISBLANK(tData[[#This Row],[Tournament]]),"",IF(COUNT(tData[[#This Row],[R1]:[R3]])=0,"No show",RIGHT("000"&amp;FLOOR(tData[[#This Row],[Best]],$S$1),3)&amp;"-"&amp;RIGHT("000"&amp;FLOOR(tData[[#This Row],[Best]],$S$1)+$S$1-1,3)))</f>
        <v>250-259</v>
      </c>
      <c r="T29" s="58" t="s">
        <v>74</v>
      </c>
      <c r="U29" s="48" t="str">
        <f ca="1">IF(OR(tData[[#This Row],[Q]]="X",tData[[#This Row],[Q]]="*"),IFERROR(OFFSET(tComplete[[#Headers],[Next Round]],MATCH(tData[[#This Row],[Tournament]],tComplete[Tournament],0),0),""),"")</f>
        <v>Qualifikation Schweiz - Jura</v>
      </c>
      <c r="V29" s="41" t="b">
        <f>IF(ISBLANK(tData[[#This Row],[Tournament]]),"",NOT(ISERR(FIND("SAP",UPPER(tData[[#This Row],[Team]])))))</f>
        <v>0</v>
      </c>
    </row>
    <row r="30" spans="2:22" ht="16" x14ac:dyDescent="0.2">
      <c r="B30" s="41" t="s">
        <v>21</v>
      </c>
      <c r="C30" s="41"/>
      <c r="D30" s="41" t="str">
        <f ca="1">IFERROR(OFFSET(tComplete[[#Headers],[Country]],MATCH(tData[[#This Row],[Tournament]],tComplete[Tournament],0),0),"")</f>
        <v>CH</v>
      </c>
      <c r="E30" s="49">
        <f ca="1">IFERROR(OFFSET(tComplete[[#Headers],[Date]],MATCH(tData[[#This Row],[Tournament]],tComplete[Tournament],0),0),"")</f>
        <v>46004</v>
      </c>
      <c r="F30" s="49" t="str">
        <f ca="1">IFERROR(OFFSET(tComplete[[#Headers],[Round]],MATCH(tData[[#This Row],[Tournament]],tComplete[Tournament],0),0),"")</f>
        <v>Regio</v>
      </c>
      <c r="G30" s="41" t="s">
        <v>265</v>
      </c>
      <c r="H30" s="41">
        <v>145</v>
      </c>
      <c r="I30" s="41">
        <v>250</v>
      </c>
      <c r="J30" s="41">
        <v>200</v>
      </c>
      <c r="K30" s="41"/>
      <c r="L30" s="41">
        <v>105</v>
      </c>
      <c r="M30" s="41"/>
      <c r="N30" s="41"/>
      <c r="O30" s="48">
        <f>IF(ISBLANK(B30),"",IF(COUNT(tData[[#This Row],[R1]:[R3]])=0,"",MAX(tData[[#This Row],[R1]:[R3]])))</f>
        <v>250</v>
      </c>
      <c r="P30" s="50">
        <f>IF(ISBLANK(tData[[#This Row],[Tournament]]),"",IF(COUNT(tData[[#This Row],[R1]:[R3]])=0,"",MAX(tData[[#This Row],[R1]:[R3]],tData[[#This Row],[QF]:[F2]])))</f>
        <v>250</v>
      </c>
      <c r="Q30" s="51">
        <f>IF(ISBLANK(tData[[#This Row],[Tournament]]),"",IFERROR(AVERAGE(tData[[#This Row],[R1]:[R3]],tData[[#This Row],[QF]:[F2]]),""))</f>
        <v>175</v>
      </c>
      <c r="R30" s="51" t="str">
        <f>IF(ISBLANK(tData[[#This Row],[Tournament]]),"",IF(COUNT(tData[[#This Row],[R1]:[R3]])=0,"No show",RIGHT("000"&amp;FLOOR(tData[[#This Row],[Best]],$R$1),3)&amp;"-"&amp;RIGHT("000"&amp;FLOOR(tData[[#This Row],[Best]],$R$1)+$R$1-1,3)))</f>
        <v>250-299</v>
      </c>
      <c r="S30" s="51" t="str">
        <f>IF(ISBLANK(tData[[#This Row],[Tournament]]),"",IF(COUNT(tData[[#This Row],[R1]:[R3]])=0,"No show",RIGHT("000"&amp;FLOOR(tData[[#This Row],[Best]],$S$1),3)&amp;"-"&amp;RIGHT("000"&amp;FLOOR(tData[[#This Row],[Best]],$S$1)+$S$1-1,3)))</f>
        <v>250-259</v>
      </c>
      <c r="T30" s="58"/>
      <c r="U30" s="48" t="str">
        <f ca="1">IF(OR(tData[[#This Row],[Q]]="X",tData[[#This Row],[Q]]="*"),IFERROR(OFFSET(tComplete[[#Headers],[Next Round]],MATCH(tData[[#This Row],[Tournament]],tComplete[Tournament],0),0),""),"")</f>
        <v/>
      </c>
      <c r="V30" s="41" t="b">
        <f>IF(ISBLANK(tData[[#This Row],[Tournament]]),"",NOT(ISERR(FIND("SAP",UPPER(tData[[#This Row],[Team]])))))</f>
        <v>0</v>
      </c>
    </row>
    <row r="31" spans="2:22" ht="16" x14ac:dyDescent="0.2">
      <c r="B31" s="41" t="s">
        <v>21</v>
      </c>
      <c r="C31" s="41"/>
      <c r="D31" s="41" t="str">
        <f ca="1">IFERROR(OFFSET(tComplete[[#Headers],[Country]],MATCH(tData[[#This Row],[Tournament]],tComplete[Tournament],0),0),"")</f>
        <v>CH</v>
      </c>
      <c r="E31" s="49">
        <f ca="1">IFERROR(OFFSET(tComplete[[#Headers],[Date]],MATCH(tData[[#This Row],[Tournament]],tComplete[Tournament],0),0),"")</f>
        <v>46004</v>
      </c>
      <c r="F31" s="49" t="str">
        <f ca="1">IFERROR(OFFSET(tComplete[[#Headers],[Round]],MATCH(tData[[#This Row],[Tournament]],tComplete[Tournament],0),0),"")</f>
        <v>Regio</v>
      </c>
      <c r="G31" s="41" t="s">
        <v>266</v>
      </c>
      <c r="H31" s="41">
        <v>220</v>
      </c>
      <c r="I31" s="41">
        <v>230</v>
      </c>
      <c r="J31" s="41">
        <v>240</v>
      </c>
      <c r="K31" s="41"/>
      <c r="L31" s="41"/>
      <c r="M31" s="41"/>
      <c r="N31" s="41"/>
      <c r="O31" s="48">
        <f>IF(ISBLANK(B31),"",IF(COUNT(tData[[#This Row],[R1]:[R3]])=0,"",MAX(tData[[#This Row],[R1]:[R3]])))</f>
        <v>240</v>
      </c>
      <c r="P31" s="50">
        <f>IF(ISBLANK(tData[[#This Row],[Tournament]]),"",IF(COUNT(tData[[#This Row],[R1]:[R3]])=0,"",MAX(tData[[#This Row],[R1]:[R3]],tData[[#This Row],[QF]:[F2]])))</f>
        <v>240</v>
      </c>
      <c r="Q31" s="51">
        <f>IF(ISBLANK(tData[[#This Row],[Tournament]]),"",IFERROR(AVERAGE(tData[[#This Row],[R1]:[R3]],tData[[#This Row],[QF]:[F2]]),""))</f>
        <v>230</v>
      </c>
      <c r="R31" s="51" t="str">
        <f>IF(ISBLANK(tData[[#This Row],[Tournament]]),"",IF(COUNT(tData[[#This Row],[R1]:[R3]])=0,"No show",RIGHT("000"&amp;FLOOR(tData[[#This Row],[Best]],$R$1),3)&amp;"-"&amp;RIGHT("000"&amp;FLOOR(tData[[#This Row],[Best]],$R$1)+$R$1-1,3)))</f>
        <v>200-249</v>
      </c>
      <c r="S31" s="51" t="str">
        <f>IF(ISBLANK(tData[[#This Row],[Tournament]]),"",IF(COUNT(tData[[#This Row],[R1]:[R3]])=0,"No show",RIGHT("000"&amp;FLOOR(tData[[#This Row],[Best]],$S$1),3)&amp;"-"&amp;RIGHT("000"&amp;FLOOR(tData[[#This Row],[Best]],$S$1)+$S$1-1,3)))</f>
        <v>240-249</v>
      </c>
      <c r="T31" s="58" t="s">
        <v>74</v>
      </c>
      <c r="U31" s="48" t="str">
        <f ca="1">IF(OR(tData[[#This Row],[Q]]="X",tData[[#This Row],[Q]]="*"),IFERROR(OFFSET(tComplete[[#Headers],[Next Round]],MATCH(tData[[#This Row],[Tournament]],tComplete[Tournament],0),0),""),"")</f>
        <v>Qualifikation Schweiz - Jura</v>
      </c>
      <c r="V31" s="41" t="b">
        <f>IF(ISBLANK(tData[[#This Row],[Tournament]]),"",NOT(ISERR(FIND("SAP",UPPER(tData[[#This Row],[Team]])))))</f>
        <v>0</v>
      </c>
    </row>
    <row r="32" spans="2:22" ht="16" x14ac:dyDescent="0.2">
      <c r="B32" s="41" t="s">
        <v>21</v>
      </c>
      <c r="C32" s="41"/>
      <c r="D32" s="41" t="str">
        <f ca="1">IFERROR(OFFSET(tComplete[[#Headers],[Country]],MATCH(tData[[#This Row],[Tournament]],tComplete[Tournament],0),0),"")</f>
        <v>CH</v>
      </c>
      <c r="E32" s="49">
        <f ca="1">IFERROR(OFFSET(tComplete[[#Headers],[Date]],MATCH(tData[[#This Row],[Tournament]],tComplete[Tournament],0),0),"")</f>
        <v>46004</v>
      </c>
      <c r="F32" s="49" t="str">
        <f ca="1">IFERROR(OFFSET(tComplete[[#Headers],[Round]],MATCH(tData[[#This Row],[Tournament]],tComplete[Tournament],0),0),"")</f>
        <v>Regio</v>
      </c>
      <c r="G32" s="41" t="s">
        <v>175</v>
      </c>
      <c r="H32" s="41">
        <v>200</v>
      </c>
      <c r="I32" s="41">
        <v>235</v>
      </c>
      <c r="J32" s="41">
        <v>195</v>
      </c>
      <c r="K32" s="41"/>
      <c r="L32" s="41"/>
      <c r="M32" s="41"/>
      <c r="N32" s="41"/>
      <c r="O32" s="48">
        <f>IF(ISBLANK(B32),"",IF(COUNT(tData[[#This Row],[R1]:[R3]])=0,"",MAX(tData[[#This Row],[R1]:[R3]])))</f>
        <v>235</v>
      </c>
      <c r="P32" s="50">
        <f>IF(ISBLANK(tData[[#This Row],[Tournament]]),"",IF(COUNT(tData[[#This Row],[R1]:[R3]])=0,"",MAX(tData[[#This Row],[R1]:[R3]],tData[[#This Row],[QF]:[F2]])))</f>
        <v>235</v>
      </c>
      <c r="Q32" s="51">
        <f>IF(ISBLANK(tData[[#This Row],[Tournament]]),"",IFERROR(AVERAGE(tData[[#This Row],[R1]:[R3]],tData[[#This Row],[QF]:[F2]]),""))</f>
        <v>210</v>
      </c>
      <c r="R32" s="51" t="str">
        <f>IF(ISBLANK(tData[[#This Row],[Tournament]]),"",IF(COUNT(tData[[#This Row],[R1]:[R3]])=0,"No show",RIGHT("000"&amp;FLOOR(tData[[#This Row],[Best]],$R$1),3)&amp;"-"&amp;RIGHT("000"&amp;FLOOR(tData[[#This Row],[Best]],$R$1)+$R$1-1,3)))</f>
        <v>200-249</v>
      </c>
      <c r="S32" s="51" t="str">
        <f>IF(ISBLANK(tData[[#This Row],[Tournament]]),"",IF(COUNT(tData[[#This Row],[R1]:[R3]])=0,"No show",RIGHT("000"&amp;FLOOR(tData[[#This Row],[Best]],$S$1),3)&amp;"-"&amp;RIGHT("000"&amp;FLOOR(tData[[#This Row],[Best]],$S$1)+$S$1-1,3)))</f>
        <v>230-239</v>
      </c>
      <c r="T32" s="58" t="s">
        <v>74</v>
      </c>
      <c r="U32" s="48" t="str">
        <f ca="1">IF(OR(tData[[#This Row],[Q]]="X",tData[[#This Row],[Q]]="*"),IFERROR(OFFSET(tComplete[[#Headers],[Next Round]],MATCH(tData[[#This Row],[Tournament]],tComplete[Tournament],0),0),""),"")</f>
        <v>Qualifikation Schweiz - Jura</v>
      </c>
      <c r="V32" s="41" t="b">
        <f>IF(ISBLANK(tData[[#This Row],[Tournament]]),"",NOT(ISERR(FIND("SAP",UPPER(tData[[#This Row],[Team]])))))</f>
        <v>0</v>
      </c>
    </row>
    <row r="33" spans="2:22" ht="16" x14ac:dyDescent="0.2">
      <c r="B33" s="41" t="s">
        <v>21</v>
      </c>
      <c r="C33" s="41"/>
      <c r="D33" s="41" t="str">
        <f ca="1">IFERROR(OFFSET(tComplete[[#Headers],[Country]],MATCH(tData[[#This Row],[Tournament]],tComplete[Tournament],0),0),"")</f>
        <v>CH</v>
      </c>
      <c r="E33" s="49">
        <f ca="1">IFERROR(OFFSET(tComplete[[#Headers],[Date]],MATCH(tData[[#This Row],[Tournament]],tComplete[Tournament],0),0),"")</f>
        <v>46004</v>
      </c>
      <c r="F33" s="49" t="str">
        <f ca="1">IFERROR(OFFSET(tComplete[[#Headers],[Round]],MATCH(tData[[#This Row],[Tournament]],tComplete[Tournament],0),0),"")</f>
        <v>Regio</v>
      </c>
      <c r="G33" s="41" t="s">
        <v>176</v>
      </c>
      <c r="H33" s="41">
        <v>145</v>
      </c>
      <c r="I33" s="41">
        <v>105</v>
      </c>
      <c r="J33" s="41">
        <v>170</v>
      </c>
      <c r="K33" s="41"/>
      <c r="L33" s="41"/>
      <c r="M33" s="41"/>
      <c r="N33" s="41"/>
      <c r="O33" s="48">
        <f>IF(ISBLANK(B33),"",IF(COUNT(tData[[#This Row],[R1]:[R3]])=0,"",MAX(tData[[#This Row],[R1]:[R3]])))</f>
        <v>170</v>
      </c>
      <c r="P33" s="50">
        <f>IF(ISBLANK(tData[[#This Row],[Tournament]]),"",IF(COUNT(tData[[#This Row],[R1]:[R3]])=0,"",MAX(tData[[#This Row],[R1]:[R3]],tData[[#This Row],[QF]:[F2]])))</f>
        <v>170</v>
      </c>
      <c r="Q33" s="51">
        <f>IF(ISBLANK(tData[[#This Row],[Tournament]]),"",IFERROR(AVERAGE(tData[[#This Row],[R1]:[R3]],tData[[#This Row],[QF]:[F2]]),""))</f>
        <v>140</v>
      </c>
      <c r="R33" s="51" t="str">
        <f>IF(ISBLANK(tData[[#This Row],[Tournament]]),"",IF(COUNT(tData[[#This Row],[R1]:[R3]])=0,"No show",RIGHT("000"&amp;FLOOR(tData[[#This Row],[Best]],$R$1),3)&amp;"-"&amp;RIGHT("000"&amp;FLOOR(tData[[#This Row],[Best]],$R$1)+$R$1-1,3)))</f>
        <v>150-199</v>
      </c>
      <c r="S33" s="51" t="str">
        <f>IF(ISBLANK(tData[[#This Row],[Tournament]]),"",IF(COUNT(tData[[#This Row],[R1]:[R3]])=0,"No show",RIGHT("000"&amp;FLOOR(tData[[#This Row],[Best]],$S$1),3)&amp;"-"&amp;RIGHT("000"&amp;FLOOR(tData[[#This Row],[Best]],$S$1)+$S$1-1,3)))</f>
        <v>170-179</v>
      </c>
      <c r="T33" s="58"/>
      <c r="U33" s="48" t="str">
        <f ca="1">IF(OR(tData[[#This Row],[Q]]="X",tData[[#This Row],[Q]]="*"),IFERROR(OFFSET(tComplete[[#Headers],[Next Round]],MATCH(tData[[#This Row],[Tournament]],tComplete[Tournament],0),0),""),"")</f>
        <v/>
      </c>
      <c r="V33" s="41" t="b">
        <f>IF(ISBLANK(tData[[#This Row],[Tournament]]),"",NOT(ISERR(FIND("SAP",UPPER(tData[[#This Row],[Team]])))))</f>
        <v>0</v>
      </c>
    </row>
    <row r="34" spans="2:22" ht="16" x14ac:dyDescent="0.2">
      <c r="B34" s="41" t="s">
        <v>21</v>
      </c>
      <c r="C34" s="41"/>
      <c r="D34" s="41" t="str">
        <f ca="1">IFERROR(OFFSET(tComplete[[#Headers],[Country]],MATCH(tData[[#This Row],[Tournament]],tComplete[Tournament],0),0),"")</f>
        <v>CH</v>
      </c>
      <c r="E34" s="49">
        <f ca="1">IFERROR(OFFSET(tComplete[[#Headers],[Date]],MATCH(tData[[#This Row],[Tournament]],tComplete[Tournament],0),0),"")</f>
        <v>46004</v>
      </c>
      <c r="F34" s="49" t="str">
        <f ca="1">IFERROR(OFFSET(tComplete[[#Headers],[Round]],MATCH(tData[[#This Row],[Tournament]],tComplete[Tournament],0),0),"")</f>
        <v>Regio</v>
      </c>
      <c r="G34" s="46" t="s">
        <v>177</v>
      </c>
      <c r="H34" s="41">
        <v>165</v>
      </c>
      <c r="I34" s="41">
        <v>105</v>
      </c>
      <c r="J34" s="41">
        <v>85</v>
      </c>
      <c r="K34" s="41"/>
      <c r="L34" s="41"/>
      <c r="M34" s="41"/>
      <c r="N34" s="41"/>
      <c r="O34" s="48">
        <f>IF(ISBLANK(B34),"",IF(COUNT(tData[[#This Row],[R1]:[R3]])=0,"",MAX(tData[[#This Row],[R1]:[R3]])))</f>
        <v>165</v>
      </c>
      <c r="P34" s="50">
        <f>IF(ISBLANK(tData[[#This Row],[Tournament]]),"",IF(COUNT(tData[[#This Row],[R1]:[R3]])=0,"",MAX(tData[[#This Row],[R1]:[R3]],tData[[#This Row],[QF]:[F2]])))</f>
        <v>165</v>
      </c>
      <c r="Q34" s="51">
        <f>IF(ISBLANK(tData[[#This Row],[Tournament]]),"",IFERROR(AVERAGE(tData[[#This Row],[R1]:[R3]],tData[[#This Row],[QF]:[F2]]),""))</f>
        <v>118.33333333333333</v>
      </c>
      <c r="R34" s="51" t="str">
        <f>IF(ISBLANK(tData[[#This Row],[Tournament]]),"",IF(COUNT(tData[[#This Row],[R1]:[R3]])=0,"No show",RIGHT("000"&amp;FLOOR(tData[[#This Row],[Best]],$R$1),3)&amp;"-"&amp;RIGHT("000"&amp;FLOOR(tData[[#This Row],[Best]],$R$1)+$R$1-1,3)))</f>
        <v>150-199</v>
      </c>
      <c r="S34" s="51" t="str">
        <f>IF(ISBLANK(tData[[#This Row],[Tournament]]),"",IF(COUNT(tData[[#This Row],[R1]:[R3]])=0,"No show",RIGHT("000"&amp;FLOOR(tData[[#This Row],[Best]],$S$1),3)&amp;"-"&amp;RIGHT("000"&amp;FLOOR(tData[[#This Row],[Best]],$S$1)+$S$1-1,3)))</f>
        <v>160-169</v>
      </c>
      <c r="T34" s="58"/>
      <c r="U34" s="48" t="str">
        <f ca="1">IF(OR(tData[[#This Row],[Q]]="X",tData[[#This Row],[Q]]="*"),IFERROR(OFFSET(tComplete[[#Headers],[Next Round]],MATCH(tData[[#This Row],[Tournament]],tComplete[Tournament],0),0),""),"")</f>
        <v/>
      </c>
      <c r="V34" s="41" t="b">
        <f>IF(ISBLANK(tData[[#This Row],[Tournament]]),"",NOT(ISERR(FIND("SAP",UPPER(tData[[#This Row],[Team]])))))</f>
        <v>0</v>
      </c>
    </row>
    <row r="35" spans="2:22" ht="16" x14ac:dyDescent="0.2">
      <c r="B35" s="41" t="s">
        <v>21</v>
      </c>
      <c r="C35" s="41"/>
      <c r="D35" s="41" t="str">
        <f ca="1">IFERROR(OFFSET(tComplete[[#Headers],[Country]],MATCH(tData[[#This Row],[Tournament]],tComplete[Tournament],0),0),"")</f>
        <v>CH</v>
      </c>
      <c r="E35" s="49">
        <f ca="1">IFERROR(OFFSET(tComplete[[#Headers],[Date]],MATCH(tData[[#This Row],[Tournament]],tComplete[Tournament],0),0),"")</f>
        <v>46004</v>
      </c>
      <c r="F35" s="49" t="str">
        <f ca="1">IFERROR(OFFSET(tComplete[[#Headers],[Round]],MATCH(tData[[#This Row],[Tournament]],tComplete[Tournament],0),0),"")</f>
        <v>Regio</v>
      </c>
      <c r="G35" s="41" t="s">
        <v>267</v>
      </c>
      <c r="H35" s="41">
        <v>110</v>
      </c>
      <c r="I35" s="41">
        <v>140</v>
      </c>
      <c r="J35" s="41">
        <v>130</v>
      </c>
      <c r="K35" s="41"/>
      <c r="L35" s="41"/>
      <c r="M35" s="41"/>
      <c r="N35" s="41"/>
      <c r="O35" s="48">
        <f>IF(ISBLANK(B35),"",IF(COUNT(tData[[#This Row],[R1]:[R3]])=0,"",MAX(tData[[#This Row],[R1]:[R3]])))</f>
        <v>140</v>
      </c>
      <c r="P35" s="50">
        <f>IF(ISBLANK(tData[[#This Row],[Tournament]]),"",IF(COUNT(tData[[#This Row],[R1]:[R3]])=0,"",MAX(tData[[#This Row],[R1]:[R3]],tData[[#This Row],[QF]:[F2]])))</f>
        <v>140</v>
      </c>
      <c r="Q35" s="51">
        <f>IF(ISBLANK(tData[[#This Row],[Tournament]]),"",IFERROR(AVERAGE(tData[[#This Row],[R1]:[R3]],tData[[#This Row],[QF]:[F2]]),""))</f>
        <v>126.66666666666667</v>
      </c>
      <c r="R35" s="51" t="str">
        <f>IF(ISBLANK(tData[[#This Row],[Tournament]]),"",IF(COUNT(tData[[#This Row],[R1]:[R3]])=0,"No show",RIGHT("000"&amp;FLOOR(tData[[#This Row],[Best]],$R$1),3)&amp;"-"&amp;RIGHT("000"&amp;FLOOR(tData[[#This Row],[Best]],$R$1)+$R$1-1,3)))</f>
        <v>100-149</v>
      </c>
      <c r="S35" s="51" t="str">
        <f>IF(ISBLANK(tData[[#This Row],[Tournament]]),"",IF(COUNT(tData[[#This Row],[R1]:[R3]])=0,"No show",RIGHT("000"&amp;FLOOR(tData[[#This Row],[Best]],$S$1),3)&amp;"-"&amp;RIGHT("000"&amp;FLOOR(tData[[#This Row],[Best]],$S$1)+$S$1-1,3)))</f>
        <v>140-149</v>
      </c>
      <c r="T35" s="58"/>
      <c r="U35" s="48" t="str">
        <f ca="1">IF(OR(tData[[#This Row],[Q]]="X",tData[[#This Row],[Q]]="*"),IFERROR(OFFSET(tComplete[[#Headers],[Next Round]],MATCH(tData[[#This Row],[Tournament]],tComplete[Tournament],0),0),""),"")</f>
        <v/>
      </c>
      <c r="V35" s="41" t="b">
        <f>IF(ISBLANK(tData[[#This Row],[Tournament]]),"",NOT(ISERR(FIND("SAP",UPPER(tData[[#This Row],[Team]])))))</f>
        <v>0</v>
      </c>
    </row>
    <row r="36" spans="2:22" ht="16" x14ac:dyDescent="0.2">
      <c r="B36" s="41" t="s">
        <v>21</v>
      </c>
      <c r="C36" s="41"/>
      <c r="D36" s="41" t="str">
        <f ca="1">IFERROR(OFFSET(tComplete[[#Headers],[Country]],MATCH(tData[[#This Row],[Tournament]],tComplete[Tournament],0),0),"")</f>
        <v>CH</v>
      </c>
      <c r="E36" s="49">
        <f ca="1">IFERROR(OFFSET(tComplete[[#Headers],[Date]],MATCH(tData[[#This Row],[Tournament]],tComplete[Tournament],0),0),"")</f>
        <v>46004</v>
      </c>
      <c r="F36" s="49" t="str">
        <f ca="1">IFERROR(OFFSET(tComplete[[#Headers],[Round]],MATCH(tData[[#This Row],[Tournament]],tComplete[Tournament],0),0),"")</f>
        <v>Regio</v>
      </c>
      <c r="G36" s="41" t="s">
        <v>268</v>
      </c>
      <c r="H36" s="41">
        <v>45</v>
      </c>
      <c r="I36" s="41">
        <v>115</v>
      </c>
      <c r="J36" s="41">
        <v>135</v>
      </c>
      <c r="K36" s="41"/>
      <c r="L36" s="41"/>
      <c r="M36" s="41"/>
      <c r="N36" s="41"/>
      <c r="O36" s="48">
        <f>IF(ISBLANK(B36),"",IF(COUNT(tData[[#This Row],[R1]:[R3]])=0,"",MAX(tData[[#This Row],[R1]:[R3]])))</f>
        <v>135</v>
      </c>
      <c r="P36" s="50">
        <f>IF(ISBLANK(tData[[#This Row],[Tournament]]),"",IF(COUNT(tData[[#This Row],[R1]:[R3]])=0,"",MAX(tData[[#This Row],[R1]:[R3]],tData[[#This Row],[QF]:[F2]])))</f>
        <v>135</v>
      </c>
      <c r="Q36" s="51">
        <f>IF(ISBLANK(tData[[#This Row],[Tournament]]),"",IFERROR(AVERAGE(tData[[#This Row],[R1]:[R3]],tData[[#This Row],[QF]:[F2]]),""))</f>
        <v>98.333333333333329</v>
      </c>
      <c r="R36" s="51" t="str">
        <f>IF(ISBLANK(tData[[#This Row],[Tournament]]),"",IF(COUNT(tData[[#This Row],[R1]:[R3]])=0,"No show",RIGHT("000"&amp;FLOOR(tData[[#This Row],[Best]],$R$1),3)&amp;"-"&amp;RIGHT("000"&amp;FLOOR(tData[[#This Row],[Best]],$R$1)+$R$1-1,3)))</f>
        <v>100-149</v>
      </c>
      <c r="S36" s="51" t="str">
        <f>IF(ISBLANK(tData[[#This Row],[Tournament]]),"",IF(COUNT(tData[[#This Row],[R1]:[R3]])=0,"No show",RIGHT("000"&amp;FLOOR(tData[[#This Row],[Best]],$S$1),3)&amp;"-"&amp;RIGHT("000"&amp;FLOOR(tData[[#This Row],[Best]],$S$1)+$S$1-1,3)))</f>
        <v>130-139</v>
      </c>
      <c r="T36" s="58"/>
      <c r="U36" s="48" t="str">
        <f ca="1">IF(OR(tData[[#This Row],[Q]]="X",tData[[#This Row],[Q]]="*"),IFERROR(OFFSET(tComplete[[#Headers],[Next Round]],MATCH(tData[[#This Row],[Tournament]],tComplete[Tournament],0),0),""),"")</f>
        <v/>
      </c>
      <c r="V36" s="41" t="b">
        <f>IF(ISBLANK(tData[[#This Row],[Tournament]]),"",NOT(ISERR(FIND("SAP",UPPER(tData[[#This Row],[Team]])))))</f>
        <v>0</v>
      </c>
    </row>
    <row r="37" spans="2:22" ht="16" x14ac:dyDescent="0.2">
      <c r="B37" s="41" t="s">
        <v>21</v>
      </c>
      <c r="C37" s="41"/>
      <c r="D37" s="41" t="str">
        <f ca="1">IFERROR(OFFSET(tComplete[[#Headers],[Country]],MATCH(tData[[#This Row],[Tournament]],tComplete[Tournament],0),0),"")</f>
        <v>CH</v>
      </c>
      <c r="E37" s="49">
        <f ca="1">IFERROR(OFFSET(tComplete[[#Headers],[Date]],MATCH(tData[[#This Row],[Tournament]],tComplete[Tournament],0),0),"")</f>
        <v>46004</v>
      </c>
      <c r="F37" s="49" t="str">
        <f ca="1">IFERROR(OFFSET(tComplete[[#Headers],[Round]],MATCH(tData[[#This Row],[Tournament]],tComplete[Tournament],0),0),"")</f>
        <v>Regio</v>
      </c>
      <c r="G37" s="41" t="s">
        <v>269</v>
      </c>
      <c r="H37" s="41">
        <v>65</v>
      </c>
      <c r="I37" s="41">
        <v>110</v>
      </c>
      <c r="J37" s="41">
        <v>130</v>
      </c>
      <c r="K37" s="41"/>
      <c r="L37" s="41"/>
      <c r="M37" s="41"/>
      <c r="N37" s="41"/>
      <c r="O37" s="48">
        <f>IF(ISBLANK(B37),"",IF(COUNT(tData[[#This Row],[R1]:[R3]])=0,"",MAX(tData[[#This Row],[R1]:[R3]])))</f>
        <v>130</v>
      </c>
      <c r="P37" s="50">
        <f>IF(ISBLANK(tData[[#This Row],[Tournament]]),"",IF(COUNT(tData[[#This Row],[R1]:[R3]])=0,"",MAX(tData[[#This Row],[R1]:[R3]],tData[[#This Row],[QF]:[F2]])))</f>
        <v>130</v>
      </c>
      <c r="Q37" s="51">
        <f>IF(ISBLANK(tData[[#This Row],[Tournament]]),"",IFERROR(AVERAGE(tData[[#This Row],[R1]:[R3]],tData[[#This Row],[QF]:[F2]]),""))</f>
        <v>101.66666666666667</v>
      </c>
      <c r="R37" s="51" t="str">
        <f>IF(ISBLANK(tData[[#This Row],[Tournament]]),"",IF(COUNT(tData[[#This Row],[R1]:[R3]])=0,"No show",RIGHT("000"&amp;FLOOR(tData[[#This Row],[Best]],$R$1),3)&amp;"-"&amp;RIGHT("000"&amp;FLOOR(tData[[#This Row],[Best]],$R$1)+$R$1-1,3)))</f>
        <v>100-149</v>
      </c>
      <c r="S37" s="51" t="str">
        <f>IF(ISBLANK(tData[[#This Row],[Tournament]]),"",IF(COUNT(tData[[#This Row],[R1]:[R3]])=0,"No show",RIGHT("000"&amp;FLOOR(tData[[#This Row],[Best]],$S$1),3)&amp;"-"&amp;RIGHT("000"&amp;FLOOR(tData[[#This Row],[Best]],$S$1)+$S$1-1,3)))</f>
        <v>130-139</v>
      </c>
      <c r="T37" s="58"/>
      <c r="U37" s="48" t="str">
        <f ca="1">IF(OR(tData[[#This Row],[Q]]="X",tData[[#This Row],[Q]]="*"),IFERROR(OFFSET(tComplete[[#Headers],[Next Round]],MATCH(tData[[#This Row],[Tournament]],tComplete[Tournament],0),0),""),"")</f>
        <v/>
      </c>
      <c r="V37" s="41" t="b">
        <f>IF(ISBLANK(tData[[#This Row],[Tournament]]),"",NOT(ISERR(FIND("SAP",UPPER(tData[[#This Row],[Team]])))))</f>
        <v>0</v>
      </c>
    </row>
    <row r="38" spans="2:22" ht="16" x14ac:dyDescent="0.2">
      <c r="B38" s="41" t="s">
        <v>21</v>
      </c>
      <c r="C38" s="41"/>
      <c r="D38" s="41" t="str">
        <f ca="1">IFERROR(OFFSET(tComplete[[#Headers],[Country]],MATCH(tData[[#This Row],[Tournament]],tComplete[Tournament],0),0),"")</f>
        <v>CH</v>
      </c>
      <c r="E38" s="49">
        <f ca="1">IFERROR(OFFSET(tComplete[[#Headers],[Date]],MATCH(tData[[#This Row],[Tournament]],tComplete[Tournament],0),0),"")</f>
        <v>46004</v>
      </c>
      <c r="F38" s="49" t="str">
        <f ca="1">IFERROR(OFFSET(tComplete[[#Headers],[Round]],MATCH(tData[[#This Row],[Tournament]],tComplete[Tournament],0),0),"")</f>
        <v>Regio</v>
      </c>
      <c r="G38" s="41" t="s">
        <v>270</v>
      </c>
      <c r="H38" s="41">
        <v>80</v>
      </c>
      <c r="I38" s="41">
        <v>80</v>
      </c>
      <c r="J38" s="41">
        <v>90</v>
      </c>
      <c r="K38" s="41"/>
      <c r="L38" s="41"/>
      <c r="M38" s="41"/>
      <c r="N38" s="41"/>
      <c r="O38" s="48">
        <f>IF(ISBLANK(B38),"",IF(COUNT(tData[[#This Row],[R1]:[R3]])=0,"",MAX(tData[[#This Row],[R1]:[R3]])))</f>
        <v>90</v>
      </c>
      <c r="P38" s="50">
        <f>IF(ISBLANK(tData[[#This Row],[Tournament]]),"",IF(COUNT(tData[[#This Row],[R1]:[R3]])=0,"",MAX(tData[[#This Row],[R1]:[R3]],tData[[#This Row],[QF]:[F2]])))</f>
        <v>90</v>
      </c>
      <c r="Q38" s="51">
        <f>IF(ISBLANK(tData[[#This Row],[Tournament]]),"",IFERROR(AVERAGE(tData[[#This Row],[R1]:[R3]],tData[[#This Row],[QF]:[F2]]),""))</f>
        <v>83.333333333333329</v>
      </c>
      <c r="R38" s="51" t="str">
        <f>IF(ISBLANK(tData[[#This Row],[Tournament]]),"",IF(COUNT(tData[[#This Row],[R1]:[R3]])=0,"No show",RIGHT("000"&amp;FLOOR(tData[[#This Row],[Best]],$R$1),3)&amp;"-"&amp;RIGHT("000"&amp;FLOOR(tData[[#This Row],[Best]],$R$1)+$R$1-1,3)))</f>
        <v>050-099</v>
      </c>
      <c r="S38" s="51" t="str">
        <f>IF(ISBLANK(tData[[#This Row],[Tournament]]),"",IF(COUNT(tData[[#This Row],[R1]:[R3]])=0,"No show",RIGHT("000"&amp;FLOOR(tData[[#This Row],[Best]],$S$1),3)&amp;"-"&amp;RIGHT("000"&amp;FLOOR(tData[[#This Row],[Best]],$S$1)+$S$1-1,3)))</f>
        <v>090-099</v>
      </c>
      <c r="T38" s="58"/>
      <c r="U38" s="48" t="str">
        <f ca="1">IF(OR(tData[[#This Row],[Q]]="X",tData[[#This Row],[Q]]="*"),IFERROR(OFFSET(tComplete[[#Headers],[Next Round]],MATCH(tData[[#This Row],[Tournament]],tComplete[Tournament],0),0),""),"")</f>
        <v/>
      </c>
      <c r="V38" s="41" t="b">
        <f>IF(ISBLANK(tData[[#This Row],[Tournament]]),"",NOT(ISERR(FIND("SAP",UPPER(tData[[#This Row],[Team]])))))</f>
        <v>0</v>
      </c>
    </row>
    <row r="39" spans="2:22" ht="16" x14ac:dyDescent="0.2">
      <c r="B39" s="41" t="s">
        <v>21</v>
      </c>
      <c r="C39" s="41"/>
      <c r="D39" s="41" t="str">
        <f ca="1">IFERROR(OFFSET(tComplete[[#Headers],[Country]],MATCH(tData[[#This Row],[Tournament]],tComplete[Tournament],0),0),"")</f>
        <v>CH</v>
      </c>
      <c r="E39" s="49">
        <f ca="1">IFERROR(OFFSET(tComplete[[#Headers],[Date]],MATCH(tData[[#This Row],[Tournament]],tComplete[Tournament],0),0),"")</f>
        <v>46004</v>
      </c>
      <c r="F39" s="49" t="str">
        <f ca="1">IFERROR(OFFSET(tComplete[[#Headers],[Round]],MATCH(tData[[#This Row],[Tournament]],tComplete[Tournament],0),0),"")</f>
        <v>Regio</v>
      </c>
      <c r="G39" s="41" t="s">
        <v>271</v>
      </c>
      <c r="H39" s="41">
        <v>80</v>
      </c>
      <c r="I39" s="41">
        <v>55</v>
      </c>
      <c r="J39" s="41">
        <v>65</v>
      </c>
      <c r="K39" s="41"/>
      <c r="L39" s="41"/>
      <c r="M39" s="41"/>
      <c r="N39" s="41"/>
      <c r="O39" s="48">
        <f>IF(ISBLANK(B39),"",IF(COUNT(tData[[#This Row],[R1]:[R3]])=0,"",MAX(tData[[#This Row],[R1]:[R3]])))</f>
        <v>80</v>
      </c>
      <c r="P39" s="50">
        <f>IF(ISBLANK(tData[[#This Row],[Tournament]]),"",IF(COUNT(tData[[#This Row],[R1]:[R3]])=0,"",MAX(tData[[#This Row],[R1]:[R3]],tData[[#This Row],[QF]:[F2]])))</f>
        <v>80</v>
      </c>
      <c r="Q39" s="51">
        <f>IF(ISBLANK(tData[[#This Row],[Tournament]]),"",IFERROR(AVERAGE(tData[[#This Row],[R1]:[R3]],tData[[#This Row],[QF]:[F2]]),""))</f>
        <v>66.666666666666671</v>
      </c>
      <c r="R39" s="51" t="str">
        <f>IF(ISBLANK(tData[[#This Row],[Tournament]]),"",IF(COUNT(tData[[#This Row],[R1]:[R3]])=0,"No show",RIGHT("000"&amp;FLOOR(tData[[#This Row],[Best]],$R$1),3)&amp;"-"&amp;RIGHT("000"&amp;FLOOR(tData[[#This Row],[Best]],$R$1)+$R$1-1,3)))</f>
        <v>050-099</v>
      </c>
      <c r="S39" s="51" t="str">
        <f>IF(ISBLANK(tData[[#This Row],[Tournament]]),"",IF(COUNT(tData[[#This Row],[R1]:[R3]])=0,"No show",RIGHT("000"&amp;FLOOR(tData[[#This Row],[Best]],$S$1),3)&amp;"-"&amp;RIGHT("000"&amp;FLOOR(tData[[#This Row],[Best]],$S$1)+$S$1-1,3)))</f>
        <v>080-089</v>
      </c>
      <c r="T39" s="58"/>
      <c r="U39" s="48" t="str">
        <f ca="1">IF(OR(tData[[#This Row],[Q]]="X",tData[[#This Row],[Q]]="*"),IFERROR(OFFSET(tComplete[[#Headers],[Next Round]],MATCH(tData[[#This Row],[Tournament]],tComplete[Tournament],0),0),""),"")</f>
        <v/>
      </c>
      <c r="V39" s="41" t="b">
        <f>IF(ISBLANK(tData[[#This Row],[Tournament]]),"",NOT(ISERR(FIND("SAP",UPPER(tData[[#This Row],[Team]])))))</f>
        <v>0</v>
      </c>
    </row>
    <row r="40" spans="2:22" ht="16" x14ac:dyDescent="0.2">
      <c r="B40" s="41" t="s">
        <v>21</v>
      </c>
      <c r="C40" s="41"/>
      <c r="D40" s="41" t="str">
        <f ca="1">IFERROR(OFFSET(tComplete[[#Headers],[Country]],MATCH(tData[[#This Row],[Tournament]],tComplete[Tournament],0),0),"")</f>
        <v>CH</v>
      </c>
      <c r="E40" s="49">
        <f ca="1">IFERROR(OFFSET(tComplete[[#Headers],[Date]],MATCH(tData[[#This Row],[Tournament]],tComplete[Tournament],0),0),"")</f>
        <v>46004</v>
      </c>
      <c r="F40" s="49" t="str">
        <f ca="1">IFERROR(OFFSET(tComplete[[#Headers],[Round]],MATCH(tData[[#This Row],[Tournament]],tComplete[Tournament],0),0),"")</f>
        <v>Regio</v>
      </c>
      <c r="G40" s="41" t="s">
        <v>263</v>
      </c>
      <c r="H40" s="41">
        <v>290</v>
      </c>
      <c r="I40" s="41">
        <v>240</v>
      </c>
      <c r="J40" s="41">
        <v>245</v>
      </c>
      <c r="K40" s="41"/>
      <c r="L40" s="41">
        <v>305</v>
      </c>
      <c r="M40" s="41">
        <v>295</v>
      </c>
      <c r="N40" s="41">
        <v>290</v>
      </c>
      <c r="O40" s="48">
        <f>IF(ISBLANK(B40),"",IF(COUNT(tData[[#This Row],[R1]:[R3]])=0,"",MAX(tData[[#This Row],[R1]:[R3]])))</f>
        <v>290</v>
      </c>
      <c r="P40" s="50">
        <f>IF(ISBLANK(tData[[#This Row],[Tournament]]),"",IF(COUNT(tData[[#This Row],[R1]:[R3]])=0,"",MAX(tData[[#This Row],[R1]:[R3]],tData[[#This Row],[QF]:[F2]])))</f>
        <v>305</v>
      </c>
      <c r="Q40" s="51">
        <f>IF(ISBLANK(tData[[#This Row],[Tournament]]),"",IFERROR(AVERAGE(tData[[#This Row],[R1]:[R3]],tData[[#This Row],[QF]:[F2]]),""))</f>
        <v>277.5</v>
      </c>
      <c r="R40" s="51" t="str">
        <f>IF(ISBLANK(tData[[#This Row],[Tournament]]),"",IF(COUNT(tData[[#This Row],[R1]:[R3]])=0,"No show",RIGHT("000"&amp;FLOOR(tData[[#This Row],[Best]],$R$1),3)&amp;"-"&amp;RIGHT("000"&amp;FLOOR(tData[[#This Row],[Best]],$R$1)+$R$1-1,3)))</f>
        <v>300-349</v>
      </c>
      <c r="S40" s="51" t="str">
        <f>IF(ISBLANK(tData[[#This Row],[Tournament]]),"",IF(COUNT(tData[[#This Row],[R1]:[R3]])=0,"No show",RIGHT("000"&amp;FLOOR(tData[[#This Row],[Best]],$S$1),3)&amp;"-"&amp;RIGHT("000"&amp;FLOOR(tData[[#This Row],[Best]],$S$1)+$S$1-1,3)))</f>
        <v>300-309</v>
      </c>
      <c r="T40" s="58"/>
      <c r="U40" s="48" t="str">
        <f ca="1">IF(OR(tData[[#This Row],[Q]]="X",tData[[#This Row],[Q]]="*"),IFERROR(OFFSET(tComplete[[#Headers],[Next Round]],MATCH(tData[[#This Row],[Tournament]],tComplete[Tournament],0),0),""),"")</f>
        <v/>
      </c>
      <c r="V40" s="41" t="b">
        <f>IF(ISBLANK(tData[[#This Row],[Tournament]]),"",NOT(ISERR(FIND("SAP",UPPER(tData[[#This Row],[Team]])))))</f>
        <v>0</v>
      </c>
    </row>
    <row r="41" spans="2:22" ht="16" x14ac:dyDescent="0.2">
      <c r="B41" s="41" t="s">
        <v>21</v>
      </c>
      <c r="C41" s="41"/>
      <c r="D41" s="41" t="str">
        <f ca="1">IFERROR(OFFSET(tComplete[[#Headers],[Country]],MATCH(tData[[#This Row],[Tournament]],tComplete[Tournament],0),0),"")</f>
        <v>CH</v>
      </c>
      <c r="E41" s="49">
        <f ca="1">IFERROR(OFFSET(tComplete[[#Headers],[Date]],MATCH(tData[[#This Row],[Tournament]],tComplete[Tournament],0),0),"")</f>
        <v>46004</v>
      </c>
      <c r="F41" s="49" t="str">
        <f ca="1">IFERROR(OFFSET(tComplete[[#Headers],[Round]],MATCH(tData[[#This Row],[Tournament]],tComplete[Tournament],0),0),"")</f>
        <v>Regio</v>
      </c>
      <c r="G41" s="41" t="s">
        <v>262</v>
      </c>
      <c r="H41" s="41">
        <v>315</v>
      </c>
      <c r="I41" s="41">
        <v>300</v>
      </c>
      <c r="J41" s="41">
        <v>330</v>
      </c>
      <c r="K41" s="41"/>
      <c r="L41" s="41">
        <v>270</v>
      </c>
      <c r="M41" s="41">
        <v>350</v>
      </c>
      <c r="N41" s="41">
        <v>310</v>
      </c>
      <c r="O41" s="48">
        <f>IF(ISBLANK(B41),"",IF(COUNT(tData[[#This Row],[R1]:[R3]])=0,"",MAX(tData[[#This Row],[R1]:[R3]])))</f>
        <v>330</v>
      </c>
      <c r="P41" s="50">
        <f>IF(ISBLANK(tData[[#This Row],[Tournament]]),"",IF(COUNT(tData[[#This Row],[R1]:[R3]])=0,"",MAX(tData[[#This Row],[R1]:[R3]],tData[[#This Row],[QF]:[F2]])))</f>
        <v>350</v>
      </c>
      <c r="Q41" s="51">
        <f>IF(ISBLANK(tData[[#This Row],[Tournament]]),"",IFERROR(AVERAGE(tData[[#This Row],[R1]:[R3]],tData[[#This Row],[QF]:[F2]]),""))</f>
        <v>312.5</v>
      </c>
      <c r="R41" s="51" t="str">
        <f>IF(ISBLANK(tData[[#This Row],[Tournament]]),"",IF(COUNT(tData[[#This Row],[R1]:[R3]])=0,"No show",RIGHT("000"&amp;FLOOR(tData[[#This Row],[Best]],$R$1),3)&amp;"-"&amp;RIGHT("000"&amp;FLOOR(tData[[#This Row],[Best]],$R$1)+$R$1-1,3)))</f>
        <v>350-399</v>
      </c>
      <c r="S41" s="51" t="str">
        <f>IF(ISBLANK(tData[[#This Row],[Tournament]]),"",IF(COUNT(tData[[#This Row],[R1]:[R3]])=0,"No show",RIGHT("000"&amp;FLOOR(tData[[#This Row],[Best]],$S$1),3)&amp;"-"&amp;RIGHT("000"&amp;FLOOR(tData[[#This Row],[Best]],$S$1)+$S$1-1,3)))</f>
        <v>350-359</v>
      </c>
      <c r="T41" s="58" t="s">
        <v>74</v>
      </c>
      <c r="U41" s="48" t="str">
        <f ca="1">IF(OR(tData[[#This Row],[Q]]="X",tData[[#This Row],[Q]]="*"),IFERROR(OFFSET(tComplete[[#Headers],[Next Round]],MATCH(tData[[#This Row],[Tournament]],tComplete[Tournament],0),0),""),"")</f>
        <v>Qualifikation Schweiz - Jura</v>
      </c>
      <c r="V41" s="41" t="b">
        <f>IF(ISBLANK(tData[[#This Row],[Tournament]]),"",NOT(ISERR(FIND("SAP",UPPER(tData[[#This Row],[Team]])))))</f>
        <v>0</v>
      </c>
    </row>
    <row r="42" spans="2:22" ht="16" x14ac:dyDescent="0.2">
      <c r="B42" s="41" t="s">
        <v>17</v>
      </c>
      <c r="C42" s="41"/>
      <c r="D42" s="41" t="str">
        <f ca="1">IFERROR(OFFSET(tComplete[[#Headers],[Country]],MATCH(tData[[#This Row],[Tournament]],tComplete[Tournament],0),0),"")</f>
        <v>CH</v>
      </c>
      <c r="E42" s="49">
        <f ca="1">IFERROR(OFFSET(tComplete[[#Headers],[Date]],MATCH(tData[[#This Row],[Tournament]],tComplete[Tournament],0),0),"")</f>
        <v>45990</v>
      </c>
      <c r="F42" s="49" t="str">
        <f ca="1">IFERROR(OFFSET(tComplete[[#Headers],[Round]],MATCH(tData[[#This Row],[Tournament]],tComplete[Tournament],0),0),"")</f>
        <v>Regio</v>
      </c>
      <c r="G42" s="41" t="s">
        <v>273</v>
      </c>
      <c r="H42" s="41">
        <v>470</v>
      </c>
      <c r="I42" s="41">
        <v>415</v>
      </c>
      <c r="J42" s="41">
        <v>405</v>
      </c>
      <c r="K42" s="41"/>
      <c r="L42" s="41">
        <v>430</v>
      </c>
      <c r="M42" s="41">
        <v>430</v>
      </c>
      <c r="N42" s="41">
        <v>360</v>
      </c>
      <c r="O42" s="48">
        <f>IF(ISBLANK(B42),"",IF(COUNT(tData[[#This Row],[R1]:[R3]])=0,"",MAX(tData[[#This Row],[R1]:[R3]])))</f>
        <v>470</v>
      </c>
      <c r="P42" s="50">
        <f>IF(ISBLANK(tData[[#This Row],[Tournament]]),"",IF(COUNT(tData[[#This Row],[R1]:[R3]])=0,"",MAX(tData[[#This Row],[R1]:[R3]],tData[[#This Row],[QF]:[F2]])))</f>
        <v>470</v>
      </c>
      <c r="Q42" s="51">
        <f>IF(ISBLANK(tData[[#This Row],[Tournament]]),"",IFERROR(AVERAGE(tData[[#This Row],[R1]:[R3]],tData[[#This Row],[QF]:[F2]]),""))</f>
        <v>418.33333333333331</v>
      </c>
      <c r="R42" s="51" t="str">
        <f>IF(ISBLANK(tData[[#This Row],[Tournament]]),"",IF(COUNT(tData[[#This Row],[R1]:[R3]])=0,"No show",RIGHT("000"&amp;FLOOR(tData[[#This Row],[Best]],$R$1),3)&amp;"-"&amp;RIGHT("000"&amp;FLOOR(tData[[#This Row],[Best]],$R$1)+$R$1-1,3)))</f>
        <v>450-499</v>
      </c>
      <c r="S42" s="51" t="str">
        <f>IF(ISBLANK(tData[[#This Row],[Tournament]]),"",IF(COUNT(tData[[#This Row],[R1]:[R3]])=0,"No show",RIGHT("000"&amp;FLOOR(tData[[#This Row],[Best]],$S$1),3)&amp;"-"&amp;RIGHT("000"&amp;FLOOR(tData[[#This Row],[Best]],$S$1)+$S$1-1,3)))</f>
        <v>470-479</v>
      </c>
      <c r="T42" s="58"/>
      <c r="U42" s="48" t="str">
        <f ca="1">IF(OR(tData[[#This Row],[Q]]="X",tData[[#This Row],[Q]]="*"),IFERROR(OFFSET(tComplete[[#Headers],[Next Round]],MATCH(tData[[#This Row],[Tournament]],tComplete[Tournament],0),0),""),"")</f>
        <v/>
      </c>
      <c r="V42" s="41" t="b">
        <f>IF(ISBLANK(tData[[#This Row],[Tournament]]),"",NOT(ISERR(FIND("SAP",UPPER(tData[[#This Row],[Team]])))))</f>
        <v>0</v>
      </c>
    </row>
    <row r="43" spans="2:22" ht="16" x14ac:dyDescent="0.2">
      <c r="B43" s="41" t="s">
        <v>17</v>
      </c>
      <c r="C43" s="41"/>
      <c r="D43" s="41" t="str">
        <f ca="1">IFERROR(OFFSET(tComplete[[#Headers],[Country]],MATCH(tData[[#This Row],[Tournament]],tComplete[Tournament],0),0),"")</f>
        <v>CH</v>
      </c>
      <c r="E43" s="49">
        <f ca="1">IFERROR(OFFSET(tComplete[[#Headers],[Date]],MATCH(tData[[#This Row],[Tournament]],tComplete[Tournament],0),0),"")</f>
        <v>45990</v>
      </c>
      <c r="F43" s="49" t="str">
        <f ca="1">IFERROR(OFFSET(tComplete[[#Headers],[Round]],MATCH(tData[[#This Row],[Tournament]],tComplete[Tournament],0),0),"")</f>
        <v>Regio</v>
      </c>
      <c r="G43" s="41" t="s">
        <v>162</v>
      </c>
      <c r="H43" s="41">
        <v>265</v>
      </c>
      <c r="I43" s="41">
        <v>205</v>
      </c>
      <c r="J43" s="41">
        <v>275</v>
      </c>
      <c r="K43" s="41"/>
      <c r="L43" s="41">
        <v>330</v>
      </c>
      <c r="M43" s="41">
        <v>285</v>
      </c>
      <c r="N43" s="41">
        <v>310</v>
      </c>
      <c r="O43" s="48">
        <f>IF(ISBLANK(B43),"",IF(COUNT(tData[[#This Row],[R1]:[R3]])=0,"",MAX(tData[[#This Row],[R1]:[R3]])))</f>
        <v>275</v>
      </c>
      <c r="P43" s="50">
        <f>IF(ISBLANK(tData[[#This Row],[Tournament]]),"",IF(COUNT(tData[[#This Row],[R1]:[R3]])=0,"",MAX(tData[[#This Row],[R1]:[R3]],tData[[#This Row],[QF]:[F2]])))</f>
        <v>330</v>
      </c>
      <c r="Q43" s="51">
        <f>IF(ISBLANK(tData[[#This Row],[Tournament]]),"",IFERROR(AVERAGE(tData[[#This Row],[R1]:[R3]],tData[[#This Row],[QF]:[F2]]),""))</f>
        <v>278.33333333333331</v>
      </c>
      <c r="R43" s="51" t="str">
        <f>IF(ISBLANK(tData[[#This Row],[Tournament]]),"",IF(COUNT(tData[[#This Row],[R1]:[R3]])=0,"No show",RIGHT("000"&amp;FLOOR(tData[[#This Row],[Best]],$R$1),3)&amp;"-"&amp;RIGHT("000"&amp;FLOOR(tData[[#This Row],[Best]],$R$1)+$R$1-1,3)))</f>
        <v>300-349</v>
      </c>
      <c r="S43" s="51" t="str">
        <f>IF(ISBLANK(tData[[#This Row],[Tournament]]),"",IF(COUNT(tData[[#This Row],[R1]:[R3]])=0,"No show",RIGHT("000"&amp;FLOOR(tData[[#This Row],[Best]],$S$1),3)&amp;"-"&amp;RIGHT("000"&amp;FLOOR(tData[[#This Row],[Best]],$S$1)+$S$1-1,3)))</f>
        <v>330-339</v>
      </c>
      <c r="T43" s="58" t="s">
        <v>74</v>
      </c>
      <c r="U43" s="48" t="str">
        <f ca="1">IF(OR(tData[[#This Row],[Q]]="X",tData[[#This Row],[Q]]="*"),IFERROR(OFFSET(tComplete[[#Headers],[Next Round]],MATCH(tData[[#This Row],[Tournament]],tComplete[Tournament],0),0),""),"")</f>
        <v>Qualifikation Schweiz - Jura</v>
      </c>
      <c r="V43" s="41" t="b">
        <f>IF(ISBLANK(tData[[#This Row],[Tournament]]),"",NOT(ISERR(FIND("SAP",UPPER(tData[[#This Row],[Team]])))))</f>
        <v>0</v>
      </c>
    </row>
    <row r="44" spans="2:22" ht="16" x14ac:dyDescent="0.2">
      <c r="B44" s="41" t="s">
        <v>17</v>
      </c>
      <c r="C44" s="41"/>
      <c r="D44" s="41" t="str">
        <f ca="1">IFERROR(OFFSET(tComplete[[#Headers],[Country]],MATCH(tData[[#This Row],[Tournament]],tComplete[Tournament],0),0),"")</f>
        <v>CH</v>
      </c>
      <c r="E44" s="49">
        <f ca="1">IFERROR(OFFSET(tComplete[[#Headers],[Date]],MATCH(tData[[#This Row],[Tournament]],tComplete[Tournament],0),0),"")</f>
        <v>45990</v>
      </c>
      <c r="F44" s="49" t="str">
        <f ca="1">IFERROR(OFFSET(tComplete[[#Headers],[Round]],MATCH(tData[[#This Row],[Tournament]],tComplete[Tournament],0),0),"")</f>
        <v>Regio</v>
      </c>
      <c r="G44" s="46" t="s">
        <v>161</v>
      </c>
      <c r="H44" s="41">
        <v>75</v>
      </c>
      <c r="I44" s="41">
        <v>260</v>
      </c>
      <c r="J44" s="41">
        <v>230</v>
      </c>
      <c r="K44" s="41"/>
      <c r="L44" s="41">
        <v>255</v>
      </c>
      <c r="M44" s="41"/>
      <c r="N44" s="41"/>
      <c r="O44" s="48">
        <f>IF(ISBLANK(B44),"",IF(COUNT(tData[[#This Row],[R1]:[R3]])=0,"",MAX(tData[[#This Row],[R1]:[R3]])))</f>
        <v>260</v>
      </c>
      <c r="P44" s="50">
        <f>IF(ISBLANK(tData[[#This Row],[Tournament]]),"",IF(COUNT(tData[[#This Row],[R1]:[R3]])=0,"",MAX(tData[[#This Row],[R1]:[R3]],tData[[#This Row],[QF]:[F2]])))</f>
        <v>260</v>
      </c>
      <c r="Q44" s="51">
        <f>IF(ISBLANK(tData[[#This Row],[Tournament]]),"",IFERROR(AVERAGE(tData[[#This Row],[R1]:[R3]],tData[[#This Row],[QF]:[F2]]),""))</f>
        <v>205</v>
      </c>
      <c r="R44" s="51" t="str">
        <f>IF(ISBLANK(tData[[#This Row],[Tournament]]),"",IF(COUNT(tData[[#This Row],[R1]:[R3]])=0,"No show",RIGHT("000"&amp;FLOOR(tData[[#This Row],[Best]],$R$1),3)&amp;"-"&amp;RIGHT("000"&amp;FLOOR(tData[[#This Row],[Best]],$R$1)+$R$1-1,3)))</f>
        <v>250-299</v>
      </c>
      <c r="S44" s="51" t="str">
        <f>IF(ISBLANK(tData[[#This Row],[Tournament]]),"",IF(COUNT(tData[[#This Row],[R1]:[R3]])=0,"No show",RIGHT("000"&amp;FLOOR(tData[[#This Row],[Best]],$S$1),3)&amp;"-"&amp;RIGHT("000"&amp;FLOOR(tData[[#This Row],[Best]],$S$1)+$S$1-1,3)))</f>
        <v>260-269</v>
      </c>
      <c r="T44" s="58" t="s">
        <v>74</v>
      </c>
      <c r="U44" s="48" t="str">
        <f ca="1">IF(OR(tData[[#This Row],[Q]]="X",tData[[#This Row],[Q]]="*"),IFERROR(OFFSET(tComplete[[#Headers],[Next Round]],MATCH(tData[[#This Row],[Tournament]],tComplete[Tournament],0),0),""),"")</f>
        <v>Qualifikation Schweiz - Jura</v>
      </c>
      <c r="V44" s="41" t="b">
        <f>IF(ISBLANK(tData[[#This Row],[Tournament]]),"",NOT(ISERR(FIND("SAP",UPPER(tData[[#This Row],[Team]])))))</f>
        <v>0</v>
      </c>
    </row>
    <row r="45" spans="2:22" ht="16" x14ac:dyDescent="0.2">
      <c r="B45" s="41" t="s">
        <v>17</v>
      </c>
      <c r="C45" s="41"/>
      <c r="D45" s="41" t="str">
        <f ca="1">IFERROR(OFFSET(tComplete[[#Headers],[Country]],MATCH(tData[[#This Row],[Tournament]],tComplete[Tournament],0),0),"")</f>
        <v>CH</v>
      </c>
      <c r="E45" s="49">
        <f ca="1">IFERROR(OFFSET(tComplete[[#Headers],[Date]],MATCH(tData[[#This Row],[Tournament]],tComplete[Tournament],0),0),"")</f>
        <v>45990</v>
      </c>
      <c r="F45" s="49" t="str">
        <f ca="1">IFERROR(OFFSET(tComplete[[#Headers],[Round]],MATCH(tData[[#This Row],[Tournament]],tComplete[Tournament],0),0),"")</f>
        <v>Regio</v>
      </c>
      <c r="G45" s="41" t="s">
        <v>274</v>
      </c>
      <c r="H45" s="41">
        <v>85</v>
      </c>
      <c r="I45" s="41">
        <v>260</v>
      </c>
      <c r="J45" s="41">
        <v>165</v>
      </c>
      <c r="K45" s="41"/>
      <c r="L45" s="41">
        <v>255</v>
      </c>
      <c r="M45" s="41"/>
      <c r="N45" s="41"/>
      <c r="O45" s="48">
        <f>IF(ISBLANK(B45),"",IF(COUNT(tData[[#This Row],[R1]:[R3]])=0,"",MAX(tData[[#This Row],[R1]:[R3]])))</f>
        <v>260</v>
      </c>
      <c r="P45" s="50">
        <f>IF(ISBLANK(tData[[#This Row],[Tournament]]),"",IF(COUNT(tData[[#This Row],[R1]:[R3]])=0,"",MAX(tData[[#This Row],[R1]:[R3]],tData[[#This Row],[QF]:[F2]])))</f>
        <v>260</v>
      </c>
      <c r="Q45" s="51">
        <f>IF(ISBLANK(tData[[#This Row],[Tournament]]),"",IFERROR(AVERAGE(tData[[#This Row],[R1]:[R3]],tData[[#This Row],[QF]:[F2]]),""))</f>
        <v>191.25</v>
      </c>
      <c r="R45" s="51" t="str">
        <f>IF(ISBLANK(tData[[#This Row],[Tournament]]),"",IF(COUNT(tData[[#This Row],[R1]:[R3]])=0,"No show",RIGHT("000"&amp;FLOOR(tData[[#This Row],[Best]],$R$1),3)&amp;"-"&amp;RIGHT("000"&amp;FLOOR(tData[[#This Row],[Best]],$R$1)+$R$1-1,3)))</f>
        <v>250-299</v>
      </c>
      <c r="S45" s="51" t="str">
        <f>IF(ISBLANK(tData[[#This Row],[Tournament]]),"",IF(COUNT(tData[[#This Row],[R1]:[R3]])=0,"No show",RIGHT("000"&amp;FLOOR(tData[[#This Row],[Best]],$S$1),3)&amp;"-"&amp;RIGHT("000"&amp;FLOOR(tData[[#This Row],[Best]],$S$1)+$S$1-1,3)))</f>
        <v>260-269</v>
      </c>
      <c r="T45" s="58"/>
      <c r="U45" s="48" t="str">
        <f ca="1">IF(OR(tData[[#This Row],[Q]]="X",tData[[#This Row],[Q]]="*"),IFERROR(OFFSET(tComplete[[#Headers],[Next Round]],MATCH(tData[[#This Row],[Tournament]],tComplete[Tournament],0),0),""),"")</f>
        <v/>
      </c>
      <c r="V45" s="41" t="b">
        <f>IF(ISBLANK(tData[[#This Row],[Tournament]]),"",NOT(ISERR(FIND("SAP",UPPER(tData[[#This Row],[Team]])))))</f>
        <v>0</v>
      </c>
    </row>
    <row r="46" spans="2:22" ht="16" x14ac:dyDescent="0.2">
      <c r="B46" s="41" t="s">
        <v>17</v>
      </c>
      <c r="C46" s="41"/>
      <c r="D46" s="41" t="str">
        <f ca="1">IFERROR(OFFSET(tComplete[[#Headers],[Country]],MATCH(tData[[#This Row],[Tournament]],tComplete[Tournament],0),0),"")</f>
        <v>CH</v>
      </c>
      <c r="E46" s="49">
        <f ca="1">IFERROR(OFFSET(tComplete[[#Headers],[Date]],MATCH(tData[[#This Row],[Tournament]],tComplete[Tournament],0),0),"")</f>
        <v>45990</v>
      </c>
      <c r="F46" s="49" t="str">
        <f ca="1">IFERROR(OFFSET(tComplete[[#Headers],[Round]],MATCH(tData[[#This Row],[Tournament]],tComplete[Tournament],0),0),"")</f>
        <v>Regio</v>
      </c>
      <c r="G46" s="41" t="s">
        <v>166</v>
      </c>
      <c r="H46" s="41">
        <v>145</v>
      </c>
      <c r="I46" s="41">
        <v>235</v>
      </c>
      <c r="J46" s="41">
        <v>230</v>
      </c>
      <c r="K46" s="41"/>
      <c r="L46" s="41"/>
      <c r="M46" s="41"/>
      <c r="N46" s="41"/>
      <c r="O46" s="48">
        <f>IF(ISBLANK(B46),"",IF(COUNT(tData[[#This Row],[R1]:[R3]])=0,"",MAX(tData[[#This Row],[R1]:[R3]])))</f>
        <v>235</v>
      </c>
      <c r="P46" s="50">
        <f>IF(ISBLANK(tData[[#This Row],[Tournament]]),"",IF(COUNT(tData[[#This Row],[R1]:[R3]])=0,"",MAX(tData[[#This Row],[R1]:[R3]],tData[[#This Row],[QF]:[F2]])))</f>
        <v>235</v>
      </c>
      <c r="Q46" s="51">
        <f>IF(ISBLANK(tData[[#This Row],[Tournament]]),"",IFERROR(AVERAGE(tData[[#This Row],[R1]:[R3]],tData[[#This Row],[QF]:[F2]]),""))</f>
        <v>203.33333333333334</v>
      </c>
      <c r="R46" s="51" t="str">
        <f>IF(ISBLANK(tData[[#This Row],[Tournament]]),"",IF(COUNT(tData[[#This Row],[R1]:[R3]])=0,"No show",RIGHT("000"&amp;FLOOR(tData[[#This Row],[Best]],$R$1),3)&amp;"-"&amp;RIGHT("000"&amp;FLOOR(tData[[#This Row],[Best]],$R$1)+$R$1-1,3)))</f>
        <v>200-249</v>
      </c>
      <c r="S46" s="51" t="str">
        <f>IF(ISBLANK(tData[[#This Row],[Tournament]]),"",IF(COUNT(tData[[#This Row],[R1]:[R3]])=0,"No show",RIGHT("000"&amp;FLOOR(tData[[#This Row],[Best]],$S$1),3)&amp;"-"&amp;RIGHT("000"&amp;FLOOR(tData[[#This Row],[Best]],$S$1)+$S$1-1,3)))</f>
        <v>230-239</v>
      </c>
      <c r="T46" s="58"/>
      <c r="U46" s="48" t="str">
        <f ca="1">IF(OR(tData[[#This Row],[Q]]="X",tData[[#This Row],[Q]]="*"),IFERROR(OFFSET(tComplete[[#Headers],[Next Round]],MATCH(tData[[#This Row],[Tournament]],tComplete[Tournament],0),0),""),"")</f>
        <v/>
      </c>
      <c r="V46" s="41" t="b">
        <f>IF(ISBLANK(tData[[#This Row],[Tournament]]),"",NOT(ISERR(FIND("SAP",UPPER(tData[[#This Row],[Team]])))))</f>
        <v>0</v>
      </c>
    </row>
    <row r="47" spans="2:22" ht="16" x14ac:dyDescent="0.2">
      <c r="B47" s="41" t="s">
        <v>17</v>
      </c>
      <c r="C47" s="41"/>
      <c r="D47" s="41" t="str">
        <f ca="1">IFERROR(OFFSET(tComplete[[#Headers],[Country]],MATCH(tData[[#This Row],[Tournament]],tComplete[Tournament],0),0),"")</f>
        <v>CH</v>
      </c>
      <c r="E47" s="49">
        <f ca="1">IFERROR(OFFSET(tComplete[[#Headers],[Date]],MATCH(tData[[#This Row],[Tournament]],tComplete[Tournament],0),0),"")</f>
        <v>45990</v>
      </c>
      <c r="F47" s="49" t="str">
        <f ca="1">IFERROR(OFFSET(tComplete[[#Headers],[Round]],MATCH(tData[[#This Row],[Tournament]],tComplete[Tournament],0),0),"")</f>
        <v>Regio</v>
      </c>
      <c r="G47" s="41" t="s">
        <v>275</v>
      </c>
      <c r="H47" s="41">
        <v>165</v>
      </c>
      <c r="I47" s="41">
        <v>180</v>
      </c>
      <c r="J47" s="41">
        <v>230</v>
      </c>
      <c r="K47" s="41"/>
      <c r="L47" s="41"/>
      <c r="M47" s="41"/>
      <c r="N47" s="41"/>
      <c r="O47" s="48">
        <f>IF(ISBLANK(B47),"",IF(COUNT(tData[[#This Row],[R1]:[R3]])=0,"",MAX(tData[[#This Row],[R1]:[R3]])))</f>
        <v>230</v>
      </c>
      <c r="P47" s="50">
        <f>IF(ISBLANK(tData[[#This Row],[Tournament]]),"",IF(COUNT(tData[[#This Row],[R1]:[R3]])=0,"",MAX(tData[[#This Row],[R1]:[R3]],tData[[#This Row],[QF]:[F2]])))</f>
        <v>230</v>
      </c>
      <c r="Q47" s="51">
        <f>IF(ISBLANK(tData[[#This Row],[Tournament]]),"",IFERROR(AVERAGE(tData[[#This Row],[R1]:[R3]],tData[[#This Row],[QF]:[F2]]),""))</f>
        <v>191.66666666666666</v>
      </c>
      <c r="R47" s="51" t="str">
        <f>IF(ISBLANK(tData[[#This Row],[Tournament]]),"",IF(COUNT(tData[[#This Row],[R1]:[R3]])=0,"No show",RIGHT("000"&amp;FLOOR(tData[[#This Row],[Best]],$R$1),3)&amp;"-"&amp;RIGHT("000"&amp;FLOOR(tData[[#This Row],[Best]],$R$1)+$R$1-1,3)))</f>
        <v>200-249</v>
      </c>
      <c r="S47" s="51" t="str">
        <f>IF(ISBLANK(tData[[#This Row],[Tournament]]),"",IF(COUNT(tData[[#This Row],[R1]:[R3]])=0,"No show",RIGHT("000"&amp;FLOOR(tData[[#This Row],[Best]],$S$1),3)&amp;"-"&amp;RIGHT("000"&amp;FLOOR(tData[[#This Row],[Best]],$S$1)+$S$1-1,3)))</f>
        <v>230-239</v>
      </c>
      <c r="T47" s="58"/>
      <c r="U47" s="48" t="str">
        <f ca="1">IF(OR(tData[[#This Row],[Q]]="X",tData[[#This Row],[Q]]="*"),IFERROR(OFFSET(tComplete[[#Headers],[Next Round]],MATCH(tData[[#This Row],[Tournament]],tComplete[Tournament],0),0),""),"")</f>
        <v/>
      </c>
      <c r="V47" s="41" t="b">
        <f>IF(ISBLANK(tData[[#This Row],[Tournament]]),"",NOT(ISERR(FIND("SAP",UPPER(tData[[#This Row],[Team]])))))</f>
        <v>0</v>
      </c>
    </row>
    <row r="48" spans="2:22" ht="16" x14ac:dyDescent="0.2">
      <c r="B48" s="41" t="s">
        <v>17</v>
      </c>
      <c r="C48" s="41"/>
      <c r="D48" s="41" t="str">
        <f ca="1">IFERROR(OFFSET(tComplete[[#Headers],[Country]],MATCH(tData[[#This Row],[Tournament]],tComplete[Tournament],0),0),"")</f>
        <v>CH</v>
      </c>
      <c r="E48" s="49">
        <f ca="1">IFERROR(OFFSET(tComplete[[#Headers],[Date]],MATCH(tData[[#This Row],[Tournament]],tComplete[Tournament],0),0),"")</f>
        <v>45990</v>
      </c>
      <c r="F48" s="49" t="str">
        <f ca="1">IFERROR(OFFSET(tComplete[[#Headers],[Round]],MATCH(tData[[#This Row],[Tournament]],tComplete[Tournament],0),0),"")</f>
        <v>Regio</v>
      </c>
      <c r="G48" s="41" t="s">
        <v>167</v>
      </c>
      <c r="H48" s="41">
        <v>180</v>
      </c>
      <c r="I48" s="41">
        <v>220</v>
      </c>
      <c r="J48" s="41">
        <v>220</v>
      </c>
      <c r="K48" s="41"/>
      <c r="L48" s="41"/>
      <c r="M48" s="41"/>
      <c r="N48" s="41"/>
      <c r="O48" s="48">
        <f>IF(ISBLANK(B48),"",IF(COUNT(tData[[#This Row],[R1]:[R3]])=0,"",MAX(tData[[#This Row],[R1]:[R3]])))</f>
        <v>220</v>
      </c>
      <c r="P48" s="50">
        <f>IF(ISBLANK(tData[[#This Row],[Tournament]]),"",IF(COUNT(tData[[#This Row],[R1]:[R3]])=0,"",MAX(tData[[#This Row],[R1]:[R3]],tData[[#This Row],[QF]:[F2]])))</f>
        <v>220</v>
      </c>
      <c r="Q48" s="51">
        <f>IF(ISBLANK(tData[[#This Row],[Tournament]]),"",IFERROR(AVERAGE(tData[[#This Row],[R1]:[R3]],tData[[#This Row],[QF]:[F2]]),""))</f>
        <v>206.66666666666666</v>
      </c>
      <c r="R48" s="51" t="str">
        <f>IF(ISBLANK(tData[[#This Row],[Tournament]]),"",IF(COUNT(tData[[#This Row],[R1]:[R3]])=0,"No show",RIGHT("000"&amp;FLOOR(tData[[#This Row],[Best]],$R$1),3)&amp;"-"&amp;RIGHT("000"&amp;FLOOR(tData[[#This Row],[Best]],$R$1)+$R$1-1,3)))</f>
        <v>200-249</v>
      </c>
      <c r="S48" s="51" t="str">
        <f>IF(ISBLANK(tData[[#This Row],[Tournament]]),"",IF(COUNT(tData[[#This Row],[R1]:[R3]])=0,"No show",RIGHT("000"&amp;FLOOR(tData[[#This Row],[Best]],$S$1),3)&amp;"-"&amp;RIGHT("000"&amp;FLOOR(tData[[#This Row],[Best]],$S$1)+$S$1-1,3)))</f>
        <v>220-229</v>
      </c>
      <c r="T48" s="58"/>
      <c r="U48" s="48" t="str">
        <f ca="1">IF(OR(tData[[#This Row],[Q]]="X",tData[[#This Row],[Q]]="*"),IFERROR(OFFSET(tComplete[[#Headers],[Next Round]],MATCH(tData[[#This Row],[Tournament]],tComplete[Tournament],0),0),""),"")</f>
        <v/>
      </c>
      <c r="V48" s="41" t="b">
        <f>IF(ISBLANK(tData[[#This Row],[Tournament]]),"",NOT(ISERR(FIND("SAP",UPPER(tData[[#This Row],[Team]])))))</f>
        <v>0</v>
      </c>
    </row>
    <row r="49" spans="2:22" ht="16" x14ac:dyDescent="0.2">
      <c r="B49" s="41" t="s">
        <v>17</v>
      </c>
      <c r="C49" s="41"/>
      <c r="D49" s="41" t="str">
        <f ca="1">IFERROR(OFFSET(tComplete[[#Headers],[Country]],MATCH(tData[[#This Row],[Tournament]],tComplete[Tournament],0),0),"")</f>
        <v>CH</v>
      </c>
      <c r="E49" s="49">
        <f ca="1">IFERROR(OFFSET(tComplete[[#Headers],[Date]],MATCH(tData[[#This Row],[Tournament]],tComplete[Tournament],0),0),"")</f>
        <v>45990</v>
      </c>
      <c r="F49" s="49" t="str">
        <f ca="1">IFERROR(OFFSET(tComplete[[#Headers],[Round]],MATCH(tData[[#This Row],[Tournament]],tComplete[Tournament],0),0),"")</f>
        <v>Regio</v>
      </c>
      <c r="G49" s="41" t="s">
        <v>276</v>
      </c>
      <c r="H49" s="41">
        <v>215</v>
      </c>
      <c r="I49" s="41">
        <v>205</v>
      </c>
      <c r="J49" s="41">
        <v>155</v>
      </c>
      <c r="K49" s="41"/>
      <c r="L49" s="48"/>
      <c r="M49" s="48"/>
      <c r="N49" s="48"/>
      <c r="O49" s="48">
        <f>IF(ISBLANK(B49),"",IF(COUNT(tData[[#This Row],[R1]:[R3]])=0,"",MAX(tData[[#This Row],[R1]:[R3]])))</f>
        <v>215</v>
      </c>
      <c r="P49" s="50">
        <f>IF(ISBLANK(tData[[#This Row],[Tournament]]),"",IF(COUNT(tData[[#This Row],[R1]:[R3]])=0,"",MAX(tData[[#This Row],[R1]:[R3]],tData[[#This Row],[QF]:[F2]])))</f>
        <v>215</v>
      </c>
      <c r="Q49" s="51">
        <f>IF(ISBLANK(tData[[#This Row],[Tournament]]),"",IFERROR(AVERAGE(tData[[#This Row],[R1]:[R3]],tData[[#This Row],[QF]:[F2]]),""))</f>
        <v>191.66666666666666</v>
      </c>
      <c r="R49" s="51" t="str">
        <f>IF(ISBLANK(tData[[#This Row],[Tournament]]),"",IF(COUNT(tData[[#This Row],[R1]:[R3]])=0,"No show",RIGHT("000"&amp;FLOOR(tData[[#This Row],[Best]],$R$1),3)&amp;"-"&amp;RIGHT("000"&amp;FLOOR(tData[[#This Row],[Best]],$R$1)+$R$1-1,3)))</f>
        <v>200-249</v>
      </c>
      <c r="S49" s="51" t="str">
        <f>IF(ISBLANK(tData[[#This Row],[Tournament]]),"",IF(COUNT(tData[[#This Row],[R1]:[R3]])=0,"No show",RIGHT("000"&amp;FLOOR(tData[[#This Row],[Best]],$S$1),3)&amp;"-"&amp;RIGHT("000"&amp;FLOOR(tData[[#This Row],[Best]],$S$1)+$S$1-1,3)))</f>
        <v>210-219</v>
      </c>
      <c r="T49" s="58" t="s">
        <v>74</v>
      </c>
      <c r="U49" s="48" t="str">
        <f ca="1">IF(OR(tData[[#This Row],[Q]]="X",tData[[#This Row],[Q]]="*"),IFERROR(OFFSET(tComplete[[#Headers],[Next Round]],MATCH(tData[[#This Row],[Tournament]],tComplete[Tournament],0),0),""),"")</f>
        <v>Qualifikation Schweiz - Jura</v>
      </c>
      <c r="V49" s="41" t="b">
        <f>IF(ISBLANK(tData[[#This Row],[Tournament]]),"",NOT(ISERR(FIND("SAP",UPPER(tData[[#This Row],[Team]])))))</f>
        <v>0</v>
      </c>
    </row>
    <row r="50" spans="2:22" ht="16" x14ac:dyDescent="0.2">
      <c r="B50" s="41" t="s">
        <v>17</v>
      </c>
      <c r="C50" s="41"/>
      <c r="D50" s="41" t="str">
        <f ca="1">IFERROR(OFFSET(tComplete[[#Headers],[Country]],MATCH(tData[[#This Row],[Tournament]],tComplete[Tournament],0),0),"")</f>
        <v>CH</v>
      </c>
      <c r="E50" s="49">
        <f ca="1">IFERROR(OFFSET(tComplete[[#Headers],[Date]],MATCH(tData[[#This Row],[Tournament]],tComplete[Tournament],0),0),"")</f>
        <v>45990</v>
      </c>
      <c r="F50" s="49" t="str">
        <f ca="1">IFERROR(OFFSET(tComplete[[#Headers],[Round]],MATCH(tData[[#This Row],[Tournament]],tComplete[Tournament],0),0),"")</f>
        <v>Regio</v>
      </c>
      <c r="G50" s="41" t="s">
        <v>164</v>
      </c>
      <c r="H50" s="41">
        <v>155</v>
      </c>
      <c r="I50" s="41">
        <v>195</v>
      </c>
      <c r="J50" s="41">
        <v>185</v>
      </c>
      <c r="K50" s="41"/>
      <c r="L50" s="48"/>
      <c r="M50" s="48"/>
      <c r="N50" s="48"/>
      <c r="O50" s="48">
        <f>IF(ISBLANK(B50),"",IF(COUNT(tData[[#This Row],[R1]:[R3]])=0,"",MAX(tData[[#This Row],[R1]:[R3]])))</f>
        <v>195</v>
      </c>
      <c r="P50" s="50">
        <f>IF(ISBLANK(tData[[#This Row],[Tournament]]),"",IF(COUNT(tData[[#This Row],[R1]:[R3]])=0,"",MAX(tData[[#This Row],[R1]:[R3]],tData[[#This Row],[QF]:[F2]])))</f>
        <v>195</v>
      </c>
      <c r="Q50" s="51">
        <f>IF(ISBLANK(tData[[#This Row],[Tournament]]),"",IFERROR(AVERAGE(tData[[#This Row],[R1]:[R3]],tData[[#This Row],[QF]:[F2]]),""))</f>
        <v>178.33333333333334</v>
      </c>
      <c r="R50" s="51" t="str">
        <f>IF(ISBLANK(tData[[#This Row],[Tournament]]),"",IF(COUNT(tData[[#This Row],[R1]:[R3]])=0,"No show",RIGHT("000"&amp;FLOOR(tData[[#This Row],[Best]],$R$1),3)&amp;"-"&amp;RIGHT("000"&amp;FLOOR(tData[[#This Row],[Best]],$R$1)+$R$1-1,3)))</f>
        <v>150-199</v>
      </c>
      <c r="S50" s="51" t="str">
        <f>IF(ISBLANK(tData[[#This Row],[Tournament]]),"",IF(COUNT(tData[[#This Row],[R1]:[R3]])=0,"No show",RIGHT("000"&amp;FLOOR(tData[[#This Row],[Best]],$S$1),3)&amp;"-"&amp;RIGHT("000"&amp;FLOOR(tData[[#This Row],[Best]],$S$1)+$S$1-1,3)))</f>
        <v>190-199</v>
      </c>
      <c r="T50" s="58"/>
      <c r="U50" s="48" t="str">
        <f ca="1">IF(OR(tData[[#This Row],[Q]]="X",tData[[#This Row],[Q]]="*"),IFERROR(OFFSET(tComplete[[#Headers],[Next Round]],MATCH(tData[[#This Row],[Tournament]],tComplete[Tournament],0),0),""),"")</f>
        <v/>
      </c>
      <c r="V50" s="41" t="b">
        <f>IF(ISBLANK(tData[[#This Row],[Tournament]]),"",NOT(ISERR(FIND("SAP",UPPER(tData[[#This Row],[Team]])))))</f>
        <v>0</v>
      </c>
    </row>
    <row r="51" spans="2:22" ht="16" x14ac:dyDescent="0.2">
      <c r="B51" s="41" t="s">
        <v>17</v>
      </c>
      <c r="C51" s="41"/>
      <c r="D51" s="41" t="str">
        <f ca="1">IFERROR(OFFSET(tComplete[[#Headers],[Country]],MATCH(tData[[#This Row],[Tournament]],tComplete[Tournament],0),0),"")</f>
        <v>CH</v>
      </c>
      <c r="E51" s="49">
        <f ca="1">IFERROR(OFFSET(tComplete[[#Headers],[Date]],MATCH(tData[[#This Row],[Tournament]],tComplete[Tournament],0),0),"")</f>
        <v>45990</v>
      </c>
      <c r="F51" s="49" t="str">
        <f ca="1">IFERROR(OFFSET(tComplete[[#Headers],[Round]],MATCH(tData[[#This Row],[Tournament]],tComplete[Tournament],0),0),"")</f>
        <v>Regio</v>
      </c>
      <c r="G51" s="41" t="s">
        <v>277</v>
      </c>
      <c r="H51" s="41">
        <v>95</v>
      </c>
      <c r="I51" s="41">
        <v>180</v>
      </c>
      <c r="J51" s="41">
        <v>145</v>
      </c>
      <c r="K51" s="41"/>
      <c r="L51" s="48"/>
      <c r="M51" s="48"/>
      <c r="N51" s="48"/>
      <c r="O51" s="48">
        <f>IF(ISBLANK(B51),"",IF(COUNT(tData[[#This Row],[R1]:[R3]])=0,"",MAX(tData[[#This Row],[R1]:[R3]])))</f>
        <v>180</v>
      </c>
      <c r="P51" s="50">
        <f>IF(ISBLANK(tData[[#This Row],[Tournament]]),"",IF(COUNT(tData[[#This Row],[R1]:[R3]])=0,"",MAX(tData[[#This Row],[R1]:[R3]],tData[[#This Row],[QF]:[F2]])))</f>
        <v>180</v>
      </c>
      <c r="Q51" s="51">
        <f>IF(ISBLANK(tData[[#This Row],[Tournament]]),"",IFERROR(AVERAGE(tData[[#This Row],[R1]:[R3]],tData[[#This Row],[QF]:[F2]]),""))</f>
        <v>140</v>
      </c>
      <c r="R51" s="51" t="str">
        <f>IF(ISBLANK(tData[[#This Row],[Tournament]]),"",IF(COUNT(tData[[#This Row],[R1]:[R3]])=0,"No show",RIGHT("000"&amp;FLOOR(tData[[#This Row],[Best]],$R$1),3)&amp;"-"&amp;RIGHT("000"&amp;FLOOR(tData[[#This Row],[Best]],$R$1)+$R$1-1,3)))</f>
        <v>150-199</v>
      </c>
      <c r="S51" s="51" t="str">
        <f>IF(ISBLANK(tData[[#This Row],[Tournament]]),"",IF(COUNT(tData[[#This Row],[R1]:[R3]])=0,"No show",RIGHT("000"&amp;FLOOR(tData[[#This Row],[Best]],$S$1),3)&amp;"-"&amp;RIGHT("000"&amp;FLOOR(tData[[#This Row],[Best]],$S$1)+$S$1-1,3)))</f>
        <v>180-189</v>
      </c>
      <c r="T51" s="58"/>
      <c r="U51" s="48" t="str">
        <f ca="1">IF(OR(tData[[#This Row],[Q]]="X",tData[[#This Row],[Q]]="*"),IFERROR(OFFSET(tComplete[[#Headers],[Next Round]],MATCH(tData[[#This Row],[Tournament]],tComplete[Tournament],0),0),""),"")</f>
        <v/>
      </c>
      <c r="V51" s="41" t="b">
        <f>IF(ISBLANK(tData[[#This Row],[Tournament]]),"",NOT(ISERR(FIND("SAP",UPPER(tData[[#This Row],[Team]])))))</f>
        <v>0</v>
      </c>
    </row>
    <row r="52" spans="2:22" ht="16" x14ac:dyDescent="0.2">
      <c r="B52" s="41" t="s">
        <v>17</v>
      </c>
      <c r="C52" s="41"/>
      <c r="D52" s="41" t="str">
        <f ca="1">IFERROR(OFFSET(tComplete[[#Headers],[Country]],MATCH(tData[[#This Row],[Tournament]],tComplete[Tournament],0),0),"")</f>
        <v>CH</v>
      </c>
      <c r="E52" s="49">
        <f ca="1">IFERROR(OFFSET(tComplete[[#Headers],[Date]],MATCH(tData[[#This Row],[Tournament]],tComplete[Tournament],0),0),"")</f>
        <v>45990</v>
      </c>
      <c r="F52" s="49" t="str">
        <f ca="1">IFERROR(OFFSET(tComplete[[#Headers],[Round]],MATCH(tData[[#This Row],[Tournament]],tComplete[Tournament],0),0),"")</f>
        <v>Regio</v>
      </c>
      <c r="G52" s="41" t="s">
        <v>163</v>
      </c>
      <c r="H52" s="41">
        <v>120</v>
      </c>
      <c r="I52" s="41">
        <v>75</v>
      </c>
      <c r="J52" s="41">
        <v>135</v>
      </c>
      <c r="K52" s="41"/>
      <c r="L52" s="48"/>
      <c r="M52" s="48"/>
      <c r="N52" s="48"/>
      <c r="O52" s="48">
        <f>IF(ISBLANK(B52),"",IF(COUNT(tData[[#This Row],[R1]:[R3]])=0,"",MAX(tData[[#This Row],[R1]:[R3]])))</f>
        <v>135</v>
      </c>
      <c r="P52" s="50">
        <f>IF(ISBLANK(tData[[#This Row],[Tournament]]),"",IF(COUNT(tData[[#This Row],[R1]:[R3]])=0,"",MAX(tData[[#This Row],[R1]:[R3]],tData[[#This Row],[QF]:[F2]])))</f>
        <v>135</v>
      </c>
      <c r="Q52" s="51">
        <f>IF(ISBLANK(tData[[#This Row],[Tournament]]),"",IFERROR(AVERAGE(tData[[#This Row],[R1]:[R3]],tData[[#This Row],[QF]:[F2]]),""))</f>
        <v>110</v>
      </c>
      <c r="R52" s="51" t="str">
        <f>IF(ISBLANK(tData[[#This Row],[Tournament]]),"",IF(COUNT(tData[[#This Row],[R1]:[R3]])=0,"No show",RIGHT("000"&amp;FLOOR(tData[[#This Row],[Best]],$R$1),3)&amp;"-"&amp;RIGHT("000"&amp;FLOOR(tData[[#This Row],[Best]],$R$1)+$R$1-1,3)))</f>
        <v>100-149</v>
      </c>
      <c r="S52" s="51" t="str">
        <f>IF(ISBLANK(tData[[#This Row],[Tournament]]),"",IF(COUNT(tData[[#This Row],[R1]:[R3]])=0,"No show",RIGHT("000"&amp;FLOOR(tData[[#This Row],[Best]],$S$1),3)&amp;"-"&amp;RIGHT("000"&amp;FLOOR(tData[[#This Row],[Best]],$S$1)+$S$1-1,3)))</f>
        <v>130-139</v>
      </c>
      <c r="T52" s="58"/>
      <c r="U52" s="48" t="str">
        <f ca="1">IF(OR(tData[[#This Row],[Q]]="X",tData[[#This Row],[Q]]="*"),IFERROR(OFFSET(tComplete[[#Headers],[Next Round]],MATCH(tData[[#This Row],[Tournament]],tComplete[Tournament],0),0),""),"")</f>
        <v/>
      </c>
      <c r="V52" s="41" t="b">
        <f>IF(ISBLANK(tData[[#This Row],[Tournament]]),"",NOT(ISERR(FIND("SAP",UPPER(tData[[#This Row],[Team]])))))</f>
        <v>1</v>
      </c>
    </row>
    <row r="53" spans="2:22" ht="16" x14ac:dyDescent="0.2">
      <c r="B53" s="41" t="s">
        <v>17</v>
      </c>
      <c r="C53" s="41"/>
      <c r="D53" s="41" t="str">
        <f ca="1">IFERROR(OFFSET(tComplete[[#Headers],[Country]],MATCH(tData[[#This Row],[Tournament]],tComplete[Tournament],0),0),"")</f>
        <v>CH</v>
      </c>
      <c r="E53" s="49">
        <f ca="1">IFERROR(OFFSET(tComplete[[#Headers],[Date]],MATCH(tData[[#This Row],[Tournament]],tComplete[Tournament],0),0),"")</f>
        <v>45990</v>
      </c>
      <c r="F53" s="49" t="str">
        <f ca="1">IFERROR(OFFSET(tComplete[[#Headers],[Round]],MATCH(tData[[#This Row],[Tournament]],tComplete[Tournament],0),0),"")</f>
        <v>Regio</v>
      </c>
      <c r="G53" s="41" t="s">
        <v>165</v>
      </c>
      <c r="H53" s="41">
        <v>115</v>
      </c>
      <c r="I53" s="41">
        <v>120</v>
      </c>
      <c r="J53" s="41">
        <v>95</v>
      </c>
      <c r="K53" s="41"/>
      <c r="L53" s="48"/>
      <c r="M53" s="48"/>
      <c r="N53" s="48"/>
      <c r="O53" s="48">
        <f>IF(ISBLANK(B53),"",IF(COUNT(tData[[#This Row],[R1]:[R3]])=0,"",MAX(tData[[#This Row],[R1]:[R3]])))</f>
        <v>120</v>
      </c>
      <c r="P53" s="50">
        <f>IF(ISBLANK(tData[[#This Row],[Tournament]]),"",IF(COUNT(tData[[#This Row],[R1]:[R3]])=0,"",MAX(tData[[#This Row],[R1]:[R3]],tData[[#This Row],[QF]:[F2]])))</f>
        <v>120</v>
      </c>
      <c r="Q53" s="51">
        <f>IF(ISBLANK(tData[[#This Row],[Tournament]]),"",IFERROR(AVERAGE(tData[[#This Row],[R1]:[R3]],tData[[#This Row],[QF]:[F2]]),""))</f>
        <v>110</v>
      </c>
      <c r="R53" s="51" t="str">
        <f>IF(ISBLANK(tData[[#This Row],[Tournament]]),"",IF(COUNT(tData[[#This Row],[R1]:[R3]])=0,"No show",RIGHT("000"&amp;FLOOR(tData[[#This Row],[Best]],$R$1),3)&amp;"-"&amp;RIGHT("000"&amp;FLOOR(tData[[#This Row],[Best]],$R$1)+$R$1-1,3)))</f>
        <v>100-149</v>
      </c>
      <c r="S53" s="51" t="str">
        <f>IF(ISBLANK(tData[[#This Row],[Tournament]]),"",IF(COUNT(tData[[#This Row],[R1]:[R3]])=0,"No show",RIGHT("000"&amp;FLOOR(tData[[#This Row],[Best]],$S$1),3)&amp;"-"&amp;RIGHT("000"&amp;FLOOR(tData[[#This Row],[Best]],$S$1)+$S$1-1,3)))</f>
        <v>120-129</v>
      </c>
      <c r="T53" s="58"/>
      <c r="U53" s="48" t="str">
        <f ca="1">IF(OR(tData[[#This Row],[Q]]="X",tData[[#This Row],[Q]]="*"),IFERROR(OFFSET(tComplete[[#Headers],[Next Round]],MATCH(tData[[#This Row],[Tournament]],tComplete[Tournament],0),0),""),"")</f>
        <v/>
      </c>
      <c r="V53" s="41" t="b">
        <f>IF(ISBLANK(tData[[#This Row],[Tournament]]),"",NOT(ISERR(FIND("SAP",UPPER(tData[[#This Row],[Team]])))))</f>
        <v>0</v>
      </c>
    </row>
    <row r="54" spans="2:22" ht="16" x14ac:dyDescent="0.2">
      <c r="B54" s="41" t="s">
        <v>28</v>
      </c>
      <c r="C54" s="41"/>
      <c r="D54" s="41" t="str">
        <f ca="1">IFERROR(OFFSET(tComplete[[#Headers],[Country]],MATCH(tData[[#This Row],[Tournament]],tComplete[Tournament],0),0),"")</f>
        <v>AT</v>
      </c>
      <c r="E54" s="49">
        <f ca="1">IFERROR(OFFSET(tComplete[[#Headers],[Date]],MATCH(tData[[#This Row],[Tournament]],tComplete[Tournament],0),0),"")</f>
        <v>46038</v>
      </c>
      <c r="F54" s="49" t="str">
        <f ca="1">IFERROR(OFFSET(tComplete[[#Headers],[Round]],MATCH(tData[[#This Row],[Tournament]],tComplete[Tournament],0),0),"")</f>
        <v>Regio</v>
      </c>
      <c r="G54" s="41" t="s">
        <v>181</v>
      </c>
      <c r="H54" s="41">
        <v>305</v>
      </c>
      <c r="I54" s="41">
        <v>305</v>
      </c>
      <c r="J54" s="41">
        <v>285</v>
      </c>
      <c r="K54" s="41">
        <v>375</v>
      </c>
      <c r="L54" s="41">
        <v>275</v>
      </c>
      <c r="M54" s="41">
        <v>370</v>
      </c>
      <c r="N54" s="41">
        <v>355</v>
      </c>
      <c r="O54" s="48">
        <f>IF(ISBLANK(B54),"",IF(COUNT(tData[[#This Row],[R1]:[R3]])=0,"",MAX(tData[[#This Row],[R1]:[R3]])))</f>
        <v>305</v>
      </c>
      <c r="P54" s="50">
        <f>IF(ISBLANK(tData[[#This Row],[Tournament]]),"",IF(COUNT(tData[[#This Row],[R1]:[R3]])=0,"",MAX(tData[[#This Row],[R1]:[R3]],tData[[#This Row],[QF]:[F2]])))</f>
        <v>375</v>
      </c>
      <c r="Q54" s="51">
        <f>IF(ISBLANK(tData[[#This Row],[Tournament]]),"",IFERROR(AVERAGE(tData[[#This Row],[R1]:[R3]],tData[[#This Row],[QF]:[F2]]),""))</f>
        <v>324.28571428571428</v>
      </c>
      <c r="R54" s="51" t="str">
        <f>IF(ISBLANK(tData[[#This Row],[Tournament]]),"",IF(COUNT(tData[[#This Row],[R1]:[R3]])=0,"No show",RIGHT("000"&amp;FLOOR(tData[[#This Row],[Best]],$R$1),3)&amp;"-"&amp;RIGHT("000"&amp;FLOOR(tData[[#This Row],[Best]],$R$1)+$R$1-1,3)))</f>
        <v>350-399</v>
      </c>
      <c r="S54" s="51" t="str">
        <f>IF(ISBLANK(tData[[#This Row],[Tournament]]),"",IF(COUNT(tData[[#This Row],[R1]:[R3]])=0,"No show",RIGHT("000"&amp;FLOOR(tData[[#This Row],[Best]],$S$1),3)&amp;"-"&amp;RIGHT("000"&amp;FLOOR(tData[[#This Row],[Best]],$S$1)+$S$1-1,3)))</f>
        <v>370-379</v>
      </c>
      <c r="T54" s="58" t="s">
        <v>74</v>
      </c>
      <c r="U54" s="48" t="str">
        <f ca="1">IF(OR(tData[[#This Row],[Q]]="X",tData[[#This Row],[Q]]="*"),IFERROR(OFFSET(tComplete[[#Headers],[Next Round]],MATCH(tData[[#This Row],[Tournament]],tComplete[Tournament],0),0),""),"")</f>
        <v>Qualifikation Österreich - Tirol</v>
      </c>
      <c r="V54" s="41" t="b">
        <f>IF(ISBLANK(tData[[#This Row],[Tournament]]),"",NOT(ISERR(FIND("SAP",UPPER(tData[[#This Row],[Team]])))))</f>
        <v>0</v>
      </c>
    </row>
    <row r="55" spans="2:22" ht="16" x14ac:dyDescent="0.2">
      <c r="B55" s="41" t="s">
        <v>28</v>
      </c>
      <c r="C55" s="41"/>
      <c r="D55" s="41" t="str">
        <f ca="1">IFERROR(OFFSET(tComplete[[#Headers],[Country]],MATCH(tData[[#This Row],[Tournament]],tComplete[Tournament],0),0),"")</f>
        <v>AT</v>
      </c>
      <c r="E55" s="49">
        <f ca="1">IFERROR(OFFSET(tComplete[[#Headers],[Date]],MATCH(tData[[#This Row],[Tournament]],tComplete[Tournament],0),0),"")</f>
        <v>46038</v>
      </c>
      <c r="F55" s="49" t="str">
        <f ca="1">IFERROR(OFFSET(tComplete[[#Headers],[Round]],MATCH(tData[[#This Row],[Tournament]],tComplete[Tournament],0),0),"")</f>
        <v>Regio</v>
      </c>
      <c r="G55" s="41" t="s">
        <v>279</v>
      </c>
      <c r="H55" s="41">
        <v>330</v>
      </c>
      <c r="I55" s="41">
        <v>255</v>
      </c>
      <c r="J55" s="41">
        <v>230</v>
      </c>
      <c r="K55" s="41">
        <v>315</v>
      </c>
      <c r="L55" s="41">
        <v>320</v>
      </c>
      <c r="M55" s="41">
        <v>355</v>
      </c>
      <c r="N55" s="41">
        <v>350</v>
      </c>
      <c r="O55" s="48">
        <f>IF(ISBLANK(B55),"",IF(COUNT(tData[[#This Row],[R1]:[R3]])=0,"",MAX(tData[[#This Row],[R1]:[R3]])))</f>
        <v>330</v>
      </c>
      <c r="P55" s="50">
        <f>IF(ISBLANK(tData[[#This Row],[Tournament]]),"",IF(COUNT(tData[[#This Row],[R1]:[R3]])=0,"",MAX(tData[[#This Row],[R1]:[R3]],tData[[#This Row],[QF]:[F2]])))</f>
        <v>355</v>
      </c>
      <c r="Q55" s="51">
        <f>IF(ISBLANK(tData[[#This Row],[Tournament]]),"",IFERROR(AVERAGE(tData[[#This Row],[R1]:[R3]],tData[[#This Row],[QF]:[F2]]),""))</f>
        <v>307.85714285714283</v>
      </c>
      <c r="R55" s="51" t="str">
        <f>IF(ISBLANK(tData[[#This Row],[Tournament]]),"",IF(COUNT(tData[[#This Row],[R1]:[R3]])=0,"No show",RIGHT("000"&amp;FLOOR(tData[[#This Row],[Best]],$R$1),3)&amp;"-"&amp;RIGHT("000"&amp;FLOOR(tData[[#This Row],[Best]],$R$1)+$R$1-1,3)))</f>
        <v>350-399</v>
      </c>
      <c r="S55" s="51" t="str">
        <f>IF(ISBLANK(tData[[#This Row],[Tournament]]),"",IF(COUNT(tData[[#This Row],[R1]:[R3]])=0,"No show",RIGHT("000"&amp;FLOOR(tData[[#This Row],[Best]],$S$1),3)&amp;"-"&amp;RIGHT("000"&amp;FLOOR(tData[[#This Row],[Best]],$S$1)+$S$1-1,3)))</f>
        <v>350-359</v>
      </c>
      <c r="T55" s="58" t="s">
        <v>74</v>
      </c>
      <c r="U55" s="48" t="str">
        <f ca="1">IF(OR(tData[[#This Row],[Q]]="X",tData[[#This Row],[Q]]="*"),IFERROR(OFFSET(tComplete[[#Headers],[Next Round]],MATCH(tData[[#This Row],[Tournament]],tComplete[Tournament],0),0),""),"")</f>
        <v>Qualifikation Österreich - Tirol</v>
      </c>
      <c r="V55" s="41" t="b">
        <f>IF(ISBLANK(tData[[#This Row],[Tournament]]),"",NOT(ISERR(FIND("SAP",UPPER(tData[[#This Row],[Team]])))))</f>
        <v>0</v>
      </c>
    </row>
    <row r="56" spans="2:22" ht="16" x14ac:dyDescent="0.2">
      <c r="B56" s="41" t="s">
        <v>28</v>
      </c>
      <c r="C56" s="41"/>
      <c r="D56" s="41" t="str">
        <f ca="1">IFERROR(OFFSET(tComplete[[#Headers],[Country]],MATCH(tData[[#This Row],[Tournament]],tComplete[Tournament],0),0),"")</f>
        <v>AT</v>
      </c>
      <c r="E56" s="49">
        <f ca="1">IFERROR(OFFSET(tComplete[[#Headers],[Date]],MATCH(tData[[#This Row],[Tournament]],tComplete[Tournament],0),0),"")</f>
        <v>46038</v>
      </c>
      <c r="F56" s="49" t="str">
        <f ca="1">IFERROR(OFFSET(tComplete[[#Headers],[Round]],MATCH(tData[[#This Row],[Tournament]],tComplete[Tournament],0),0),"")</f>
        <v>Regio</v>
      </c>
      <c r="G56" s="41" t="s">
        <v>199</v>
      </c>
      <c r="H56" s="41">
        <v>220</v>
      </c>
      <c r="I56" s="41">
        <v>250</v>
      </c>
      <c r="J56" s="41">
        <v>260</v>
      </c>
      <c r="K56" s="41">
        <v>220</v>
      </c>
      <c r="L56" s="41">
        <v>240</v>
      </c>
      <c r="M56" s="41"/>
      <c r="N56" s="41"/>
      <c r="O56" s="48">
        <f>IF(ISBLANK(B56),"",IF(COUNT(tData[[#This Row],[R1]:[R3]])=0,"",MAX(tData[[#This Row],[R1]:[R3]])))</f>
        <v>260</v>
      </c>
      <c r="P56" s="50">
        <f>IF(ISBLANK(tData[[#This Row],[Tournament]]),"",IF(COUNT(tData[[#This Row],[R1]:[R3]])=0,"",MAX(tData[[#This Row],[R1]:[R3]],tData[[#This Row],[QF]:[F2]])))</f>
        <v>260</v>
      </c>
      <c r="Q56" s="51">
        <f>IF(ISBLANK(tData[[#This Row],[Tournament]]),"",IFERROR(AVERAGE(tData[[#This Row],[R1]:[R3]],tData[[#This Row],[QF]:[F2]]),""))</f>
        <v>238</v>
      </c>
      <c r="R56" s="51" t="str">
        <f>IF(ISBLANK(tData[[#This Row],[Tournament]]),"",IF(COUNT(tData[[#This Row],[R1]:[R3]])=0,"No show",RIGHT("000"&amp;FLOOR(tData[[#This Row],[Best]],$R$1),3)&amp;"-"&amp;RIGHT("000"&amp;FLOOR(tData[[#This Row],[Best]],$R$1)+$R$1-1,3)))</f>
        <v>250-299</v>
      </c>
      <c r="S56" s="51" t="str">
        <f>IF(ISBLANK(tData[[#This Row],[Tournament]]),"",IF(COUNT(tData[[#This Row],[R1]:[R3]])=0,"No show",RIGHT("000"&amp;FLOOR(tData[[#This Row],[Best]],$S$1),3)&amp;"-"&amp;RIGHT("000"&amp;FLOOR(tData[[#This Row],[Best]],$S$1)+$S$1-1,3)))</f>
        <v>260-269</v>
      </c>
      <c r="T56" s="58" t="s">
        <v>74</v>
      </c>
      <c r="U56" s="48" t="str">
        <f ca="1">IF(OR(tData[[#This Row],[Q]]="X",tData[[#This Row],[Q]]="*"),IFERROR(OFFSET(tComplete[[#Headers],[Next Round]],MATCH(tData[[#This Row],[Tournament]],tComplete[Tournament],0),0),""),"")</f>
        <v>Qualifikation Österreich - Tirol</v>
      </c>
      <c r="V56" s="41" t="b">
        <f>IF(ISBLANK(tData[[#This Row],[Tournament]]),"",NOT(ISERR(FIND("SAP",UPPER(tData[[#This Row],[Team]])))))</f>
        <v>0</v>
      </c>
    </row>
    <row r="57" spans="2:22" ht="16" x14ac:dyDescent="0.2">
      <c r="B57" s="41" t="s">
        <v>28</v>
      </c>
      <c r="C57" s="41"/>
      <c r="D57" s="41" t="str">
        <f ca="1">IFERROR(OFFSET(tComplete[[#Headers],[Country]],MATCH(tData[[#This Row],[Tournament]],tComplete[Tournament],0),0),"")</f>
        <v>AT</v>
      </c>
      <c r="E57" s="49">
        <f ca="1">IFERROR(OFFSET(tComplete[[#Headers],[Date]],MATCH(tData[[#This Row],[Tournament]],tComplete[Tournament],0),0),"")</f>
        <v>46038</v>
      </c>
      <c r="F57" s="49" t="str">
        <f ca="1">IFERROR(OFFSET(tComplete[[#Headers],[Round]],MATCH(tData[[#This Row],[Tournament]],tComplete[Tournament],0),0),"")</f>
        <v>Regio</v>
      </c>
      <c r="G57" s="41" t="s">
        <v>184</v>
      </c>
      <c r="H57" s="41">
        <v>260</v>
      </c>
      <c r="I57" s="41">
        <v>215</v>
      </c>
      <c r="J57" s="41">
        <v>225</v>
      </c>
      <c r="K57" s="41">
        <v>280</v>
      </c>
      <c r="L57" s="41">
        <v>195</v>
      </c>
      <c r="M57" s="41"/>
      <c r="N57" s="41"/>
      <c r="O57" s="48">
        <f>IF(ISBLANK(B57),"",IF(COUNT(tData[[#This Row],[R1]:[R3]])=0,"",MAX(tData[[#This Row],[R1]:[R3]])))</f>
        <v>260</v>
      </c>
      <c r="P57" s="50">
        <f>IF(ISBLANK(tData[[#This Row],[Tournament]]),"",IF(COUNT(tData[[#This Row],[R1]:[R3]])=0,"",MAX(tData[[#This Row],[R1]:[R3]],tData[[#This Row],[QF]:[F2]])))</f>
        <v>280</v>
      </c>
      <c r="Q57" s="51">
        <f>IF(ISBLANK(tData[[#This Row],[Tournament]]),"",IFERROR(AVERAGE(tData[[#This Row],[R1]:[R3]],tData[[#This Row],[QF]:[F2]]),""))</f>
        <v>235</v>
      </c>
      <c r="R57" s="51" t="str">
        <f>IF(ISBLANK(tData[[#This Row],[Tournament]]),"",IF(COUNT(tData[[#This Row],[R1]:[R3]])=0,"No show",RIGHT("000"&amp;FLOOR(tData[[#This Row],[Best]],$R$1),3)&amp;"-"&amp;RIGHT("000"&amp;FLOOR(tData[[#This Row],[Best]],$R$1)+$R$1-1,3)))</f>
        <v>250-299</v>
      </c>
      <c r="S57" s="51" t="str">
        <f>IF(ISBLANK(tData[[#This Row],[Tournament]]),"",IF(COUNT(tData[[#This Row],[R1]:[R3]])=0,"No show",RIGHT("000"&amp;FLOOR(tData[[#This Row],[Best]],$S$1),3)&amp;"-"&amp;RIGHT("000"&amp;FLOOR(tData[[#This Row],[Best]],$S$1)+$S$1-1,3)))</f>
        <v>280-289</v>
      </c>
      <c r="T57" s="58"/>
      <c r="U57" s="48" t="str">
        <f ca="1">IF(OR(tData[[#This Row],[Q]]="X",tData[[#This Row],[Q]]="*"),IFERROR(OFFSET(tComplete[[#Headers],[Next Round]],MATCH(tData[[#This Row],[Tournament]],tComplete[Tournament],0),0),""),"")</f>
        <v/>
      </c>
      <c r="V57" s="41" t="b">
        <f>IF(ISBLANK(tData[[#This Row],[Tournament]]),"",NOT(ISERR(FIND("SAP",UPPER(tData[[#This Row],[Team]])))))</f>
        <v>0</v>
      </c>
    </row>
    <row r="58" spans="2:22" ht="16" x14ac:dyDescent="0.2">
      <c r="B58" s="41" t="s">
        <v>28</v>
      </c>
      <c r="C58" s="41"/>
      <c r="D58" s="41" t="str">
        <f ca="1">IFERROR(OFFSET(tComplete[[#Headers],[Country]],MATCH(tData[[#This Row],[Tournament]],tComplete[Tournament],0),0),"")</f>
        <v>AT</v>
      </c>
      <c r="E58" s="49">
        <f ca="1">IFERROR(OFFSET(tComplete[[#Headers],[Date]],MATCH(tData[[#This Row],[Tournament]],tComplete[Tournament],0),0),"")</f>
        <v>46038</v>
      </c>
      <c r="F58" s="49" t="str">
        <f ca="1">IFERROR(OFFSET(tComplete[[#Headers],[Round]],MATCH(tData[[#This Row],[Tournament]],tComplete[Tournament],0),0),"")</f>
        <v>Regio</v>
      </c>
      <c r="G58" s="41" t="s">
        <v>187</v>
      </c>
      <c r="H58" s="41">
        <v>180</v>
      </c>
      <c r="I58" s="41">
        <v>220</v>
      </c>
      <c r="J58" s="41">
        <v>210</v>
      </c>
      <c r="K58" s="41">
        <v>200</v>
      </c>
      <c r="L58" s="41"/>
      <c r="M58" s="41"/>
      <c r="N58" s="41"/>
      <c r="O58" s="48">
        <f>IF(ISBLANK(B58),"",IF(COUNT(tData[[#This Row],[R1]:[R3]])=0,"",MAX(tData[[#This Row],[R1]:[R3]])))</f>
        <v>220</v>
      </c>
      <c r="P58" s="50">
        <f>IF(ISBLANK(tData[[#This Row],[Tournament]]),"",IF(COUNT(tData[[#This Row],[R1]:[R3]])=0,"",MAX(tData[[#This Row],[R1]:[R3]],tData[[#This Row],[QF]:[F2]])))</f>
        <v>220</v>
      </c>
      <c r="Q58" s="51">
        <f>IF(ISBLANK(tData[[#This Row],[Tournament]]),"",IFERROR(AVERAGE(tData[[#This Row],[R1]:[R3]],tData[[#This Row],[QF]:[F2]]),""))</f>
        <v>202.5</v>
      </c>
      <c r="R58" s="51" t="str">
        <f>IF(ISBLANK(tData[[#This Row],[Tournament]]),"",IF(COUNT(tData[[#This Row],[R1]:[R3]])=0,"No show",RIGHT("000"&amp;FLOOR(tData[[#This Row],[Best]],$R$1),3)&amp;"-"&amp;RIGHT("000"&amp;FLOOR(tData[[#This Row],[Best]],$R$1)+$R$1-1,3)))</f>
        <v>200-249</v>
      </c>
      <c r="S58" s="51" t="str">
        <f>IF(ISBLANK(tData[[#This Row],[Tournament]]),"",IF(COUNT(tData[[#This Row],[R1]:[R3]])=0,"No show",RIGHT("000"&amp;FLOOR(tData[[#This Row],[Best]],$S$1),3)&amp;"-"&amp;RIGHT("000"&amp;FLOOR(tData[[#This Row],[Best]],$S$1)+$S$1-1,3)))</f>
        <v>220-229</v>
      </c>
      <c r="T58" s="58"/>
      <c r="U58" s="48" t="str">
        <f ca="1">IF(OR(tData[[#This Row],[Q]]="X",tData[[#This Row],[Q]]="*"),IFERROR(OFFSET(tComplete[[#Headers],[Next Round]],MATCH(tData[[#This Row],[Tournament]],tComplete[Tournament],0),0),""),"")</f>
        <v/>
      </c>
      <c r="V58" s="41" t="b">
        <f>IF(ISBLANK(tData[[#This Row],[Tournament]]),"",NOT(ISERR(FIND("SAP",UPPER(tData[[#This Row],[Team]])))))</f>
        <v>0</v>
      </c>
    </row>
    <row r="59" spans="2:22" ht="16" x14ac:dyDescent="0.2">
      <c r="B59" s="41" t="s">
        <v>28</v>
      </c>
      <c r="C59" s="41"/>
      <c r="D59" s="41" t="str">
        <f ca="1">IFERROR(OFFSET(tComplete[[#Headers],[Country]],MATCH(tData[[#This Row],[Tournament]],tComplete[Tournament],0),0),"")</f>
        <v>AT</v>
      </c>
      <c r="E59" s="49">
        <f ca="1">IFERROR(OFFSET(tComplete[[#Headers],[Date]],MATCH(tData[[#This Row],[Tournament]],tComplete[Tournament],0),0),"")</f>
        <v>46038</v>
      </c>
      <c r="F59" s="49" t="str">
        <f ca="1">IFERROR(OFFSET(tComplete[[#Headers],[Round]],MATCH(tData[[#This Row],[Tournament]],tComplete[Tournament],0),0),"")</f>
        <v>Regio</v>
      </c>
      <c r="G59" s="41" t="s">
        <v>180</v>
      </c>
      <c r="H59" s="41">
        <v>325</v>
      </c>
      <c r="I59" s="41">
        <v>290</v>
      </c>
      <c r="J59" s="41">
        <v>180</v>
      </c>
      <c r="K59" s="41">
        <v>180</v>
      </c>
      <c r="L59" s="41"/>
      <c r="M59" s="41"/>
      <c r="N59" s="41"/>
      <c r="O59" s="48">
        <f>IF(ISBLANK(B59),"",IF(COUNT(tData[[#This Row],[R1]:[R3]])=0,"",MAX(tData[[#This Row],[R1]:[R3]])))</f>
        <v>325</v>
      </c>
      <c r="P59" s="50">
        <f>IF(ISBLANK(tData[[#This Row],[Tournament]]),"",IF(COUNT(tData[[#This Row],[R1]:[R3]])=0,"",MAX(tData[[#This Row],[R1]:[R3]],tData[[#This Row],[QF]:[F2]])))</f>
        <v>325</v>
      </c>
      <c r="Q59" s="51">
        <f>IF(ISBLANK(tData[[#This Row],[Tournament]]),"",IFERROR(AVERAGE(tData[[#This Row],[R1]:[R3]],tData[[#This Row],[QF]:[F2]]),""))</f>
        <v>243.75</v>
      </c>
      <c r="R59" s="51" t="str">
        <f>IF(ISBLANK(tData[[#This Row],[Tournament]]),"",IF(COUNT(tData[[#This Row],[R1]:[R3]])=0,"No show",RIGHT("000"&amp;FLOOR(tData[[#This Row],[Best]],$R$1),3)&amp;"-"&amp;RIGHT("000"&amp;FLOOR(tData[[#This Row],[Best]],$R$1)+$R$1-1,3)))</f>
        <v>300-349</v>
      </c>
      <c r="S59" s="51" t="str">
        <f>IF(ISBLANK(tData[[#This Row],[Tournament]]),"",IF(COUNT(tData[[#This Row],[R1]:[R3]])=0,"No show",RIGHT("000"&amp;FLOOR(tData[[#This Row],[Best]],$S$1),3)&amp;"-"&amp;RIGHT("000"&amp;FLOOR(tData[[#This Row],[Best]],$S$1)+$S$1-1,3)))</f>
        <v>320-329</v>
      </c>
      <c r="T59" s="58" t="s">
        <v>74</v>
      </c>
      <c r="U59" s="48" t="str">
        <f ca="1">IF(OR(tData[[#This Row],[Q]]="X",tData[[#This Row],[Q]]="*"),IFERROR(OFFSET(tComplete[[#Headers],[Next Round]],MATCH(tData[[#This Row],[Tournament]],tComplete[Tournament],0),0),""),"")</f>
        <v>Qualifikation Österreich - Tirol</v>
      </c>
      <c r="V59" s="41" t="b">
        <f>IF(ISBLANK(tData[[#This Row],[Tournament]]),"",NOT(ISERR(FIND("SAP",UPPER(tData[[#This Row],[Team]])))))</f>
        <v>0</v>
      </c>
    </row>
    <row r="60" spans="2:22" ht="16" x14ac:dyDescent="0.2">
      <c r="B60" s="41" t="s">
        <v>28</v>
      </c>
      <c r="C60" s="41"/>
      <c r="D60" s="41" t="str">
        <f ca="1">IFERROR(OFFSET(tComplete[[#Headers],[Country]],MATCH(tData[[#This Row],[Tournament]],tComplete[Tournament],0),0),"")</f>
        <v>AT</v>
      </c>
      <c r="E60" s="49">
        <f ca="1">IFERROR(OFFSET(tComplete[[#Headers],[Date]],MATCH(tData[[#This Row],[Tournament]],tComplete[Tournament],0),0),"")</f>
        <v>46038</v>
      </c>
      <c r="F60" s="49" t="str">
        <f ca="1">IFERROR(OFFSET(tComplete[[#Headers],[Round]],MATCH(tData[[#This Row],[Tournament]],tComplete[Tournament],0),0),"")</f>
        <v>Regio</v>
      </c>
      <c r="G60" s="41" t="s">
        <v>280</v>
      </c>
      <c r="H60" s="41">
        <v>230</v>
      </c>
      <c r="I60" s="41">
        <v>175</v>
      </c>
      <c r="J60" s="41">
        <v>180</v>
      </c>
      <c r="K60" s="41">
        <v>170</v>
      </c>
      <c r="L60" s="41"/>
      <c r="M60" s="41"/>
      <c r="N60" s="41"/>
      <c r="O60" s="48">
        <f>IF(ISBLANK(B60),"",IF(COUNT(tData[[#This Row],[R1]:[R3]])=0,"",MAX(tData[[#This Row],[R1]:[R3]])))</f>
        <v>230</v>
      </c>
      <c r="P60" s="50">
        <f>IF(ISBLANK(tData[[#This Row],[Tournament]]),"",IF(COUNT(tData[[#This Row],[R1]:[R3]])=0,"",MAX(tData[[#This Row],[R1]:[R3]],tData[[#This Row],[QF]:[F2]])))</f>
        <v>230</v>
      </c>
      <c r="Q60" s="51">
        <f>IF(ISBLANK(tData[[#This Row],[Tournament]]),"",IFERROR(AVERAGE(tData[[#This Row],[R1]:[R3]],tData[[#This Row],[QF]:[F2]]),""))</f>
        <v>188.75</v>
      </c>
      <c r="R60" s="51" t="str">
        <f>IF(ISBLANK(tData[[#This Row],[Tournament]]),"",IF(COUNT(tData[[#This Row],[R1]:[R3]])=0,"No show",RIGHT("000"&amp;FLOOR(tData[[#This Row],[Best]],$R$1),3)&amp;"-"&amp;RIGHT("000"&amp;FLOOR(tData[[#This Row],[Best]],$R$1)+$R$1-1,3)))</f>
        <v>200-249</v>
      </c>
      <c r="S60" s="51" t="str">
        <f>IF(ISBLANK(tData[[#This Row],[Tournament]]),"",IF(COUNT(tData[[#This Row],[R1]:[R3]])=0,"No show",RIGHT("000"&amp;FLOOR(tData[[#This Row],[Best]],$S$1),3)&amp;"-"&amp;RIGHT("000"&amp;FLOOR(tData[[#This Row],[Best]],$S$1)+$S$1-1,3)))</f>
        <v>230-239</v>
      </c>
      <c r="T60" s="58"/>
      <c r="U60" s="48" t="str">
        <f ca="1">IF(OR(tData[[#This Row],[Q]]="X",tData[[#This Row],[Q]]="*"),IFERROR(OFFSET(tComplete[[#Headers],[Next Round]],MATCH(tData[[#This Row],[Tournament]],tComplete[Tournament],0),0),""),"")</f>
        <v/>
      </c>
      <c r="V60" s="41" t="b">
        <f>IF(ISBLANK(tData[[#This Row],[Tournament]]),"",NOT(ISERR(FIND("SAP",UPPER(tData[[#This Row],[Team]])))))</f>
        <v>0</v>
      </c>
    </row>
    <row r="61" spans="2:22" ht="16" x14ac:dyDescent="0.2">
      <c r="B61" s="41" t="s">
        <v>28</v>
      </c>
      <c r="C61" s="41"/>
      <c r="D61" s="41" t="str">
        <f ca="1">IFERROR(OFFSET(tComplete[[#Headers],[Country]],MATCH(tData[[#This Row],[Tournament]],tComplete[Tournament],0),0),"")</f>
        <v>AT</v>
      </c>
      <c r="E61" s="49">
        <f ca="1">IFERROR(OFFSET(tComplete[[#Headers],[Date]],MATCH(tData[[#This Row],[Tournament]],tComplete[Tournament],0),0),"")</f>
        <v>46038</v>
      </c>
      <c r="F61" s="49" t="str">
        <f ca="1">IFERROR(OFFSET(tComplete[[#Headers],[Round]],MATCH(tData[[#This Row],[Tournament]],tComplete[Tournament],0),0),"")</f>
        <v>Regio</v>
      </c>
      <c r="G61" s="41" t="s">
        <v>183</v>
      </c>
      <c r="H61" s="41">
        <v>160</v>
      </c>
      <c r="I61" s="41">
        <v>180</v>
      </c>
      <c r="J61" s="41">
        <v>250</v>
      </c>
      <c r="K61" s="41">
        <v>170</v>
      </c>
      <c r="L61" s="41"/>
      <c r="M61" s="41"/>
      <c r="N61" s="41"/>
      <c r="O61" s="48">
        <f>IF(ISBLANK(B61),"",IF(COUNT(tData[[#This Row],[R1]:[R3]])=0,"",MAX(tData[[#This Row],[R1]:[R3]])))</f>
        <v>250</v>
      </c>
      <c r="P61" s="50">
        <f>IF(ISBLANK(tData[[#This Row],[Tournament]]),"",IF(COUNT(tData[[#This Row],[R1]:[R3]])=0,"",MAX(tData[[#This Row],[R1]:[R3]],tData[[#This Row],[QF]:[F2]])))</f>
        <v>250</v>
      </c>
      <c r="Q61" s="51">
        <f>IF(ISBLANK(tData[[#This Row],[Tournament]]),"",IFERROR(AVERAGE(tData[[#This Row],[R1]:[R3]],tData[[#This Row],[QF]:[F2]]),""))</f>
        <v>190</v>
      </c>
      <c r="R61" s="51" t="str">
        <f>IF(ISBLANK(tData[[#This Row],[Tournament]]),"",IF(COUNT(tData[[#This Row],[R1]:[R3]])=0,"No show",RIGHT("000"&amp;FLOOR(tData[[#This Row],[Best]],$R$1),3)&amp;"-"&amp;RIGHT("000"&amp;FLOOR(tData[[#This Row],[Best]],$R$1)+$R$1-1,3)))</f>
        <v>250-299</v>
      </c>
      <c r="S61" s="51" t="str">
        <f>IF(ISBLANK(tData[[#This Row],[Tournament]]),"",IF(COUNT(tData[[#This Row],[R1]:[R3]])=0,"No show",RIGHT("000"&amp;FLOOR(tData[[#This Row],[Best]],$S$1),3)&amp;"-"&amp;RIGHT("000"&amp;FLOOR(tData[[#This Row],[Best]],$S$1)+$S$1-1,3)))</f>
        <v>250-259</v>
      </c>
      <c r="T61" s="58"/>
      <c r="U61" s="48" t="str">
        <f ca="1">IF(OR(tData[[#This Row],[Q]]="X",tData[[#This Row],[Q]]="*"),IFERROR(OFFSET(tComplete[[#Headers],[Next Round]],MATCH(tData[[#This Row],[Tournament]],tComplete[Tournament],0),0),""),"")</f>
        <v/>
      </c>
      <c r="V61" s="41" t="b">
        <f>IF(ISBLANK(tData[[#This Row],[Tournament]]),"",NOT(ISERR(FIND("SAP",UPPER(tData[[#This Row],[Team]])))))</f>
        <v>0</v>
      </c>
    </row>
    <row r="62" spans="2:22" ht="16" x14ac:dyDescent="0.2">
      <c r="B62" s="41" t="s">
        <v>28</v>
      </c>
      <c r="C62" s="41"/>
      <c r="D62" s="41" t="str">
        <f ca="1">IFERROR(OFFSET(tComplete[[#Headers],[Country]],MATCH(tData[[#This Row],[Tournament]],tComplete[Tournament],0),0),"")</f>
        <v>AT</v>
      </c>
      <c r="E62" s="49">
        <f ca="1">IFERROR(OFFSET(tComplete[[#Headers],[Date]],MATCH(tData[[#This Row],[Tournament]],tComplete[Tournament],0),0),"")</f>
        <v>46038</v>
      </c>
      <c r="F62" s="49" t="str">
        <f ca="1">IFERROR(OFFSET(tComplete[[#Headers],[Round]],MATCH(tData[[#This Row],[Tournament]],tComplete[Tournament],0),0),"")</f>
        <v>Regio</v>
      </c>
      <c r="G62" s="41" t="s">
        <v>182</v>
      </c>
      <c r="H62" s="41">
        <v>200</v>
      </c>
      <c r="I62" s="41">
        <v>105</v>
      </c>
      <c r="J62" s="41">
        <v>200</v>
      </c>
      <c r="K62" s="41"/>
      <c r="L62" s="48"/>
      <c r="M62" s="48"/>
      <c r="N62" s="48"/>
      <c r="O62" s="48">
        <f>IF(ISBLANK(B62),"",IF(COUNT(tData[[#This Row],[R1]:[R3]])=0,"",MAX(tData[[#This Row],[R1]:[R3]])))</f>
        <v>200</v>
      </c>
      <c r="P62" s="50">
        <f>IF(ISBLANK(tData[[#This Row],[Tournament]]),"",IF(COUNT(tData[[#This Row],[R1]:[R3]])=0,"",MAX(tData[[#This Row],[R1]:[R3]],tData[[#This Row],[QF]:[F2]])))</f>
        <v>200</v>
      </c>
      <c r="Q62" s="51">
        <f>IF(ISBLANK(tData[[#This Row],[Tournament]]),"",IFERROR(AVERAGE(tData[[#This Row],[R1]:[R3]],tData[[#This Row],[QF]:[F2]]),""))</f>
        <v>168.33333333333334</v>
      </c>
      <c r="R62" s="51" t="str">
        <f>IF(ISBLANK(tData[[#This Row],[Tournament]]),"",IF(COUNT(tData[[#This Row],[R1]:[R3]])=0,"No show",RIGHT("000"&amp;FLOOR(tData[[#This Row],[Best]],$R$1),3)&amp;"-"&amp;RIGHT("000"&amp;FLOOR(tData[[#This Row],[Best]],$R$1)+$R$1-1,3)))</f>
        <v>200-249</v>
      </c>
      <c r="S62" s="51" t="str">
        <f>IF(ISBLANK(tData[[#This Row],[Tournament]]),"",IF(COUNT(tData[[#This Row],[R1]:[R3]])=0,"No show",RIGHT("000"&amp;FLOOR(tData[[#This Row],[Best]],$S$1),3)&amp;"-"&amp;RIGHT("000"&amp;FLOOR(tData[[#This Row],[Best]],$S$1)+$S$1-1,3)))</f>
        <v>200-209</v>
      </c>
      <c r="T62" s="58"/>
      <c r="U62" s="48" t="str">
        <f ca="1">IF(OR(tData[[#This Row],[Q]]="X",tData[[#This Row],[Q]]="*"),IFERROR(OFFSET(tComplete[[#Headers],[Next Round]],MATCH(tData[[#This Row],[Tournament]],tComplete[Tournament],0),0),""),"")</f>
        <v/>
      </c>
      <c r="V62" s="41" t="b">
        <f>IF(ISBLANK(tData[[#This Row],[Tournament]]),"",NOT(ISERR(FIND("SAP",UPPER(tData[[#This Row],[Team]])))))</f>
        <v>0</v>
      </c>
    </row>
    <row r="63" spans="2:22" ht="16" x14ac:dyDescent="0.2">
      <c r="B63" s="41" t="s">
        <v>28</v>
      </c>
      <c r="C63" s="41"/>
      <c r="D63" s="41" t="str">
        <f ca="1">IFERROR(OFFSET(tComplete[[#Headers],[Country]],MATCH(tData[[#This Row],[Tournament]],tComplete[Tournament],0),0),"")</f>
        <v>AT</v>
      </c>
      <c r="E63" s="49">
        <f ca="1">IFERROR(OFFSET(tComplete[[#Headers],[Date]],MATCH(tData[[#This Row],[Tournament]],tComplete[Tournament],0),0),"")</f>
        <v>46038</v>
      </c>
      <c r="F63" s="49" t="str">
        <f ca="1">IFERROR(OFFSET(tComplete[[#Headers],[Round]],MATCH(tData[[#This Row],[Tournament]],tComplete[Tournament],0),0),"")</f>
        <v>Regio</v>
      </c>
      <c r="G63" s="41" t="s">
        <v>281</v>
      </c>
      <c r="H63" s="41">
        <v>125</v>
      </c>
      <c r="I63" s="41">
        <v>190</v>
      </c>
      <c r="J63" s="41">
        <v>150</v>
      </c>
      <c r="K63" s="41"/>
      <c r="L63" s="48"/>
      <c r="M63" s="48"/>
      <c r="N63" s="48"/>
      <c r="O63" s="48">
        <f>IF(ISBLANK(B63),"",IF(COUNT(tData[[#This Row],[R1]:[R3]])=0,"",MAX(tData[[#This Row],[R1]:[R3]])))</f>
        <v>190</v>
      </c>
      <c r="P63" s="50">
        <f>IF(ISBLANK(tData[[#This Row],[Tournament]]),"",IF(COUNT(tData[[#This Row],[R1]:[R3]])=0,"",MAX(tData[[#This Row],[R1]:[R3]],tData[[#This Row],[QF]:[F2]])))</f>
        <v>190</v>
      </c>
      <c r="Q63" s="51">
        <f>IF(ISBLANK(tData[[#This Row],[Tournament]]),"",IFERROR(AVERAGE(tData[[#This Row],[R1]:[R3]],tData[[#This Row],[QF]:[F2]]),""))</f>
        <v>155</v>
      </c>
      <c r="R63" s="51" t="str">
        <f>IF(ISBLANK(tData[[#This Row],[Tournament]]),"",IF(COUNT(tData[[#This Row],[R1]:[R3]])=0,"No show",RIGHT("000"&amp;FLOOR(tData[[#This Row],[Best]],$R$1),3)&amp;"-"&amp;RIGHT("000"&amp;FLOOR(tData[[#This Row],[Best]],$R$1)+$R$1-1,3)))</f>
        <v>150-199</v>
      </c>
      <c r="S63" s="51" t="str">
        <f>IF(ISBLANK(tData[[#This Row],[Tournament]]),"",IF(COUNT(tData[[#This Row],[R1]:[R3]])=0,"No show",RIGHT("000"&amp;FLOOR(tData[[#This Row],[Best]],$S$1),3)&amp;"-"&amp;RIGHT("000"&amp;FLOOR(tData[[#This Row],[Best]],$S$1)+$S$1-1,3)))</f>
        <v>190-199</v>
      </c>
      <c r="T63" s="58"/>
      <c r="U63" s="48" t="str">
        <f ca="1">IF(OR(tData[[#This Row],[Q]]="X",tData[[#This Row],[Q]]="*"),IFERROR(OFFSET(tComplete[[#Headers],[Next Round]],MATCH(tData[[#This Row],[Tournament]],tComplete[Tournament],0),0),""),"")</f>
        <v/>
      </c>
      <c r="V63" s="41" t="b">
        <f>IF(ISBLANK(tData[[#This Row],[Tournament]]),"",NOT(ISERR(FIND("SAP",UPPER(tData[[#This Row],[Team]])))))</f>
        <v>0</v>
      </c>
    </row>
    <row r="64" spans="2:22" ht="16" x14ac:dyDescent="0.2">
      <c r="B64" s="41" t="s">
        <v>28</v>
      </c>
      <c r="C64" s="41"/>
      <c r="D64" s="41" t="str">
        <f ca="1">IFERROR(OFFSET(tComplete[[#Headers],[Country]],MATCH(tData[[#This Row],[Tournament]],tComplete[Tournament],0),0),"")</f>
        <v>AT</v>
      </c>
      <c r="E64" s="49">
        <f ca="1">IFERROR(OFFSET(tComplete[[#Headers],[Date]],MATCH(tData[[#This Row],[Tournament]],tComplete[Tournament],0),0),"")</f>
        <v>46038</v>
      </c>
      <c r="F64" s="49" t="str">
        <f ca="1">IFERROR(OFFSET(tComplete[[#Headers],[Round]],MATCH(tData[[#This Row],[Tournament]],tComplete[Tournament],0),0),"")</f>
        <v>Regio</v>
      </c>
      <c r="G64" s="41" t="s">
        <v>282</v>
      </c>
      <c r="H64" s="41">
        <v>130</v>
      </c>
      <c r="I64" s="41">
        <v>160</v>
      </c>
      <c r="J64" s="41">
        <v>115</v>
      </c>
      <c r="K64" s="41"/>
      <c r="L64" s="48"/>
      <c r="M64" s="48"/>
      <c r="N64" s="48"/>
      <c r="O64" s="48">
        <f>IF(ISBLANK(B64),"",IF(COUNT(tData[[#This Row],[R1]:[R3]])=0,"",MAX(tData[[#This Row],[R1]:[R3]])))</f>
        <v>160</v>
      </c>
      <c r="P64" s="50">
        <f>IF(ISBLANK(tData[[#This Row],[Tournament]]),"",IF(COUNT(tData[[#This Row],[R1]:[R3]])=0,"",MAX(tData[[#This Row],[R1]:[R3]],tData[[#This Row],[QF]:[F2]])))</f>
        <v>160</v>
      </c>
      <c r="Q64" s="51">
        <f>IF(ISBLANK(tData[[#This Row],[Tournament]]),"",IFERROR(AVERAGE(tData[[#This Row],[R1]:[R3]],tData[[#This Row],[QF]:[F2]]),""))</f>
        <v>135</v>
      </c>
      <c r="R64" s="51" t="str">
        <f>IF(ISBLANK(tData[[#This Row],[Tournament]]),"",IF(COUNT(tData[[#This Row],[R1]:[R3]])=0,"No show",RIGHT("000"&amp;FLOOR(tData[[#This Row],[Best]],$R$1),3)&amp;"-"&amp;RIGHT("000"&amp;FLOOR(tData[[#This Row],[Best]],$R$1)+$R$1-1,3)))</f>
        <v>150-199</v>
      </c>
      <c r="S64" s="51" t="str">
        <f>IF(ISBLANK(tData[[#This Row],[Tournament]]),"",IF(COUNT(tData[[#This Row],[R1]:[R3]])=0,"No show",RIGHT("000"&amp;FLOOR(tData[[#This Row],[Best]],$S$1),3)&amp;"-"&amp;RIGHT("000"&amp;FLOOR(tData[[#This Row],[Best]],$S$1)+$S$1-1,3)))</f>
        <v>160-169</v>
      </c>
      <c r="T64" s="58"/>
      <c r="U64" s="48" t="str">
        <f ca="1">IF(OR(tData[[#This Row],[Q]]="X",tData[[#This Row],[Q]]="*"),IFERROR(OFFSET(tComplete[[#Headers],[Next Round]],MATCH(tData[[#This Row],[Tournament]],tComplete[Tournament],0),0),""),"")</f>
        <v/>
      </c>
      <c r="V64" s="41" t="b">
        <f>IF(ISBLANK(tData[[#This Row],[Tournament]]),"",NOT(ISERR(FIND("SAP",UPPER(tData[[#This Row],[Team]])))))</f>
        <v>0</v>
      </c>
    </row>
    <row r="65" spans="2:22" ht="16" x14ac:dyDescent="0.2">
      <c r="B65" s="41" t="s">
        <v>28</v>
      </c>
      <c r="C65" s="41"/>
      <c r="D65" s="41" t="str">
        <f ca="1">IFERROR(OFFSET(tComplete[[#Headers],[Country]],MATCH(tData[[#This Row],[Tournament]],tComplete[Tournament],0),0),"")</f>
        <v>AT</v>
      </c>
      <c r="E65" s="49">
        <f ca="1">IFERROR(OFFSET(tComplete[[#Headers],[Date]],MATCH(tData[[#This Row],[Tournament]],tComplete[Tournament],0),0),"")</f>
        <v>46038</v>
      </c>
      <c r="F65" s="49" t="str">
        <f ca="1">IFERROR(OFFSET(tComplete[[#Headers],[Round]],MATCH(tData[[#This Row],[Tournament]],tComplete[Tournament],0),0),"")</f>
        <v>Regio</v>
      </c>
      <c r="G65" s="41" t="s">
        <v>283</v>
      </c>
      <c r="H65" s="41">
        <v>115</v>
      </c>
      <c r="I65" s="41">
        <v>155</v>
      </c>
      <c r="J65" s="41">
        <v>150</v>
      </c>
      <c r="K65" s="41"/>
      <c r="L65" s="48"/>
      <c r="M65" s="48"/>
      <c r="N65" s="48"/>
      <c r="O65" s="48">
        <f>IF(ISBLANK(B65),"",IF(COUNT(tData[[#This Row],[R1]:[R3]])=0,"",MAX(tData[[#This Row],[R1]:[R3]])))</f>
        <v>155</v>
      </c>
      <c r="P65" s="50">
        <f>IF(ISBLANK(tData[[#This Row],[Tournament]]),"",IF(COUNT(tData[[#This Row],[R1]:[R3]])=0,"",MAX(tData[[#This Row],[R1]:[R3]],tData[[#This Row],[QF]:[F2]])))</f>
        <v>155</v>
      </c>
      <c r="Q65" s="51">
        <f>IF(ISBLANK(tData[[#This Row],[Tournament]]),"",IFERROR(AVERAGE(tData[[#This Row],[R1]:[R3]],tData[[#This Row],[QF]:[F2]]),""))</f>
        <v>140</v>
      </c>
      <c r="R65" s="51" t="str">
        <f>IF(ISBLANK(tData[[#This Row],[Tournament]]),"",IF(COUNT(tData[[#This Row],[R1]:[R3]])=0,"No show",RIGHT("000"&amp;FLOOR(tData[[#This Row],[Best]],$R$1),3)&amp;"-"&amp;RIGHT("000"&amp;FLOOR(tData[[#This Row],[Best]],$R$1)+$R$1-1,3)))</f>
        <v>150-199</v>
      </c>
      <c r="S65" s="51" t="str">
        <f>IF(ISBLANK(tData[[#This Row],[Tournament]]),"",IF(COUNT(tData[[#This Row],[R1]:[R3]])=0,"No show",RIGHT("000"&amp;FLOOR(tData[[#This Row],[Best]],$S$1),3)&amp;"-"&amp;RIGHT("000"&amp;FLOOR(tData[[#This Row],[Best]],$S$1)+$S$1-1,3)))</f>
        <v>150-159</v>
      </c>
      <c r="T65" s="58"/>
      <c r="U65" s="48" t="str">
        <f ca="1">IF(OR(tData[[#This Row],[Q]]="X",tData[[#This Row],[Q]]="*"),IFERROR(OFFSET(tComplete[[#Headers],[Next Round]],MATCH(tData[[#This Row],[Tournament]],tComplete[Tournament],0),0),""),"")</f>
        <v/>
      </c>
      <c r="V65" s="41" t="b">
        <f>IF(ISBLANK(tData[[#This Row],[Tournament]]),"",NOT(ISERR(FIND("SAP",UPPER(tData[[#This Row],[Team]])))))</f>
        <v>0</v>
      </c>
    </row>
    <row r="66" spans="2:22" ht="16" x14ac:dyDescent="0.2">
      <c r="B66" s="41" t="s">
        <v>28</v>
      </c>
      <c r="C66" s="41"/>
      <c r="D66" s="41" t="str">
        <f ca="1">IFERROR(OFFSET(tComplete[[#Headers],[Country]],MATCH(tData[[#This Row],[Tournament]],tComplete[Tournament],0),0),"")</f>
        <v>AT</v>
      </c>
      <c r="E66" s="49">
        <f ca="1">IFERROR(OFFSET(tComplete[[#Headers],[Date]],MATCH(tData[[#This Row],[Tournament]],tComplete[Tournament],0),0),"")</f>
        <v>46038</v>
      </c>
      <c r="F66" s="49" t="str">
        <f ca="1">IFERROR(OFFSET(tComplete[[#Headers],[Round]],MATCH(tData[[#This Row],[Tournament]],tComplete[Tournament],0),0),"")</f>
        <v>Regio</v>
      </c>
      <c r="G66" s="41" t="s">
        <v>185</v>
      </c>
      <c r="H66" s="41">
        <v>105</v>
      </c>
      <c r="I66" s="41">
        <v>115</v>
      </c>
      <c r="J66" s="41">
        <v>125</v>
      </c>
      <c r="K66" s="41"/>
      <c r="L66" s="41"/>
      <c r="M66" s="41"/>
      <c r="N66" s="41"/>
      <c r="O66" s="48">
        <f>IF(ISBLANK(B66),"",IF(COUNT(tData[[#This Row],[R1]:[R3]])=0,"",MAX(tData[[#This Row],[R1]:[R3]])))</f>
        <v>125</v>
      </c>
      <c r="P66" s="50">
        <f>IF(ISBLANK(tData[[#This Row],[Tournament]]),"",IF(COUNT(tData[[#This Row],[R1]:[R3]])=0,"",MAX(tData[[#This Row],[R1]:[R3]],tData[[#This Row],[QF]:[F2]])))</f>
        <v>125</v>
      </c>
      <c r="Q66" s="51">
        <f>IF(ISBLANK(tData[[#This Row],[Tournament]]),"",IFERROR(AVERAGE(tData[[#This Row],[R1]:[R3]],tData[[#This Row],[QF]:[F2]]),""))</f>
        <v>115</v>
      </c>
      <c r="R66" s="51" t="str">
        <f>IF(ISBLANK(tData[[#This Row],[Tournament]]),"",IF(COUNT(tData[[#This Row],[R1]:[R3]])=0,"No show",RIGHT("000"&amp;FLOOR(tData[[#This Row],[Best]],$R$1),3)&amp;"-"&amp;RIGHT("000"&amp;FLOOR(tData[[#This Row],[Best]],$R$1)+$R$1-1,3)))</f>
        <v>100-149</v>
      </c>
      <c r="S66" s="51" t="str">
        <f>IF(ISBLANK(tData[[#This Row],[Tournament]]),"",IF(COUNT(tData[[#This Row],[R1]:[R3]])=0,"No show",RIGHT("000"&amp;FLOOR(tData[[#This Row],[Best]],$S$1),3)&amp;"-"&amp;RIGHT("000"&amp;FLOOR(tData[[#This Row],[Best]],$S$1)+$S$1-1,3)))</f>
        <v>120-129</v>
      </c>
      <c r="T66" s="58"/>
      <c r="U66" s="48" t="str">
        <f ca="1">IF(OR(tData[[#This Row],[Q]]="X",tData[[#This Row],[Q]]="*"),IFERROR(OFFSET(tComplete[[#Headers],[Next Round]],MATCH(tData[[#This Row],[Tournament]],tComplete[Tournament],0),0),""),"")</f>
        <v/>
      </c>
      <c r="V66" s="41" t="b">
        <f>IF(ISBLANK(tData[[#This Row],[Tournament]]),"",NOT(ISERR(FIND("SAP",UPPER(tData[[#This Row],[Team]])))))</f>
        <v>0</v>
      </c>
    </row>
    <row r="67" spans="2:22" ht="16" x14ac:dyDescent="0.2">
      <c r="B67" s="41" t="s">
        <v>28</v>
      </c>
      <c r="C67" s="41"/>
      <c r="D67" s="41" t="str">
        <f ca="1">IFERROR(OFFSET(tComplete[[#Headers],[Country]],MATCH(tData[[#This Row],[Tournament]],tComplete[Tournament],0),0),"")</f>
        <v>AT</v>
      </c>
      <c r="E67" s="49">
        <f ca="1">IFERROR(OFFSET(tComplete[[#Headers],[Date]],MATCH(tData[[#This Row],[Tournament]],tComplete[Tournament],0),0),"")</f>
        <v>46038</v>
      </c>
      <c r="F67" s="49" t="str">
        <f ca="1">IFERROR(OFFSET(tComplete[[#Headers],[Round]],MATCH(tData[[#This Row],[Tournament]],tComplete[Tournament],0),0),"")</f>
        <v>Regio</v>
      </c>
      <c r="G67" s="41" t="s">
        <v>284</v>
      </c>
      <c r="H67" s="41">
        <v>75</v>
      </c>
      <c r="I67" s="41">
        <v>80</v>
      </c>
      <c r="J67" s="41">
        <v>0</v>
      </c>
      <c r="K67" s="41"/>
      <c r="L67" s="41"/>
      <c r="M67" s="41"/>
      <c r="N67" s="41"/>
      <c r="O67" s="48">
        <f>IF(ISBLANK(B67),"",IF(COUNT(tData[[#This Row],[R1]:[R3]])=0,"",MAX(tData[[#This Row],[R1]:[R3]])))</f>
        <v>80</v>
      </c>
      <c r="P67" s="50">
        <f>IF(ISBLANK(tData[[#This Row],[Tournament]]),"",IF(COUNT(tData[[#This Row],[R1]:[R3]])=0,"",MAX(tData[[#This Row],[R1]:[R3]],tData[[#This Row],[QF]:[F2]])))</f>
        <v>80</v>
      </c>
      <c r="Q67" s="51">
        <f>IF(ISBLANK(tData[[#This Row],[Tournament]]),"",IFERROR(AVERAGE(tData[[#This Row],[R1]:[R3]],tData[[#This Row],[QF]:[F2]]),""))</f>
        <v>51.666666666666664</v>
      </c>
      <c r="R67" s="51" t="str">
        <f>IF(ISBLANK(tData[[#This Row],[Tournament]]),"",IF(COUNT(tData[[#This Row],[R1]:[R3]])=0,"No show",RIGHT("000"&amp;FLOOR(tData[[#This Row],[Best]],$R$1),3)&amp;"-"&amp;RIGHT("000"&amp;FLOOR(tData[[#This Row],[Best]],$R$1)+$R$1-1,3)))</f>
        <v>050-099</v>
      </c>
      <c r="S67" s="51" t="str">
        <f>IF(ISBLANK(tData[[#This Row],[Tournament]]),"",IF(COUNT(tData[[#This Row],[R1]:[R3]])=0,"No show",RIGHT("000"&amp;FLOOR(tData[[#This Row],[Best]],$S$1),3)&amp;"-"&amp;RIGHT("000"&amp;FLOOR(tData[[#This Row],[Best]],$S$1)+$S$1-1,3)))</f>
        <v>080-089</v>
      </c>
      <c r="T67" s="58"/>
      <c r="U67" s="48" t="str">
        <f ca="1">IF(OR(tData[[#This Row],[Q]]="X",tData[[#This Row],[Q]]="*"),IFERROR(OFFSET(tComplete[[#Headers],[Next Round]],MATCH(tData[[#This Row],[Tournament]],tComplete[Tournament],0),0),""),"")</f>
        <v/>
      </c>
      <c r="V67" s="41" t="b">
        <f>IF(ISBLANK(tData[[#This Row],[Tournament]]),"",NOT(ISERR(FIND("SAP",UPPER(tData[[#This Row],[Team]])))))</f>
        <v>0</v>
      </c>
    </row>
    <row r="68" spans="2:22" ht="16" x14ac:dyDescent="0.2">
      <c r="B68" s="41" t="s">
        <v>42</v>
      </c>
      <c r="C68" s="41"/>
      <c r="D68" s="41" t="str">
        <f ca="1">IFERROR(OFFSET(tComplete[[#Headers],[Country]],MATCH(tData[[#This Row],[Tournament]],tComplete[Tournament],0),0),"")</f>
        <v>DE</v>
      </c>
      <c r="E68" s="49">
        <f ca="1">IFERROR(OFFSET(tComplete[[#Headers],[Date]],MATCH(tData[[#This Row],[Tournament]],tComplete[Tournament],0),0),"")</f>
        <v>45997</v>
      </c>
      <c r="F68" s="49" t="str">
        <f ca="1">IFERROR(OFFSET(tComplete[[#Headers],[Round]],MATCH(tData[[#This Row],[Tournament]],tComplete[Tournament],0),0),"")</f>
        <v>Regio</v>
      </c>
      <c r="G68" s="41" t="s">
        <v>286</v>
      </c>
      <c r="H68" s="41">
        <v>390</v>
      </c>
      <c r="I68" s="41">
        <v>420</v>
      </c>
      <c r="J68" s="41">
        <v>450</v>
      </c>
      <c r="K68" s="41">
        <v>300</v>
      </c>
      <c r="L68" s="41">
        <v>345</v>
      </c>
      <c r="M68" s="41">
        <v>310</v>
      </c>
      <c r="N68" s="41">
        <v>300</v>
      </c>
      <c r="O68" s="48">
        <f>IF(ISBLANK(B68),"",IF(COUNT(tData[[#This Row],[R1]:[R3]])=0,"",MAX(tData[[#This Row],[R1]:[R3]])))</f>
        <v>450</v>
      </c>
      <c r="P68" s="50">
        <f>IF(ISBLANK(tData[[#This Row],[Tournament]]),"",IF(COUNT(tData[[#This Row],[R1]:[R3]])=0,"",MAX(tData[[#This Row],[R1]:[R3]],tData[[#This Row],[QF]:[F2]])))</f>
        <v>450</v>
      </c>
      <c r="Q68" s="51">
        <f>IF(ISBLANK(tData[[#This Row],[Tournament]]),"",IFERROR(AVERAGE(tData[[#This Row],[R1]:[R3]],tData[[#This Row],[QF]:[F2]]),""))</f>
        <v>359.28571428571428</v>
      </c>
      <c r="R68" s="51" t="str">
        <f>IF(ISBLANK(tData[[#This Row],[Tournament]]),"",IF(COUNT(tData[[#This Row],[R1]:[R3]])=0,"No show",RIGHT("000"&amp;FLOOR(tData[[#This Row],[Best]],$R$1),3)&amp;"-"&amp;RIGHT("000"&amp;FLOOR(tData[[#This Row],[Best]],$R$1)+$R$1-1,3)))</f>
        <v>450-499</v>
      </c>
      <c r="S68" s="51" t="str">
        <f>IF(ISBLANK(tData[[#This Row],[Tournament]]),"",IF(COUNT(tData[[#This Row],[R1]:[R3]])=0,"No show",RIGHT("000"&amp;FLOOR(tData[[#This Row],[Best]],$S$1),3)&amp;"-"&amp;RIGHT("000"&amp;FLOOR(tData[[#This Row],[Best]],$S$1)+$S$1-1,3)))</f>
        <v>450-459</v>
      </c>
      <c r="T68" s="58" t="s">
        <v>74</v>
      </c>
      <c r="U68" s="48" t="str">
        <f ca="1">IF(OR(tData[[#This Row],[Q]]="X",tData[[#This Row],[Q]]="*"),IFERROR(OFFSET(tComplete[[#Headers],[Next Round]],MATCH(tData[[#This Row],[Tournament]],tComplete[Tournament],0),0),""),"")</f>
        <v>Qualifikation Deutschland - Siegen</v>
      </c>
      <c r="V68" s="41" t="b">
        <f>IF(ISBLANK(tData[[#This Row],[Tournament]]),"",NOT(ISERR(FIND("SAP",UPPER(tData[[#This Row],[Team]])))))</f>
        <v>0</v>
      </c>
    </row>
    <row r="69" spans="2:22" ht="16" x14ac:dyDescent="0.2">
      <c r="B69" s="41" t="s">
        <v>42</v>
      </c>
      <c r="C69" s="41"/>
      <c r="D69" s="41" t="str">
        <f ca="1">IFERROR(OFFSET(tComplete[[#Headers],[Country]],MATCH(tData[[#This Row],[Tournament]],tComplete[Tournament],0),0),"")</f>
        <v>DE</v>
      </c>
      <c r="E69" s="49">
        <f ca="1">IFERROR(OFFSET(tComplete[[#Headers],[Date]],MATCH(tData[[#This Row],[Tournament]],tComplete[Tournament],0),0),"")</f>
        <v>45997</v>
      </c>
      <c r="F69" s="49" t="str">
        <f ca="1">IFERROR(OFFSET(tComplete[[#Headers],[Round]],MATCH(tData[[#This Row],[Tournament]],tComplete[Tournament],0),0),"")</f>
        <v>Regio</v>
      </c>
      <c r="G69" s="41" t="s">
        <v>287</v>
      </c>
      <c r="H69" s="41">
        <v>330</v>
      </c>
      <c r="I69" s="41">
        <v>245</v>
      </c>
      <c r="J69" s="41">
        <v>370</v>
      </c>
      <c r="K69" s="41">
        <v>385</v>
      </c>
      <c r="L69" s="41">
        <v>275</v>
      </c>
      <c r="M69" s="41">
        <v>0</v>
      </c>
      <c r="N69" s="41">
        <v>0</v>
      </c>
      <c r="O69" s="48">
        <f>IF(ISBLANK(B69),"",IF(COUNT(tData[[#This Row],[R1]:[R3]])=0,"",MAX(tData[[#This Row],[R1]:[R3]])))</f>
        <v>370</v>
      </c>
      <c r="P69" s="50">
        <f>IF(ISBLANK(tData[[#This Row],[Tournament]]),"",IF(COUNT(tData[[#This Row],[R1]:[R3]])=0,"",MAX(tData[[#This Row],[R1]:[R3]],tData[[#This Row],[QF]:[F2]])))</f>
        <v>385</v>
      </c>
      <c r="Q69" s="51">
        <f>IF(ISBLANK(tData[[#This Row],[Tournament]]),"",IFERROR(AVERAGE(tData[[#This Row],[R1]:[R3]],tData[[#This Row],[QF]:[F2]]),""))</f>
        <v>229.28571428571428</v>
      </c>
      <c r="R69" s="51" t="str">
        <f>IF(ISBLANK(tData[[#This Row],[Tournament]]),"",IF(COUNT(tData[[#This Row],[R1]:[R3]])=0,"No show",RIGHT("000"&amp;FLOOR(tData[[#This Row],[Best]],$R$1),3)&amp;"-"&amp;RIGHT("000"&amp;FLOOR(tData[[#This Row],[Best]],$R$1)+$R$1-1,3)))</f>
        <v>350-399</v>
      </c>
      <c r="S69" s="51" t="str">
        <f>IF(ISBLANK(tData[[#This Row],[Tournament]]),"",IF(COUNT(tData[[#This Row],[R1]:[R3]])=0,"No show",RIGHT("000"&amp;FLOOR(tData[[#This Row],[Best]],$S$1),3)&amp;"-"&amp;RIGHT("000"&amp;FLOOR(tData[[#This Row],[Best]],$S$1)+$S$1-1,3)))</f>
        <v>380-389</v>
      </c>
      <c r="T69" s="58"/>
      <c r="U69" s="48" t="str">
        <f ca="1">IF(OR(tData[[#This Row],[Q]]="X",tData[[#This Row],[Q]]="*"),IFERROR(OFFSET(tComplete[[#Headers],[Next Round]],MATCH(tData[[#This Row],[Tournament]],tComplete[Tournament],0),0),""),"")</f>
        <v/>
      </c>
      <c r="V69" s="41" t="b">
        <f>IF(ISBLANK(tData[[#This Row],[Tournament]]),"",NOT(ISERR(FIND("SAP",UPPER(tData[[#This Row],[Team]])))))</f>
        <v>0</v>
      </c>
    </row>
    <row r="70" spans="2:22" ht="16" x14ac:dyDescent="0.2">
      <c r="B70" s="41" t="s">
        <v>42</v>
      </c>
      <c r="C70" s="41"/>
      <c r="D70" s="41" t="str">
        <f ca="1">IFERROR(OFFSET(tComplete[[#Headers],[Country]],MATCH(tData[[#This Row],[Tournament]],tComplete[Tournament],0),0),"")</f>
        <v>DE</v>
      </c>
      <c r="E70" s="49">
        <f ca="1">IFERROR(OFFSET(tComplete[[#Headers],[Date]],MATCH(tData[[#This Row],[Tournament]],tComplete[Tournament],0),0),"")</f>
        <v>45997</v>
      </c>
      <c r="F70" s="49" t="str">
        <f ca="1">IFERROR(OFFSET(tComplete[[#Headers],[Round]],MATCH(tData[[#This Row],[Tournament]],tComplete[Tournament],0),0),"")</f>
        <v>Regio</v>
      </c>
      <c r="G70" s="41" t="s">
        <v>170</v>
      </c>
      <c r="H70" s="41">
        <v>235</v>
      </c>
      <c r="I70" s="41">
        <v>250</v>
      </c>
      <c r="J70" s="41">
        <v>275</v>
      </c>
      <c r="K70" s="41">
        <v>385</v>
      </c>
      <c r="L70" s="41">
        <v>155</v>
      </c>
      <c r="M70" s="41"/>
      <c r="N70" s="41"/>
      <c r="O70" s="48">
        <f>IF(ISBLANK(B70),"",IF(COUNT(tData[[#This Row],[R1]:[R3]])=0,"",MAX(tData[[#This Row],[R1]:[R3]])))</f>
        <v>275</v>
      </c>
      <c r="P70" s="50">
        <f>IF(ISBLANK(tData[[#This Row],[Tournament]]),"",IF(COUNT(tData[[#This Row],[R1]:[R3]])=0,"",MAX(tData[[#This Row],[R1]:[R3]],tData[[#This Row],[QF]:[F2]])))</f>
        <v>385</v>
      </c>
      <c r="Q70" s="51">
        <f>IF(ISBLANK(tData[[#This Row],[Tournament]]),"",IFERROR(AVERAGE(tData[[#This Row],[R1]:[R3]],tData[[#This Row],[QF]:[F2]]),""))</f>
        <v>260</v>
      </c>
      <c r="R70" s="51" t="str">
        <f>IF(ISBLANK(tData[[#This Row],[Tournament]]),"",IF(COUNT(tData[[#This Row],[R1]:[R3]])=0,"No show",RIGHT("000"&amp;FLOOR(tData[[#This Row],[Best]],$R$1),3)&amp;"-"&amp;RIGHT("000"&amp;FLOOR(tData[[#This Row],[Best]],$R$1)+$R$1-1,3)))</f>
        <v>350-399</v>
      </c>
      <c r="S70" s="51" t="str">
        <f>IF(ISBLANK(tData[[#This Row],[Tournament]]),"",IF(COUNT(tData[[#This Row],[R1]:[R3]])=0,"No show",RIGHT("000"&amp;FLOOR(tData[[#This Row],[Best]],$S$1),3)&amp;"-"&amp;RIGHT("000"&amp;FLOOR(tData[[#This Row],[Best]],$S$1)+$S$1-1,3)))</f>
        <v>380-389</v>
      </c>
      <c r="T70" s="58" t="s">
        <v>74</v>
      </c>
      <c r="U70" s="48" t="str">
        <f ca="1">IF(OR(tData[[#This Row],[Q]]="X",tData[[#This Row],[Q]]="*"),IFERROR(OFFSET(tComplete[[#Headers],[Next Round]],MATCH(tData[[#This Row],[Tournament]],tComplete[Tournament],0),0),""),"")</f>
        <v>Qualifikation Deutschland - Siegen</v>
      </c>
      <c r="V70" s="41" t="b">
        <f>IF(ISBLANK(tData[[#This Row],[Tournament]]),"",NOT(ISERR(FIND("SAP",UPPER(tData[[#This Row],[Team]])))))</f>
        <v>0</v>
      </c>
    </row>
    <row r="71" spans="2:22" ht="16" x14ac:dyDescent="0.2">
      <c r="B71" s="41" t="s">
        <v>42</v>
      </c>
      <c r="C71" s="41"/>
      <c r="D71" s="41" t="str">
        <f ca="1">IFERROR(OFFSET(tComplete[[#Headers],[Country]],MATCH(tData[[#This Row],[Tournament]],tComplete[Tournament],0),0),"")</f>
        <v>DE</v>
      </c>
      <c r="E71" s="49">
        <f ca="1">IFERROR(OFFSET(tComplete[[#Headers],[Date]],MATCH(tData[[#This Row],[Tournament]],tComplete[Tournament],0),0),"")</f>
        <v>45997</v>
      </c>
      <c r="F71" s="49" t="str">
        <f ca="1">IFERROR(OFFSET(tComplete[[#Headers],[Round]],MATCH(tData[[#This Row],[Tournament]],tComplete[Tournament],0),0),"")</f>
        <v>Regio</v>
      </c>
      <c r="G71" s="41" t="s">
        <v>288</v>
      </c>
      <c r="H71" s="41">
        <v>330</v>
      </c>
      <c r="I71" s="41">
        <v>400</v>
      </c>
      <c r="J71" s="41">
        <v>380</v>
      </c>
      <c r="K71" s="41">
        <v>280</v>
      </c>
      <c r="L71" s="41"/>
      <c r="M71" s="41"/>
      <c r="N71" s="41"/>
      <c r="O71" s="48">
        <f>IF(ISBLANK(B71),"",IF(COUNT(tData[[#This Row],[R1]:[R3]])=0,"",MAX(tData[[#This Row],[R1]:[R3]])))</f>
        <v>400</v>
      </c>
      <c r="P71" s="50">
        <f>IF(ISBLANK(tData[[#This Row],[Tournament]]),"",IF(COUNT(tData[[#This Row],[R1]:[R3]])=0,"",MAX(tData[[#This Row],[R1]:[R3]],tData[[#This Row],[QF]:[F2]])))</f>
        <v>400</v>
      </c>
      <c r="Q71" s="51">
        <f>IF(ISBLANK(tData[[#This Row],[Tournament]]),"",IFERROR(AVERAGE(tData[[#This Row],[R1]:[R3]],tData[[#This Row],[QF]:[F2]]),""))</f>
        <v>347.5</v>
      </c>
      <c r="R71" s="51" t="str">
        <f>IF(ISBLANK(tData[[#This Row],[Tournament]]),"",IF(COUNT(tData[[#This Row],[R1]:[R3]])=0,"No show",RIGHT("000"&amp;FLOOR(tData[[#This Row],[Best]],$R$1),3)&amp;"-"&amp;RIGHT("000"&amp;FLOOR(tData[[#This Row],[Best]],$R$1)+$R$1-1,3)))</f>
        <v>400-449</v>
      </c>
      <c r="S71" s="51" t="str">
        <f>IF(ISBLANK(tData[[#This Row],[Tournament]]),"",IF(COUNT(tData[[#This Row],[R1]:[R3]])=0,"No show",RIGHT("000"&amp;FLOOR(tData[[#This Row],[Best]],$S$1),3)&amp;"-"&amp;RIGHT("000"&amp;FLOOR(tData[[#This Row],[Best]],$S$1)+$S$1-1,3)))</f>
        <v>400-409</v>
      </c>
      <c r="T71" s="58"/>
      <c r="U71" s="48" t="str">
        <f ca="1">IF(OR(tData[[#This Row],[Q]]="X",tData[[#This Row],[Q]]="*"),IFERROR(OFFSET(tComplete[[#Headers],[Next Round]],MATCH(tData[[#This Row],[Tournament]],tComplete[Tournament],0),0),""),"")</f>
        <v/>
      </c>
      <c r="V71" s="41" t="b">
        <f>IF(ISBLANK(tData[[#This Row],[Tournament]]),"",NOT(ISERR(FIND("SAP",UPPER(tData[[#This Row],[Team]])))))</f>
        <v>0</v>
      </c>
    </row>
    <row r="72" spans="2:22" ht="16" x14ac:dyDescent="0.2">
      <c r="B72" s="41" t="s">
        <v>42</v>
      </c>
      <c r="C72" s="41"/>
      <c r="D72" s="41" t="str">
        <f ca="1">IFERROR(OFFSET(tComplete[[#Headers],[Country]],MATCH(tData[[#This Row],[Tournament]],tComplete[Tournament],0),0),"")</f>
        <v>DE</v>
      </c>
      <c r="E72" s="49">
        <f ca="1">IFERROR(OFFSET(tComplete[[#Headers],[Date]],MATCH(tData[[#This Row],[Tournament]],tComplete[Tournament],0),0),"")</f>
        <v>45997</v>
      </c>
      <c r="F72" s="49" t="str">
        <f ca="1">IFERROR(OFFSET(tComplete[[#Headers],[Round]],MATCH(tData[[#This Row],[Tournament]],tComplete[Tournament],0),0),"")</f>
        <v>Regio</v>
      </c>
      <c r="G72" s="41" t="s">
        <v>289</v>
      </c>
      <c r="H72" s="41">
        <v>200</v>
      </c>
      <c r="I72" s="41">
        <v>275</v>
      </c>
      <c r="J72" s="41">
        <v>275</v>
      </c>
      <c r="K72" s="41">
        <v>260</v>
      </c>
      <c r="L72" s="41"/>
      <c r="M72" s="41"/>
      <c r="N72" s="41"/>
      <c r="O72" s="48">
        <f>IF(ISBLANK(B72),"",IF(COUNT(tData[[#This Row],[R1]:[R3]])=0,"",MAX(tData[[#This Row],[R1]:[R3]])))</f>
        <v>275</v>
      </c>
      <c r="P72" s="50">
        <f>IF(ISBLANK(tData[[#This Row],[Tournament]]),"",IF(COUNT(tData[[#This Row],[R1]:[R3]])=0,"",MAX(tData[[#This Row],[R1]:[R3]],tData[[#This Row],[QF]:[F2]])))</f>
        <v>275</v>
      </c>
      <c r="Q72" s="51">
        <f>IF(ISBLANK(tData[[#This Row],[Tournament]]),"",IFERROR(AVERAGE(tData[[#This Row],[R1]:[R3]],tData[[#This Row],[QF]:[F2]]),""))</f>
        <v>252.5</v>
      </c>
      <c r="R72" s="51" t="str">
        <f>IF(ISBLANK(tData[[#This Row],[Tournament]]),"",IF(COUNT(tData[[#This Row],[R1]:[R3]])=0,"No show",RIGHT("000"&amp;FLOOR(tData[[#This Row],[Best]],$R$1),3)&amp;"-"&amp;RIGHT("000"&amp;FLOOR(tData[[#This Row],[Best]],$R$1)+$R$1-1,3)))</f>
        <v>250-299</v>
      </c>
      <c r="S72" s="51" t="str">
        <f>IF(ISBLANK(tData[[#This Row],[Tournament]]),"",IF(COUNT(tData[[#This Row],[R1]:[R3]])=0,"No show",RIGHT("000"&amp;FLOOR(tData[[#This Row],[Best]],$S$1),3)&amp;"-"&amp;RIGHT("000"&amp;FLOOR(tData[[#This Row],[Best]],$S$1)+$S$1-1,3)))</f>
        <v>270-279</v>
      </c>
      <c r="T72" s="58"/>
      <c r="U72" s="48" t="str">
        <f ca="1">IF(OR(tData[[#This Row],[Q]]="X",tData[[#This Row],[Q]]="*"),IFERROR(OFFSET(tComplete[[#Headers],[Next Round]],MATCH(tData[[#This Row],[Tournament]],tComplete[Tournament],0),0),""),"")</f>
        <v/>
      </c>
      <c r="V72" s="41" t="b">
        <f>IF(ISBLANK(tData[[#This Row],[Tournament]]),"",NOT(ISERR(FIND("SAP",UPPER(tData[[#This Row],[Team]])))))</f>
        <v>0</v>
      </c>
    </row>
    <row r="73" spans="2:22" ht="16" x14ac:dyDescent="0.2">
      <c r="B73" s="41" t="s">
        <v>42</v>
      </c>
      <c r="C73" s="41"/>
      <c r="D73" s="41" t="str">
        <f ca="1">IFERROR(OFFSET(tComplete[[#Headers],[Country]],MATCH(tData[[#This Row],[Tournament]],tComplete[Tournament],0),0),"")</f>
        <v>DE</v>
      </c>
      <c r="E73" s="49">
        <f ca="1">IFERROR(OFFSET(tComplete[[#Headers],[Date]],MATCH(tData[[#This Row],[Tournament]],tComplete[Tournament],0),0),"")</f>
        <v>45997</v>
      </c>
      <c r="F73" s="49" t="str">
        <f ca="1">IFERROR(OFFSET(tComplete[[#Headers],[Round]],MATCH(tData[[#This Row],[Tournament]],tComplete[Tournament],0),0),"")</f>
        <v>Regio</v>
      </c>
      <c r="G73" s="41" t="s">
        <v>290</v>
      </c>
      <c r="H73" s="41">
        <v>290</v>
      </c>
      <c r="I73" s="41">
        <v>300</v>
      </c>
      <c r="J73" s="41">
        <v>310</v>
      </c>
      <c r="K73" s="41">
        <v>220</v>
      </c>
      <c r="L73" s="41"/>
      <c r="M73" s="41"/>
      <c r="N73" s="41"/>
      <c r="O73" s="48">
        <f>IF(ISBLANK(B73),"",IF(COUNT(tData[[#This Row],[R1]:[R3]])=0,"",MAX(tData[[#This Row],[R1]:[R3]])))</f>
        <v>310</v>
      </c>
      <c r="P73" s="50">
        <f>IF(ISBLANK(tData[[#This Row],[Tournament]]),"",IF(COUNT(tData[[#This Row],[R1]:[R3]])=0,"",MAX(tData[[#This Row],[R1]:[R3]],tData[[#This Row],[QF]:[F2]])))</f>
        <v>310</v>
      </c>
      <c r="Q73" s="51">
        <f>IF(ISBLANK(tData[[#This Row],[Tournament]]),"",IFERROR(AVERAGE(tData[[#This Row],[R1]:[R3]],tData[[#This Row],[QF]:[F2]]),""))</f>
        <v>280</v>
      </c>
      <c r="R73" s="51" t="str">
        <f>IF(ISBLANK(tData[[#This Row],[Tournament]]),"",IF(COUNT(tData[[#This Row],[R1]:[R3]])=0,"No show",RIGHT("000"&amp;FLOOR(tData[[#This Row],[Best]],$R$1),3)&amp;"-"&amp;RIGHT("000"&amp;FLOOR(tData[[#This Row],[Best]],$R$1)+$R$1-1,3)))</f>
        <v>300-349</v>
      </c>
      <c r="S73" s="51" t="str">
        <f>IF(ISBLANK(tData[[#This Row],[Tournament]]),"",IF(COUNT(tData[[#This Row],[R1]:[R3]])=0,"No show",RIGHT("000"&amp;FLOOR(tData[[#This Row],[Best]],$S$1),3)&amp;"-"&amp;RIGHT("000"&amp;FLOOR(tData[[#This Row],[Best]],$S$1)+$S$1-1,3)))</f>
        <v>310-319</v>
      </c>
      <c r="T73" s="58"/>
      <c r="U73" s="48" t="str">
        <f ca="1">IF(OR(tData[[#This Row],[Q]]="X",tData[[#This Row],[Q]]="*"),IFERROR(OFFSET(tComplete[[#Headers],[Next Round]],MATCH(tData[[#This Row],[Tournament]],tComplete[Tournament],0),0),""),"")</f>
        <v/>
      </c>
      <c r="V73" s="41" t="b">
        <f>IF(ISBLANK(tData[[#This Row],[Tournament]]),"",NOT(ISERR(FIND("SAP",UPPER(tData[[#This Row],[Team]])))))</f>
        <v>0</v>
      </c>
    </row>
    <row r="74" spans="2:22" ht="16" x14ac:dyDescent="0.2">
      <c r="B74" s="41" t="s">
        <v>42</v>
      </c>
      <c r="C74" s="41"/>
      <c r="D74" s="41" t="str">
        <f ca="1">IFERROR(OFFSET(tComplete[[#Headers],[Country]],MATCH(tData[[#This Row],[Tournament]],tComplete[Tournament],0),0),"")</f>
        <v>DE</v>
      </c>
      <c r="E74" s="49">
        <f ca="1">IFERROR(OFFSET(tComplete[[#Headers],[Date]],MATCH(tData[[#This Row],[Tournament]],tComplete[Tournament],0),0),"")</f>
        <v>45997</v>
      </c>
      <c r="F74" s="49" t="str">
        <f ca="1">IFERROR(OFFSET(tComplete[[#Headers],[Round]],MATCH(tData[[#This Row],[Tournament]],tComplete[Tournament],0),0),"")</f>
        <v>Regio</v>
      </c>
      <c r="G74" s="41" t="s">
        <v>169</v>
      </c>
      <c r="H74" s="41">
        <v>230</v>
      </c>
      <c r="I74" s="41">
        <v>315</v>
      </c>
      <c r="J74" s="41">
        <v>155</v>
      </c>
      <c r="K74" s="41">
        <v>195</v>
      </c>
      <c r="L74" s="41"/>
      <c r="M74" s="41"/>
      <c r="N74" s="41"/>
      <c r="O74" s="48">
        <f>IF(ISBLANK(B74),"",IF(COUNT(tData[[#This Row],[R1]:[R3]])=0,"",MAX(tData[[#This Row],[R1]:[R3]])))</f>
        <v>315</v>
      </c>
      <c r="P74" s="50">
        <f>IF(ISBLANK(tData[[#This Row],[Tournament]]),"",IF(COUNT(tData[[#This Row],[R1]:[R3]])=0,"",MAX(tData[[#This Row],[R1]:[R3]],tData[[#This Row],[QF]:[F2]])))</f>
        <v>315</v>
      </c>
      <c r="Q74" s="51">
        <f>IF(ISBLANK(tData[[#This Row],[Tournament]]),"",IFERROR(AVERAGE(tData[[#This Row],[R1]:[R3]],tData[[#This Row],[QF]:[F2]]),""))</f>
        <v>223.75</v>
      </c>
      <c r="R74" s="51" t="str">
        <f>IF(ISBLANK(tData[[#This Row],[Tournament]]),"",IF(COUNT(tData[[#This Row],[R1]:[R3]])=0,"No show",RIGHT("000"&amp;FLOOR(tData[[#This Row],[Best]],$R$1),3)&amp;"-"&amp;RIGHT("000"&amp;FLOOR(tData[[#This Row],[Best]],$R$1)+$R$1-1,3)))</f>
        <v>300-349</v>
      </c>
      <c r="S74" s="51" t="str">
        <f>IF(ISBLANK(tData[[#This Row],[Tournament]]),"",IF(COUNT(tData[[#This Row],[R1]:[R3]])=0,"No show",RIGHT("000"&amp;FLOOR(tData[[#This Row],[Best]],$S$1),3)&amp;"-"&amp;RIGHT("000"&amp;FLOOR(tData[[#This Row],[Best]],$S$1)+$S$1-1,3)))</f>
        <v>310-319</v>
      </c>
      <c r="T74" s="58"/>
      <c r="U74" s="48" t="str">
        <f ca="1">IF(OR(tData[[#This Row],[Q]]="X",tData[[#This Row],[Q]]="*"),IFERROR(OFFSET(tComplete[[#Headers],[Next Round]],MATCH(tData[[#This Row],[Tournament]],tComplete[Tournament],0),0),""),"")</f>
        <v/>
      </c>
      <c r="V74" s="41" t="b">
        <f>IF(ISBLANK(tData[[#This Row],[Tournament]]),"",NOT(ISERR(FIND("SAP",UPPER(tData[[#This Row],[Team]])))))</f>
        <v>0</v>
      </c>
    </row>
    <row r="75" spans="2:22" ht="16" x14ac:dyDescent="0.2">
      <c r="B75" s="41" t="s">
        <v>42</v>
      </c>
      <c r="C75" s="41"/>
      <c r="D75" s="41" t="str">
        <f ca="1">IFERROR(OFFSET(tComplete[[#Headers],[Country]],MATCH(tData[[#This Row],[Tournament]],tComplete[Tournament],0),0),"")</f>
        <v>DE</v>
      </c>
      <c r="E75" s="49">
        <f ca="1">IFERROR(OFFSET(tComplete[[#Headers],[Date]],MATCH(tData[[#This Row],[Tournament]],tComplete[Tournament],0),0),"")</f>
        <v>45997</v>
      </c>
      <c r="F75" s="49" t="str">
        <f ca="1">IFERROR(OFFSET(tComplete[[#Headers],[Round]],MATCH(tData[[#This Row],[Tournament]],tComplete[Tournament],0),0),"")</f>
        <v>Regio</v>
      </c>
      <c r="G75" s="46" t="s">
        <v>291</v>
      </c>
      <c r="H75" s="41">
        <v>275</v>
      </c>
      <c r="I75" s="41">
        <v>315</v>
      </c>
      <c r="J75" s="41">
        <v>280</v>
      </c>
      <c r="K75" s="41"/>
      <c r="L75" s="48"/>
      <c r="M75" s="48"/>
      <c r="N75" s="48"/>
      <c r="O75" s="48">
        <f>IF(ISBLANK(B75),"",IF(COUNT(tData[[#This Row],[R1]:[R3]])=0,"",MAX(tData[[#This Row],[R1]:[R3]])))</f>
        <v>315</v>
      </c>
      <c r="P75" s="50">
        <f>IF(ISBLANK(tData[[#This Row],[Tournament]]),"",IF(COUNT(tData[[#This Row],[R1]:[R3]])=0,"",MAX(tData[[#This Row],[R1]:[R3]],tData[[#This Row],[QF]:[F2]])))</f>
        <v>315</v>
      </c>
      <c r="Q75" s="51">
        <f>IF(ISBLANK(tData[[#This Row],[Tournament]]),"",IFERROR(AVERAGE(tData[[#This Row],[R1]:[R3]],tData[[#This Row],[QF]:[F2]]),""))</f>
        <v>290</v>
      </c>
      <c r="R75" s="51" t="str">
        <f>IF(ISBLANK(tData[[#This Row],[Tournament]]),"",IF(COUNT(tData[[#This Row],[R1]:[R3]])=0,"No show",RIGHT("000"&amp;FLOOR(tData[[#This Row],[Best]],$R$1),3)&amp;"-"&amp;RIGHT("000"&amp;FLOOR(tData[[#This Row],[Best]],$R$1)+$R$1-1,3)))</f>
        <v>300-349</v>
      </c>
      <c r="S75" s="51" t="str">
        <f>IF(ISBLANK(tData[[#This Row],[Tournament]]),"",IF(COUNT(tData[[#This Row],[R1]:[R3]])=0,"No show",RIGHT("000"&amp;FLOOR(tData[[#This Row],[Best]],$S$1),3)&amp;"-"&amp;RIGHT("000"&amp;FLOOR(tData[[#This Row],[Best]],$S$1)+$S$1-1,3)))</f>
        <v>310-319</v>
      </c>
      <c r="T75" s="58"/>
      <c r="U75" s="48" t="str">
        <f ca="1">IF(OR(tData[[#This Row],[Q]]="X",tData[[#This Row],[Q]]="*"),IFERROR(OFFSET(tComplete[[#Headers],[Next Round]],MATCH(tData[[#This Row],[Tournament]],tComplete[Tournament],0),0),""),"")</f>
        <v/>
      </c>
      <c r="V75" s="41" t="b">
        <f>IF(ISBLANK(tData[[#This Row],[Tournament]]),"",NOT(ISERR(FIND("SAP",UPPER(tData[[#This Row],[Team]])))))</f>
        <v>0</v>
      </c>
    </row>
    <row r="76" spans="2:22" ht="16" x14ac:dyDescent="0.2">
      <c r="B76" s="41" t="s">
        <v>42</v>
      </c>
      <c r="C76" s="41"/>
      <c r="D76" s="41" t="str">
        <f ca="1">IFERROR(OFFSET(tComplete[[#Headers],[Country]],MATCH(tData[[#This Row],[Tournament]],tComplete[Tournament],0),0),"")</f>
        <v>DE</v>
      </c>
      <c r="E76" s="49">
        <f ca="1">IFERROR(OFFSET(tComplete[[#Headers],[Date]],MATCH(tData[[#This Row],[Tournament]],tComplete[Tournament],0),0),"")</f>
        <v>45997</v>
      </c>
      <c r="F76" s="49" t="str">
        <f ca="1">IFERROR(OFFSET(tComplete[[#Headers],[Round]],MATCH(tData[[#This Row],[Tournament]],tComplete[Tournament],0),0),"")</f>
        <v>Regio</v>
      </c>
      <c r="G76" s="41" t="s">
        <v>292</v>
      </c>
      <c r="H76" s="41">
        <v>195</v>
      </c>
      <c r="I76" s="41">
        <v>220</v>
      </c>
      <c r="J76" s="41">
        <v>240</v>
      </c>
      <c r="K76" s="41"/>
      <c r="L76" s="48"/>
      <c r="M76" s="48"/>
      <c r="N76" s="48"/>
      <c r="O76" s="48">
        <f>IF(ISBLANK(B76),"",IF(COUNT(tData[[#This Row],[R1]:[R3]])=0,"",MAX(tData[[#This Row],[R1]:[R3]])))</f>
        <v>240</v>
      </c>
      <c r="P76" s="50">
        <f>IF(ISBLANK(tData[[#This Row],[Tournament]]),"",IF(COUNT(tData[[#This Row],[R1]:[R3]])=0,"",MAX(tData[[#This Row],[R1]:[R3]],tData[[#This Row],[QF]:[F2]])))</f>
        <v>240</v>
      </c>
      <c r="Q76" s="51">
        <f>IF(ISBLANK(tData[[#This Row],[Tournament]]),"",IFERROR(AVERAGE(tData[[#This Row],[R1]:[R3]],tData[[#This Row],[QF]:[F2]]),""))</f>
        <v>218.33333333333334</v>
      </c>
      <c r="R76" s="51" t="str">
        <f>IF(ISBLANK(tData[[#This Row],[Tournament]]),"",IF(COUNT(tData[[#This Row],[R1]:[R3]])=0,"No show",RIGHT("000"&amp;FLOOR(tData[[#This Row],[Best]],$R$1),3)&amp;"-"&amp;RIGHT("000"&amp;FLOOR(tData[[#This Row],[Best]],$R$1)+$R$1-1,3)))</f>
        <v>200-249</v>
      </c>
      <c r="S76" s="51" t="str">
        <f>IF(ISBLANK(tData[[#This Row],[Tournament]]),"",IF(COUNT(tData[[#This Row],[R1]:[R3]])=0,"No show",RIGHT("000"&amp;FLOOR(tData[[#This Row],[Best]],$S$1),3)&amp;"-"&amp;RIGHT("000"&amp;FLOOR(tData[[#This Row],[Best]],$S$1)+$S$1-1,3)))</f>
        <v>240-249</v>
      </c>
      <c r="T76" s="58"/>
      <c r="U76" s="48" t="str">
        <f ca="1">IF(OR(tData[[#This Row],[Q]]="X",tData[[#This Row],[Q]]="*"),IFERROR(OFFSET(tComplete[[#Headers],[Next Round]],MATCH(tData[[#This Row],[Tournament]],tComplete[Tournament],0),0),""),"")</f>
        <v/>
      </c>
      <c r="V76" s="41" t="b">
        <f>IF(ISBLANK(tData[[#This Row],[Tournament]]),"",NOT(ISERR(FIND("SAP",UPPER(tData[[#This Row],[Team]])))))</f>
        <v>0</v>
      </c>
    </row>
    <row r="77" spans="2:22" ht="16" x14ac:dyDescent="0.2">
      <c r="B77" s="41" t="s">
        <v>42</v>
      </c>
      <c r="C77" s="41"/>
      <c r="D77" s="41" t="str">
        <f ca="1">IFERROR(OFFSET(tComplete[[#Headers],[Country]],MATCH(tData[[#This Row],[Tournament]],tComplete[Tournament],0),0),"")</f>
        <v>DE</v>
      </c>
      <c r="E77" s="49">
        <f ca="1">IFERROR(OFFSET(tComplete[[#Headers],[Date]],MATCH(tData[[#This Row],[Tournament]],tComplete[Tournament],0),0),"")</f>
        <v>45997</v>
      </c>
      <c r="F77" s="49" t="str">
        <f ca="1">IFERROR(OFFSET(tComplete[[#Headers],[Round]],MATCH(tData[[#This Row],[Tournament]],tComplete[Tournament],0),0),"")</f>
        <v>Regio</v>
      </c>
      <c r="G77" s="41" t="s">
        <v>293</v>
      </c>
      <c r="H77" s="41">
        <v>145</v>
      </c>
      <c r="I77" s="41">
        <v>175</v>
      </c>
      <c r="J77" s="41">
        <v>200</v>
      </c>
      <c r="K77" s="41"/>
      <c r="L77" s="48"/>
      <c r="M77" s="48"/>
      <c r="N77" s="48"/>
      <c r="O77" s="48">
        <f>IF(ISBLANK(B77),"",IF(COUNT(tData[[#This Row],[R1]:[R3]])=0,"",MAX(tData[[#This Row],[R1]:[R3]])))</f>
        <v>200</v>
      </c>
      <c r="P77" s="50">
        <f>IF(ISBLANK(tData[[#This Row],[Tournament]]),"",IF(COUNT(tData[[#This Row],[R1]:[R3]])=0,"",MAX(tData[[#This Row],[R1]:[R3]],tData[[#This Row],[QF]:[F2]])))</f>
        <v>200</v>
      </c>
      <c r="Q77" s="51">
        <f>IF(ISBLANK(tData[[#This Row],[Tournament]]),"",IFERROR(AVERAGE(tData[[#This Row],[R1]:[R3]],tData[[#This Row],[QF]:[F2]]),""))</f>
        <v>173.33333333333334</v>
      </c>
      <c r="R77" s="51" t="str">
        <f>IF(ISBLANK(tData[[#This Row],[Tournament]]),"",IF(COUNT(tData[[#This Row],[R1]:[R3]])=0,"No show",RIGHT("000"&amp;FLOOR(tData[[#This Row],[Best]],$R$1),3)&amp;"-"&amp;RIGHT("000"&amp;FLOOR(tData[[#This Row],[Best]],$R$1)+$R$1-1,3)))</f>
        <v>200-249</v>
      </c>
      <c r="S77" s="51" t="str">
        <f>IF(ISBLANK(tData[[#This Row],[Tournament]]),"",IF(COUNT(tData[[#This Row],[R1]:[R3]])=0,"No show",RIGHT("000"&amp;FLOOR(tData[[#This Row],[Best]],$S$1),3)&amp;"-"&amp;RIGHT("000"&amp;FLOOR(tData[[#This Row],[Best]],$S$1)+$S$1-1,3)))</f>
        <v>200-209</v>
      </c>
      <c r="T77" s="58"/>
      <c r="U77" s="48" t="str">
        <f ca="1">IF(OR(tData[[#This Row],[Q]]="X",tData[[#This Row],[Q]]="*"),IFERROR(OFFSET(tComplete[[#Headers],[Next Round]],MATCH(tData[[#This Row],[Tournament]],tComplete[Tournament],0),0),""),"")</f>
        <v/>
      </c>
      <c r="V77" s="41" t="b">
        <f>IF(ISBLANK(tData[[#This Row],[Tournament]]),"",NOT(ISERR(FIND("SAP",UPPER(tData[[#This Row],[Team]])))))</f>
        <v>0</v>
      </c>
    </row>
    <row r="78" spans="2:22" ht="16" x14ac:dyDescent="0.2">
      <c r="B78" s="41" t="s">
        <v>42</v>
      </c>
      <c r="C78" s="41"/>
      <c r="D78" s="41" t="str">
        <f ca="1">IFERROR(OFFSET(tComplete[[#Headers],[Country]],MATCH(tData[[#This Row],[Tournament]],tComplete[Tournament],0),0),"")</f>
        <v>DE</v>
      </c>
      <c r="E78" s="49">
        <f ca="1">IFERROR(OFFSET(tComplete[[#Headers],[Date]],MATCH(tData[[#This Row],[Tournament]],tComplete[Tournament],0),0),"")</f>
        <v>45997</v>
      </c>
      <c r="F78" s="49" t="str">
        <f ca="1">IFERROR(OFFSET(tComplete[[#Headers],[Round]],MATCH(tData[[#This Row],[Tournament]],tComplete[Tournament],0),0),"")</f>
        <v>Regio</v>
      </c>
      <c r="G78" s="41" t="s">
        <v>294</v>
      </c>
      <c r="H78" s="41">
        <v>150</v>
      </c>
      <c r="I78" s="41">
        <v>155</v>
      </c>
      <c r="J78" s="41">
        <v>200</v>
      </c>
      <c r="K78" s="41"/>
      <c r="L78" s="48"/>
      <c r="M78" s="48"/>
      <c r="N78" s="48"/>
      <c r="O78" s="48">
        <f>IF(ISBLANK(B78),"",IF(COUNT(tData[[#This Row],[R1]:[R3]])=0,"",MAX(tData[[#This Row],[R1]:[R3]])))</f>
        <v>200</v>
      </c>
      <c r="P78" s="50">
        <f>IF(ISBLANK(tData[[#This Row],[Tournament]]),"",IF(COUNT(tData[[#This Row],[R1]:[R3]])=0,"",MAX(tData[[#This Row],[R1]:[R3]],tData[[#This Row],[QF]:[F2]])))</f>
        <v>200</v>
      </c>
      <c r="Q78" s="51">
        <f>IF(ISBLANK(tData[[#This Row],[Tournament]]),"",IFERROR(AVERAGE(tData[[#This Row],[R1]:[R3]],tData[[#This Row],[QF]:[F2]]),""))</f>
        <v>168.33333333333334</v>
      </c>
      <c r="R78" s="51" t="str">
        <f>IF(ISBLANK(tData[[#This Row],[Tournament]]),"",IF(COUNT(tData[[#This Row],[R1]:[R3]])=0,"No show",RIGHT("000"&amp;FLOOR(tData[[#This Row],[Best]],$R$1),3)&amp;"-"&amp;RIGHT("000"&amp;FLOOR(tData[[#This Row],[Best]],$R$1)+$R$1-1,3)))</f>
        <v>200-249</v>
      </c>
      <c r="S78" s="51" t="str">
        <f>IF(ISBLANK(tData[[#This Row],[Tournament]]),"",IF(COUNT(tData[[#This Row],[R1]:[R3]])=0,"No show",RIGHT("000"&amp;FLOOR(tData[[#This Row],[Best]],$S$1),3)&amp;"-"&amp;RIGHT("000"&amp;FLOOR(tData[[#This Row],[Best]],$S$1)+$S$1-1,3)))</f>
        <v>200-209</v>
      </c>
      <c r="T78" s="58"/>
      <c r="U78" s="48" t="str">
        <f ca="1">IF(OR(tData[[#This Row],[Q]]="X",tData[[#This Row],[Q]]="*"),IFERROR(OFFSET(tComplete[[#Headers],[Next Round]],MATCH(tData[[#This Row],[Tournament]],tComplete[Tournament],0),0),""),"")</f>
        <v/>
      </c>
      <c r="V78" s="41" t="b">
        <f>IF(ISBLANK(tData[[#This Row],[Tournament]]),"",NOT(ISERR(FIND("SAP",UPPER(tData[[#This Row],[Team]])))))</f>
        <v>0</v>
      </c>
    </row>
    <row r="79" spans="2:22" ht="16" x14ac:dyDescent="0.2">
      <c r="B79" s="41" t="s">
        <v>42</v>
      </c>
      <c r="C79" s="41"/>
      <c r="D79" s="41" t="str">
        <f ca="1">IFERROR(OFFSET(tComplete[[#Headers],[Country]],MATCH(tData[[#This Row],[Tournament]],tComplete[Tournament],0),0),"")</f>
        <v>DE</v>
      </c>
      <c r="E79" s="49">
        <f ca="1">IFERROR(OFFSET(tComplete[[#Headers],[Date]],MATCH(tData[[#This Row],[Tournament]],tComplete[Tournament],0),0),"")</f>
        <v>45997</v>
      </c>
      <c r="F79" s="49" t="str">
        <f ca="1">IFERROR(OFFSET(tComplete[[#Headers],[Round]],MATCH(tData[[#This Row],[Tournament]],tComplete[Tournament],0),0),"")</f>
        <v>Regio</v>
      </c>
      <c r="G79" s="41" t="s">
        <v>172</v>
      </c>
      <c r="H79" s="41">
        <v>170</v>
      </c>
      <c r="I79" s="41">
        <v>135</v>
      </c>
      <c r="J79" s="41">
        <v>135</v>
      </c>
      <c r="K79" s="41"/>
      <c r="L79" s="48"/>
      <c r="M79" s="48"/>
      <c r="N79" s="48"/>
      <c r="O79" s="48">
        <f>IF(ISBLANK(B79),"",IF(COUNT(tData[[#This Row],[R1]:[R3]])=0,"",MAX(tData[[#This Row],[R1]:[R3]])))</f>
        <v>170</v>
      </c>
      <c r="P79" s="50">
        <f>IF(ISBLANK(tData[[#This Row],[Tournament]]),"",IF(COUNT(tData[[#This Row],[R1]:[R3]])=0,"",MAX(tData[[#This Row],[R1]:[R3]],tData[[#This Row],[QF]:[F2]])))</f>
        <v>170</v>
      </c>
      <c r="Q79" s="51">
        <f>IF(ISBLANK(tData[[#This Row],[Tournament]]),"",IFERROR(AVERAGE(tData[[#This Row],[R1]:[R3]],tData[[#This Row],[QF]:[F2]]),""))</f>
        <v>146.66666666666666</v>
      </c>
      <c r="R79" s="51" t="str">
        <f>IF(ISBLANK(tData[[#This Row],[Tournament]]),"",IF(COUNT(tData[[#This Row],[R1]:[R3]])=0,"No show",RIGHT("000"&amp;FLOOR(tData[[#This Row],[Best]],$R$1),3)&amp;"-"&amp;RIGHT("000"&amp;FLOOR(tData[[#This Row],[Best]],$R$1)+$R$1-1,3)))</f>
        <v>150-199</v>
      </c>
      <c r="S79" s="51" t="str">
        <f>IF(ISBLANK(tData[[#This Row],[Tournament]]),"",IF(COUNT(tData[[#This Row],[R1]:[R3]])=0,"No show",RIGHT("000"&amp;FLOOR(tData[[#This Row],[Best]],$S$1),3)&amp;"-"&amp;RIGHT("000"&amp;FLOOR(tData[[#This Row],[Best]],$S$1)+$S$1-1,3)))</f>
        <v>170-179</v>
      </c>
      <c r="T79" s="58"/>
      <c r="U79" s="48" t="str">
        <f ca="1">IF(OR(tData[[#This Row],[Q]]="X",tData[[#This Row],[Q]]="*"),IFERROR(OFFSET(tComplete[[#Headers],[Next Round]],MATCH(tData[[#This Row],[Tournament]],tComplete[Tournament],0),0),""),"")</f>
        <v/>
      </c>
      <c r="V79" s="41" t="b">
        <f>IF(ISBLANK(tData[[#This Row],[Tournament]]),"",NOT(ISERR(FIND("SAP",UPPER(tData[[#This Row],[Team]])))))</f>
        <v>0</v>
      </c>
    </row>
    <row r="80" spans="2:22" ht="16" x14ac:dyDescent="0.2">
      <c r="B80" s="41" t="s">
        <v>42</v>
      </c>
      <c r="C80" s="41"/>
      <c r="D80" s="41" t="str">
        <f ca="1">IFERROR(OFFSET(tComplete[[#Headers],[Country]],MATCH(tData[[#This Row],[Tournament]],tComplete[Tournament],0),0),"")</f>
        <v>DE</v>
      </c>
      <c r="E80" s="49">
        <f ca="1">IFERROR(OFFSET(tComplete[[#Headers],[Date]],MATCH(tData[[#This Row],[Tournament]],tComplete[Tournament],0),0),"")</f>
        <v>45997</v>
      </c>
      <c r="F80" s="49" t="str">
        <f ca="1">IFERROR(OFFSET(tComplete[[#Headers],[Round]],MATCH(tData[[#This Row],[Tournament]],tComplete[Tournament],0),0),"")</f>
        <v>Regio</v>
      </c>
      <c r="G80" s="41" t="s">
        <v>171</v>
      </c>
      <c r="H80" s="41">
        <v>165</v>
      </c>
      <c r="I80" s="41">
        <v>85</v>
      </c>
      <c r="J80" s="41">
        <v>115</v>
      </c>
      <c r="K80" s="41"/>
      <c r="L80" s="48"/>
      <c r="M80" s="48"/>
      <c r="N80" s="48"/>
      <c r="O80" s="48">
        <f>IF(ISBLANK(B80),"",IF(COUNT(tData[[#This Row],[R1]:[R3]])=0,"",MAX(tData[[#This Row],[R1]:[R3]])))</f>
        <v>165</v>
      </c>
      <c r="P80" s="50">
        <f>IF(ISBLANK(tData[[#This Row],[Tournament]]),"",IF(COUNT(tData[[#This Row],[R1]:[R3]])=0,"",MAX(tData[[#This Row],[R1]:[R3]],tData[[#This Row],[QF]:[F2]])))</f>
        <v>165</v>
      </c>
      <c r="Q80" s="51">
        <f>IF(ISBLANK(tData[[#This Row],[Tournament]]),"",IFERROR(AVERAGE(tData[[#This Row],[R1]:[R3]],tData[[#This Row],[QF]:[F2]]),""))</f>
        <v>121.66666666666667</v>
      </c>
      <c r="R80" s="51" t="str">
        <f>IF(ISBLANK(tData[[#This Row],[Tournament]]),"",IF(COUNT(tData[[#This Row],[R1]:[R3]])=0,"No show",RIGHT("000"&amp;FLOOR(tData[[#This Row],[Best]],$R$1),3)&amp;"-"&amp;RIGHT("000"&amp;FLOOR(tData[[#This Row],[Best]],$R$1)+$R$1-1,3)))</f>
        <v>150-199</v>
      </c>
      <c r="S80" s="51" t="str">
        <f>IF(ISBLANK(tData[[#This Row],[Tournament]]),"",IF(COUNT(tData[[#This Row],[R1]:[R3]])=0,"No show",RIGHT("000"&amp;FLOOR(tData[[#This Row],[Best]],$S$1),3)&amp;"-"&amp;RIGHT("000"&amp;FLOOR(tData[[#This Row],[Best]],$S$1)+$S$1-1,3)))</f>
        <v>160-169</v>
      </c>
      <c r="T80" s="58"/>
      <c r="U80" s="48" t="str">
        <f ca="1">IF(OR(tData[[#This Row],[Q]]="X",tData[[#This Row],[Q]]="*"),IFERROR(OFFSET(tComplete[[#Headers],[Next Round]],MATCH(tData[[#This Row],[Tournament]],tComplete[Tournament],0),0),""),"")</f>
        <v/>
      </c>
      <c r="V80" s="41" t="b">
        <f>IF(ISBLANK(tData[[#This Row],[Tournament]]),"",NOT(ISERR(FIND("SAP",UPPER(tData[[#This Row],[Team]])))))</f>
        <v>0</v>
      </c>
    </row>
    <row r="81" spans="2:22" ht="16" x14ac:dyDescent="0.2">
      <c r="B81" s="41" t="s">
        <v>42</v>
      </c>
      <c r="C81" s="41"/>
      <c r="D81" s="41" t="str">
        <f ca="1">IFERROR(OFFSET(tComplete[[#Headers],[Country]],MATCH(tData[[#This Row],[Tournament]],tComplete[Tournament],0),0),"")</f>
        <v>DE</v>
      </c>
      <c r="E81" s="49">
        <f ca="1">IFERROR(OFFSET(tComplete[[#Headers],[Date]],MATCH(tData[[#This Row],[Tournament]],tComplete[Tournament],0),0),"")</f>
        <v>45997</v>
      </c>
      <c r="F81" s="49" t="str">
        <f ca="1">IFERROR(OFFSET(tComplete[[#Headers],[Round]],MATCH(tData[[#This Row],[Tournament]],tComplete[Tournament],0),0),"")</f>
        <v>Regio</v>
      </c>
      <c r="G81" s="41" t="s">
        <v>168</v>
      </c>
      <c r="H81" s="41">
        <v>130</v>
      </c>
      <c r="I81" s="41">
        <v>75</v>
      </c>
      <c r="J81" s="41">
        <v>140</v>
      </c>
      <c r="K81" s="41"/>
      <c r="L81" s="48"/>
      <c r="M81" s="48"/>
      <c r="N81" s="48"/>
      <c r="O81" s="48">
        <f>IF(ISBLANK(B81),"",IF(COUNT(tData[[#This Row],[R1]:[R3]])=0,"",MAX(tData[[#This Row],[R1]:[R3]])))</f>
        <v>140</v>
      </c>
      <c r="P81" s="50">
        <f>IF(ISBLANK(tData[[#This Row],[Tournament]]),"",IF(COUNT(tData[[#This Row],[R1]:[R3]])=0,"",MAX(tData[[#This Row],[R1]:[R3]],tData[[#This Row],[QF]:[F2]])))</f>
        <v>140</v>
      </c>
      <c r="Q81" s="51">
        <f>IF(ISBLANK(tData[[#This Row],[Tournament]]),"",IFERROR(AVERAGE(tData[[#This Row],[R1]:[R3]],tData[[#This Row],[QF]:[F2]]),""))</f>
        <v>115</v>
      </c>
      <c r="R81" s="51" t="str">
        <f>IF(ISBLANK(tData[[#This Row],[Tournament]]),"",IF(COUNT(tData[[#This Row],[R1]:[R3]])=0,"No show",RIGHT("000"&amp;FLOOR(tData[[#This Row],[Best]],$R$1),3)&amp;"-"&amp;RIGHT("000"&amp;FLOOR(tData[[#This Row],[Best]],$R$1)+$R$1-1,3)))</f>
        <v>100-149</v>
      </c>
      <c r="S81" s="51" t="str">
        <f>IF(ISBLANK(tData[[#This Row],[Tournament]]),"",IF(COUNT(tData[[#This Row],[R1]:[R3]])=0,"No show",RIGHT("000"&amp;FLOOR(tData[[#This Row],[Best]],$S$1),3)&amp;"-"&amp;RIGHT("000"&amp;FLOOR(tData[[#This Row],[Best]],$S$1)+$S$1-1,3)))</f>
        <v>140-149</v>
      </c>
      <c r="T81" s="58"/>
      <c r="U81" s="48" t="str">
        <f ca="1">IF(OR(tData[[#This Row],[Q]]="X",tData[[#This Row],[Q]]="*"),IFERROR(OFFSET(tComplete[[#Headers],[Next Round]],MATCH(tData[[#This Row],[Tournament]],tComplete[Tournament],0),0),""),"")</f>
        <v/>
      </c>
      <c r="V81" s="41" t="b">
        <f>IF(ISBLANK(tData[[#This Row],[Tournament]]),"",NOT(ISERR(FIND("SAP",UPPER(tData[[#This Row],[Team]])))))</f>
        <v>0</v>
      </c>
    </row>
    <row r="82" spans="2:22" ht="16" x14ac:dyDescent="0.2">
      <c r="B82" s="41" t="s">
        <v>23</v>
      </c>
      <c r="C82" s="41"/>
      <c r="D82" s="41" t="str">
        <f ca="1">IFERROR(OFFSET(tComplete[[#Headers],[Country]],MATCH(tData[[#This Row],[Tournament]],tComplete[Tournament],0),0),"")</f>
        <v>DE</v>
      </c>
      <c r="E82" s="49">
        <f ca="1">IFERROR(OFFSET(tComplete[[#Headers],[Date]],MATCH(tData[[#This Row],[Tournament]],tComplete[Tournament],0),0),"")</f>
        <v>46005</v>
      </c>
      <c r="F82" s="49" t="str">
        <f ca="1">IFERROR(OFFSET(tComplete[[#Headers],[Round]],MATCH(tData[[#This Row],[Tournament]],tComplete[Tournament],0),0),"")</f>
        <v>Regio</v>
      </c>
      <c r="G82" s="41" t="s">
        <v>173</v>
      </c>
      <c r="H82" s="41">
        <v>380</v>
      </c>
      <c r="I82" s="41">
        <v>340</v>
      </c>
      <c r="J82" s="41">
        <v>265</v>
      </c>
      <c r="K82" s="41"/>
      <c r="L82" s="48"/>
      <c r="M82" s="41">
        <v>285</v>
      </c>
      <c r="N82" s="41">
        <v>325</v>
      </c>
      <c r="O82" s="48">
        <f>IF(ISBLANK(B82),"",IF(COUNT(tData[[#This Row],[R1]:[R3]])=0,"",MAX(tData[[#This Row],[R1]:[R3]])))</f>
        <v>380</v>
      </c>
      <c r="P82" s="50">
        <f>IF(ISBLANK(tData[[#This Row],[Tournament]]),"",IF(COUNT(tData[[#This Row],[R1]:[R3]])=0,"",MAX(tData[[#This Row],[R1]:[R3]],tData[[#This Row],[QF]:[F2]])))</f>
        <v>380</v>
      </c>
      <c r="Q82" s="51">
        <f>IF(ISBLANK(tData[[#This Row],[Tournament]]),"",IFERROR(AVERAGE(tData[[#This Row],[R1]:[R3]],tData[[#This Row],[QF]:[F2]]),""))</f>
        <v>319</v>
      </c>
      <c r="R82" s="51" t="str">
        <f>IF(ISBLANK(tData[[#This Row],[Tournament]]),"",IF(COUNT(tData[[#This Row],[R1]:[R3]])=0,"No show",RIGHT("000"&amp;FLOOR(tData[[#This Row],[Best]],$R$1),3)&amp;"-"&amp;RIGHT("000"&amp;FLOOR(tData[[#This Row],[Best]],$R$1)+$R$1-1,3)))</f>
        <v>350-399</v>
      </c>
      <c r="S82" s="51" t="str">
        <f>IF(ISBLANK(tData[[#This Row],[Tournament]]),"",IF(COUNT(tData[[#This Row],[R1]:[R3]])=0,"No show",RIGHT("000"&amp;FLOOR(tData[[#This Row],[Best]],$S$1),3)&amp;"-"&amp;RIGHT("000"&amp;FLOOR(tData[[#This Row],[Best]],$S$1)+$S$1-1,3)))</f>
        <v>380-389</v>
      </c>
      <c r="T82" s="58" t="s">
        <v>74</v>
      </c>
      <c r="U82" s="48" t="str">
        <f ca="1">IF(OR(tData[[#This Row],[Q]]="X",tData[[#This Row],[Q]]="*"),IFERROR(OFFSET(tComplete[[#Headers],[Next Round]],MATCH(tData[[#This Row],[Tournament]],tComplete[Tournament],0),0),""),"")</f>
        <v>Qualifikation Deutschland - Heidelberg</v>
      </c>
      <c r="V82" s="41" t="b">
        <f>IF(ISBLANK(tData[[#This Row],[Tournament]]),"",NOT(ISERR(FIND("SAP",UPPER(tData[[#This Row],[Team]])))))</f>
        <v>0</v>
      </c>
    </row>
    <row r="83" spans="2:22" ht="16" x14ac:dyDescent="0.2">
      <c r="B83" s="41" t="s">
        <v>23</v>
      </c>
      <c r="C83" s="41"/>
      <c r="D83" s="41" t="str">
        <f ca="1">IFERROR(OFFSET(tComplete[[#Headers],[Country]],MATCH(tData[[#This Row],[Tournament]],tComplete[Tournament],0),0),"")</f>
        <v>DE</v>
      </c>
      <c r="E83" s="49">
        <f ca="1">IFERROR(OFFSET(tComplete[[#Headers],[Date]],MATCH(tData[[#This Row],[Tournament]],tComplete[Tournament],0),0),"")</f>
        <v>46005</v>
      </c>
      <c r="F83" s="49" t="str">
        <f ca="1">IFERROR(OFFSET(tComplete[[#Headers],[Round]],MATCH(tData[[#This Row],[Tournament]],tComplete[Tournament],0),0),"")</f>
        <v>Regio</v>
      </c>
      <c r="G83" s="41" t="s">
        <v>296</v>
      </c>
      <c r="H83" s="41">
        <v>270</v>
      </c>
      <c r="I83" s="41">
        <v>195</v>
      </c>
      <c r="J83" s="41">
        <v>280</v>
      </c>
      <c r="K83" s="41"/>
      <c r="L83" s="48"/>
      <c r="M83" s="41">
        <v>195</v>
      </c>
      <c r="N83" s="41">
        <v>165</v>
      </c>
      <c r="O83" s="48">
        <f>IF(ISBLANK(B83),"",IF(COUNT(tData[[#This Row],[R1]:[R3]])=0,"",MAX(tData[[#This Row],[R1]:[R3]])))</f>
        <v>280</v>
      </c>
      <c r="P83" s="50">
        <f>IF(ISBLANK(tData[[#This Row],[Tournament]]),"",IF(COUNT(tData[[#This Row],[R1]:[R3]])=0,"",MAX(tData[[#This Row],[R1]:[R3]],tData[[#This Row],[QF]:[F2]])))</f>
        <v>280</v>
      </c>
      <c r="Q83" s="51">
        <f>IF(ISBLANK(tData[[#This Row],[Tournament]]),"",IFERROR(AVERAGE(tData[[#This Row],[R1]:[R3]],tData[[#This Row],[QF]:[F2]]),""))</f>
        <v>221</v>
      </c>
      <c r="R83" s="51" t="str">
        <f>IF(ISBLANK(tData[[#This Row],[Tournament]]),"",IF(COUNT(tData[[#This Row],[R1]:[R3]])=0,"No show",RIGHT("000"&amp;FLOOR(tData[[#This Row],[Best]],$R$1),3)&amp;"-"&amp;RIGHT("000"&amp;FLOOR(tData[[#This Row],[Best]],$R$1)+$R$1-1,3)))</f>
        <v>250-299</v>
      </c>
      <c r="S83" s="51" t="str">
        <f>IF(ISBLANK(tData[[#This Row],[Tournament]]),"",IF(COUNT(tData[[#This Row],[R1]:[R3]])=0,"No show",RIGHT("000"&amp;FLOOR(tData[[#This Row],[Best]],$S$1),3)&amp;"-"&amp;RIGHT("000"&amp;FLOOR(tData[[#This Row],[Best]],$S$1)+$S$1-1,3)))</f>
        <v>280-289</v>
      </c>
      <c r="T83" s="58"/>
      <c r="U83" s="48" t="str">
        <f ca="1">IF(OR(tData[[#This Row],[Q]]="X",tData[[#This Row],[Q]]="*"),IFERROR(OFFSET(tComplete[[#Headers],[Next Round]],MATCH(tData[[#This Row],[Tournament]],tComplete[Tournament],0),0),""),"")</f>
        <v/>
      </c>
      <c r="V83" s="41" t="b">
        <f>IF(ISBLANK(tData[[#This Row],[Tournament]]),"",NOT(ISERR(FIND("SAP",UPPER(tData[[#This Row],[Team]])))))</f>
        <v>0</v>
      </c>
    </row>
    <row r="84" spans="2:22" ht="16" x14ac:dyDescent="0.2">
      <c r="B84" s="41" t="s">
        <v>23</v>
      </c>
      <c r="C84" s="41"/>
      <c r="D84" s="41" t="str">
        <f ca="1">IFERROR(OFFSET(tComplete[[#Headers],[Country]],MATCH(tData[[#This Row],[Tournament]],tComplete[Tournament],0),0),"")</f>
        <v>DE</v>
      </c>
      <c r="E84" s="49">
        <f ca="1">IFERROR(OFFSET(tComplete[[#Headers],[Date]],MATCH(tData[[#This Row],[Tournament]],tComplete[Tournament],0),0),"")</f>
        <v>46005</v>
      </c>
      <c r="F84" s="49" t="str">
        <f ca="1">IFERROR(OFFSET(tComplete[[#Headers],[Round]],MATCH(tData[[#This Row],[Tournament]],tComplete[Tournament],0),0),"")</f>
        <v>Regio</v>
      </c>
      <c r="G84" s="41" t="s">
        <v>297</v>
      </c>
      <c r="H84" s="41">
        <v>240</v>
      </c>
      <c r="I84" s="41">
        <v>275</v>
      </c>
      <c r="J84" s="41">
        <v>260</v>
      </c>
      <c r="K84" s="41"/>
      <c r="L84" s="48"/>
      <c r="M84" s="48"/>
      <c r="N84" s="48"/>
      <c r="O84" s="48">
        <f>IF(ISBLANK(B84),"",IF(COUNT(tData[[#This Row],[R1]:[R3]])=0,"",MAX(tData[[#This Row],[R1]:[R3]])))</f>
        <v>275</v>
      </c>
      <c r="P84" s="50">
        <f>IF(ISBLANK(tData[[#This Row],[Tournament]]),"",IF(COUNT(tData[[#This Row],[R1]:[R3]])=0,"",MAX(tData[[#This Row],[R1]:[R3]],tData[[#This Row],[QF]:[F2]])))</f>
        <v>275</v>
      </c>
      <c r="Q84" s="51">
        <f>IF(ISBLANK(tData[[#This Row],[Tournament]]),"",IFERROR(AVERAGE(tData[[#This Row],[R1]:[R3]],tData[[#This Row],[QF]:[F2]]),""))</f>
        <v>258.33333333333331</v>
      </c>
      <c r="R84" s="51" t="str">
        <f>IF(ISBLANK(tData[[#This Row],[Tournament]]),"",IF(COUNT(tData[[#This Row],[R1]:[R3]])=0,"No show",RIGHT("000"&amp;FLOOR(tData[[#This Row],[Best]],$R$1),3)&amp;"-"&amp;RIGHT("000"&amp;FLOOR(tData[[#This Row],[Best]],$R$1)+$R$1-1,3)))</f>
        <v>250-299</v>
      </c>
      <c r="S84" s="51" t="str">
        <f>IF(ISBLANK(tData[[#This Row],[Tournament]]),"",IF(COUNT(tData[[#This Row],[R1]:[R3]])=0,"No show",RIGHT("000"&amp;FLOOR(tData[[#This Row],[Best]],$S$1),3)&amp;"-"&amp;RIGHT("000"&amp;FLOOR(tData[[#This Row],[Best]],$S$1)+$S$1-1,3)))</f>
        <v>270-279</v>
      </c>
      <c r="T84" s="58"/>
      <c r="U84" s="48" t="str">
        <f ca="1">IF(OR(tData[[#This Row],[Q]]="X",tData[[#This Row],[Q]]="*"),IFERROR(OFFSET(tComplete[[#Headers],[Next Round]],MATCH(tData[[#This Row],[Tournament]],tComplete[Tournament],0),0),""),"")</f>
        <v/>
      </c>
      <c r="V84" s="41" t="b">
        <f>IF(ISBLANK(tData[[#This Row],[Tournament]]),"",NOT(ISERR(FIND("SAP",UPPER(tData[[#This Row],[Team]])))))</f>
        <v>0</v>
      </c>
    </row>
    <row r="85" spans="2:22" ht="16" x14ac:dyDescent="0.2">
      <c r="B85" s="41" t="s">
        <v>23</v>
      </c>
      <c r="C85" s="41"/>
      <c r="D85" s="41" t="str">
        <f ca="1">IFERROR(OFFSET(tComplete[[#Headers],[Country]],MATCH(tData[[#This Row],[Tournament]],tComplete[Tournament],0),0),"")</f>
        <v>DE</v>
      </c>
      <c r="E85" s="49">
        <f ca="1">IFERROR(OFFSET(tComplete[[#Headers],[Date]],MATCH(tData[[#This Row],[Tournament]],tComplete[Tournament],0),0),"")</f>
        <v>46005</v>
      </c>
      <c r="F85" s="49" t="str">
        <f ca="1">IFERROR(OFFSET(tComplete[[#Headers],[Round]],MATCH(tData[[#This Row],[Tournament]],tComplete[Tournament],0),0),"")</f>
        <v>Regio</v>
      </c>
      <c r="G85" s="41" t="s">
        <v>298</v>
      </c>
      <c r="H85" s="41">
        <v>270</v>
      </c>
      <c r="I85" s="41">
        <v>160</v>
      </c>
      <c r="J85" s="41">
        <v>195</v>
      </c>
      <c r="K85" s="41"/>
      <c r="L85" s="48"/>
      <c r="M85" s="48"/>
      <c r="N85" s="48"/>
      <c r="O85" s="48">
        <f>IF(ISBLANK(B85),"",IF(COUNT(tData[[#This Row],[R1]:[R3]])=0,"",MAX(tData[[#This Row],[R1]:[R3]])))</f>
        <v>270</v>
      </c>
      <c r="P85" s="50">
        <f>IF(ISBLANK(tData[[#This Row],[Tournament]]),"",IF(COUNT(tData[[#This Row],[R1]:[R3]])=0,"",MAX(tData[[#This Row],[R1]:[R3]],tData[[#This Row],[QF]:[F2]])))</f>
        <v>270</v>
      </c>
      <c r="Q85" s="51">
        <f>IF(ISBLANK(tData[[#This Row],[Tournament]]),"",IFERROR(AVERAGE(tData[[#This Row],[R1]:[R3]],tData[[#This Row],[QF]:[F2]]),""))</f>
        <v>208.33333333333334</v>
      </c>
      <c r="R85" s="51" t="str">
        <f>IF(ISBLANK(tData[[#This Row],[Tournament]]),"",IF(COUNT(tData[[#This Row],[R1]:[R3]])=0,"No show",RIGHT("000"&amp;FLOOR(tData[[#This Row],[Best]],$R$1),3)&amp;"-"&amp;RIGHT("000"&amp;FLOOR(tData[[#This Row],[Best]],$R$1)+$R$1-1,3)))</f>
        <v>250-299</v>
      </c>
      <c r="S85" s="51" t="str">
        <f>IF(ISBLANK(tData[[#This Row],[Tournament]]),"",IF(COUNT(tData[[#This Row],[R1]:[R3]])=0,"No show",RIGHT("000"&amp;FLOOR(tData[[#This Row],[Best]],$S$1),3)&amp;"-"&amp;RIGHT("000"&amp;FLOOR(tData[[#This Row],[Best]],$S$1)+$S$1-1,3)))</f>
        <v>270-279</v>
      </c>
      <c r="T85" s="58" t="s">
        <v>74</v>
      </c>
      <c r="U85" s="48" t="str">
        <f ca="1">IF(OR(tData[[#This Row],[Q]]="X",tData[[#This Row],[Q]]="*"),IFERROR(OFFSET(tComplete[[#Headers],[Next Round]],MATCH(tData[[#This Row],[Tournament]],tComplete[Tournament],0),0),""),"")</f>
        <v>Qualifikation Deutschland - Heidelberg</v>
      </c>
      <c r="V85" s="41" t="b">
        <f>IF(ISBLANK(tData[[#This Row],[Tournament]]),"",NOT(ISERR(FIND("SAP",UPPER(tData[[#This Row],[Team]])))))</f>
        <v>0</v>
      </c>
    </row>
    <row r="86" spans="2:22" ht="16" x14ac:dyDescent="0.2">
      <c r="B86" s="41" t="s">
        <v>23</v>
      </c>
      <c r="C86" s="41"/>
      <c r="D86" s="41" t="str">
        <f ca="1">IFERROR(OFFSET(tComplete[[#Headers],[Country]],MATCH(tData[[#This Row],[Tournament]],tComplete[Tournament],0),0),"")</f>
        <v>DE</v>
      </c>
      <c r="E86" s="49">
        <f ca="1">IFERROR(OFFSET(tComplete[[#Headers],[Date]],MATCH(tData[[#This Row],[Tournament]],tComplete[Tournament],0),0),"")</f>
        <v>46005</v>
      </c>
      <c r="F86" s="49" t="str">
        <f ca="1">IFERROR(OFFSET(tComplete[[#Headers],[Round]],MATCH(tData[[#This Row],[Tournament]],tComplete[Tournament],0),0),"")</f>
        <v>Regio</v>
      </c>
      <c r="G86" s="41" t="s">
        <v>299</v>
      </c>
      <c r="H86" s="41">
        <v>240</v>
      </c>
      <c r="I86" s="41">
        <v>210</v>
      </c>
      <c r="J86" s="41">
        <v>220</v>
      </c>
      <c r="K86" s="41"/>
      <c r="L86" s="48"/>
      <c r="M86" s="48"/>
      <c r="N86" s="48"/>
      <c r="O86" s="48">
        <f>IF(ISBLANK(B86),"",IF(COUNT(tData[[#This Row],[R1]:[R3]])=0,"",MAX(tData[[#This Row],[R1]:[R3]])))</f>
        <v>240</v>
      </c>
      <c r="P86" s="50">
        <f>IF(ISBLANK(tData[[#This Row],[Tournament]]),"",IF(COUNT(tData[[#This Row],[R1]:[R3]])=0,"",MAX(tData[[#This Row],[R1]:[R3]],tData[[#This Row],[QF]:[F2]])))</f>
        <v>240</v>
      </c>
      <c r="Q86" s="51">
        <f>IF(ISBLANK(tData[[#This Row],[Tournament]]),"",IFERROR(AVERAGE(tData[[#This Row],[R1]:[R3]],tData[[#This Row],[QF]:[F2]]),""))</f>
        <v>223.33333333333334</v>
      </c>
      <c r="R86" s="51" t="str">
        <f>IF(ISBLANK(tData[[#This Row],[Tournament]]),"",IF(COUNT(tData[[#This Row],[R1]:[R3]])=0,"No show",RIGHT("000"&amp;FLOOR(tData[[#This Row],[Best]],$R$1),3)&amp;"-"&amp;RIGHT("000"&amp;FLOOR(tData[[#This Row],[Best]],$R$1)+$R$1-1,3)))</f>
        <v>200-249</v>
      </c>
      <c r="S86" s="51" t="str">
        <f>IF(ISBLANK(tData[[#This Row],[Tournament]]),"",IF(COUNT(tData[[#This Row],[R1]:[R3]])=0,"No show",RIGHT("000"&amp;FLOOR(tData[[#This Row],[Best]],$S$1),3)&amp;"-"&amp;RIGHT("000"&amp;FLOOR(tData[[#This Row],[Best]],$S$1)+$S$1-1,3)))</f>
        <v>240-249</v>
      </c>
      <c r="T86" s="58"/>
      <c r="U86" s="48" t="str">
        <f ca="1">IF(OR(tData[[#This Row],[Q]]="X",tData[[#This Row],[Q]]="*"),IFERROR(OFFSET(tComplete[[#Headers],[Next Round]],MATCH(tData[[#This Row],[Tournament]],tComplete[Tournament],0),0),""),"")</f>
        <v/>
      </c>
      <c r="V86" s="41" t="b">
        <f>IF(ISBLANK(tData[[#This Row],[Tournament]]),"",NOT(ISERR(FIND("SAP",UPPER(tData[[#This Row],[Team]])))))</f>
        <v>0</v>
      </c>
    </row>
    <row r="87" spans="2:22" ht="16" x14ac:dyDescent="0.2">
      <c r="B87" s="41" t="s">
        <v>23</v>
      </c>
      <c r="C87" s="41"/>
      <c r="D87" s="41" t="str">
        <f ca="1">IFERROR(OFFSET(tComplete[[#Headers],[Country]],MATCH(tData[[#This Row],[Tournament]],tComplete[Tournament],0),0),"")</f>
        <v>DE</v>
      </c>
      <c r="E87" s="49">
        <f ca="1">IFERROR(OFFSET(tComplete[[#Headers],[Date]],MATCH(tData[[#This Row],[Tournament]],tComplete[Tournament],0),0),"")</f>
        <v>46005</v>
      </c>
      <c r="F87" s="49" t="str">
        <f ca="1">IFERROR(OFFSET(tComplete[[#Headers],[Round]],MATCH(tData[[#This Row],[Tournament]],tComplete[Tournament],0),0),"")</f>
        <v>Regio</v>
      </c>
      <c r="G87" s="41" t="s">
        <v>300</v>
      </c>
      <c r="H87" s="41">
        <v>230</v>
      </c>
      <c r="I87" s="41">
        <v>210</v>
      </c>
      <c r="J87" s="41">
        <v>220</v>
      </c>
      <c r="K87" s="41"/>
      <c r="L87" s="48"/>
      <c r="M87" s="48"/>
      <c r="N87" s="48"/>
      <c r="O87" s="48">
        <f>IF(ISBLANK(B87),"",IF(COUNT(tData[[#This Row],[R1]:[R3]])=0,"",MAX(tData[[#This Row],[R1]:[R3]])))</f>
        <v>230</v>
      </c>
      <c r="P87" s="50">
        <f>IF(ISBLANK(tData[[#This Row],[Tournament]]),"",IF(COUNT(tData[[#This Row],[R1]:[R3]])=0,"",MAX(tData[[#This Row],[R1]:[R3]],tData[[#This Row],[QF]:[F2]])))</f>
        <v>230</v>
      </c>
      <c r="Q87" s="51">
        <f>IF(ISBLANK(tData[[#This Row],[Tournament]]),"",IFERROR(AVERAGE(tData[[#This Row],[R1]:[R3]],tData[[#This Row],[QF]:[F2]]),""))</f>
        <v>220</v>
      </c>
      <c r="R87" s="51" t="str">
        <f>IF(ISBLANK(tData[[#This Row],[Tournament]]),"",IF(COUNT(tData[[#This Row],[R1]:[R3]])=0,"No show",RIGHT("000"&amp;FLOOR(tData[[#This Row],[Best]],$R$1),3)&amp;"-"&amp;RIGHT("000"&amp;FLOOR(tData[[#This Row],[Best]],$R$1)+$R$1-1,3)))</f>
        <v>200-249</v>
      </c>
      <c r="S87" s="51" t="str">
        <f>IF(ISBLANK(tData[[#This Row],[Tournament]]),"",IF(COUNT(tData[[#This Row],[R1]:[R3]])=0,"No show",RIGHT("000"&amp;FLOOR(tData[[#This Row],[Best]],$S$1),3)&amp;"-"&amp;RIGHT("000"&amp;FLOOR(tData[[#This Row],[Best]],$S$1)+$S$1-1,3)))</f>
        <v>230-239</v>
      </c>
      <c r="T87" s="58"/>
      <c r="U87" s="48" t="str">
        <f ca="1">IF(OR(tData[[#This Row],[Q]]="X",tData[[#This Row],[Q]]="*"),IFERROR(OFFSET(tComplete[[#Headers],[Next Round]],MATCH(tData[[#This Row],[Tournament]],tComplete[Tournament],0),0),""),"")</f>
        <v/>
      </c>
      <c r="V87" s="41" t="b">
        <f>IF(ISBLANK(tData[[#This Row],[Tournament]]),"",NOT(ISERR(FIND("SAP",UPPER(tData[[#This Row],[Team]])))))</f>
        <v>0</v>
      </c>
    </row>
    <row r="88" spans="2:22" ht="16" x14ac:dyDescent="0.2">
      <c r="B88" s="41" t="s">
        <v>23</v>
      </c>
      <c r="C88" s="41"/>
      <c r="D88" s="41" t="str">
        <f ca="1">IFERROR(OFFSET(tComplete[[#Headers],[Country]],MATCH(tData[[#This Row],[Tournament]],tComplete[Tournament],0),0),"")</f>
        <v>DE</v>
      </c>
      <c r="E88" s="49">
        <f ca="1">IFERROR(OFFSET(tComplete[[#Headers],[Date]],MATCH(tData[[#This Row],[Tournament]],tComplete[Tournament],0),0),"")</f>
        <v>46005</v>
      </c>
      <c r="F88" s="49" t="str">
        <f ca="1">IFERROR(OFFSET(tComplete[[#Headers],[Round]],MATCH(tData[[#This Row],[Tournament]],tComplete[Tournament],0),0),"")</f>
        <v>Regio</v>
      </c>
      <c r="G88" s="41" t="s">
        <v>174</v>
      </c>
      <c r="H88" s="41">
        <v>185</v>
      </c>
      <c r="I88" s="41">
        <v>195</v>
      </c>
      <c r="J88" s="41">
        <v>210</v>
      </c>
      <c r="K88" s="41"/>
      <c r="L88" s="48"/>
      <c r="M88" s="48"/>
      <c r="N88" s="48"/>
      <c r="O88" s="48">
        <f>IF(ISBLANK(B88),"",IF(COUNT(tData[[#This Row],[R1]:[R3]])=0,"",MAX(tData[[#This Row],[R1]:[R3]])))</f>
        <v>210</v>
      </c>
      <c r="P88" s="50">
        <f>IF(ISBLANK(tData[[#This Row],[Tournament]]),"",IF(COUNT(tData[[#This Row],[R1]:[R3]])=0,"",MAX(tData[[#This Row],[R1]:[R3]],tData[[#This Row],[QF]:[F2]])))</f>
        <v>210</v>
      </c>
      <c r="Q88" s="51">
        <f>IF(ISBLANK(tData[[#This Row],[Tournament]]),"",IFERROR(AVERAGE(tData[[#This Row],[R1]:[R3]],tData[[#This Row],[QF]:[F2]]),""))</f>
        <v>196.66666666666666</v>
      </c>
      <c r="R88" s="51" t="str">
        <f>IF(ISBLANK(tData[[#This Row],[Tournament]]),"",IF(COUNT(tData[[#This Row],[R1]:[R3]])=0,"No show",RIGHT("000"&amp;FLOOR(tData[[#This Row],[Best]],$R$1),3)&amp;"-"&amp;RIGHT("000"&amp;FLOOR(tData[[#This Row],[Best]],$R$1)+$R$1-1,3)))</f>
        <v>200-249</v>
      </c>
      <c r="S88" s="51" t="str">
        <f>IF(ISBLANK(tData[[#This Row],[Tournament]]),"",IF(COUNT(tData[[#This Row],[R1]:[R3]])=0,"No show",RIGHT("000"&amp;FLOOR(tData[[#This Row],[Best]],$S$1),3)&amp;"-"&amp;RIGHT("000"&amp;FLOOR(tData[[#This Row],[Best]],$S$1)+$S$1-1,3)))</f>
        <v>210-219</v>
      </c>
      <c r="T88" s="58"/>
      <c r="U88" s="48" t="str">
        <f ca="1">IF(OR(tData[[#This Row],[Q]]="X",tData[[#This Row],[Q]]="*"),IFERROR(OFFSET(tComplete[[#Headers],[Next Round]],MATCH(tData[[#This Row],[Tournament]],tComplete[Tournament],0),0),""),"")</f>
        <v/>
      </c>
      <c r="V88" s="41" t="b">
        <f>IF(ISBLANK(tData[[#This Row],[Tournament]]),"",NOT(ISERR(FIND("SAP",UPPER(tData[[#This Row],[Team]])))))</f>
        <v>0</v>
      </c>
    </row>
    <row r="89" spans="2:22" ht="16" x14ac:dyDescent="0.2">
      <c r="B89" s="41" t="s">
        <v>23</v>
      </c>
      <c r="C89" s="41"/>
      <c r="D89" s="41" t="str">
        <f ca="1">IFERROR(OFFSET(tComplete[[#Headers],[Country]],MATCH(tData[[#This Row],[Tournament]],tComplete[Tournament],0),0),"")</f>
        <v>DE</v>
      </c>
      <c r="E89" s="49">
        <f ca="1">IFERROR(OFFSET(tComplete[[#Headers],[Date]],MATCH(tData[[#This Row],[Tournament]],tComplete[Tournament],0),0),"")</f>
        <v>46005</v>
      </c>
      <c r="F89" s="49" t="str">
        <f ca="1">IFERROR(OFFSET(tComplete[[#Headers],[Round]],MATCH(tData[[#This Row],[Tournament]],tComplete[Tournament],0),0),"")</f>
        <v>Regio</v>
      </c>
      <c r="G89" s="41" t="s">
        <v>301</v>
      </c>
      <c r="H89" s="41">
        <v>145</v>
      </c>
      <c r="I89" s="41">
        <v>175</v>
      </c>
      <c r="J89" s="41">
        <v>125</v>
      </c>
      <c r="K89" s="41"/>
      <c r="L89" s="48"/>
      <c r="M89" s="48"/>
      <c r="N89" s="48"/>
      <c r="O89" s="48">
        <f>IF(ISBLANK(B89),"",IF(COUNT(tData[[#This Row],[R1]:[R3]])=0,"",MAX(tData[[#This Row],[R1]:[R3]])))</f>
        <v>175</v>
      </c>
      <c r="P89" s="50">
        <f>IF(ISBLANK(tData[[#This Row],[Tournament]]),"",IF(COUNT(tData[[#This Row],[R1]:[R3]])=0,"",MAX(tData[[#This Row],[R1]:[R3]],tData[[#This Row],[QF]:[F2]])))</f>
        <v>175</v>
      </c>
      <c r="Q89" s="51">
        <f>IF(ISBLANK(tData[[#This Row],[Tournament]]),"",IFERROR(AVERAGE(tData[[#This Row],[R1]:[R3]],tData[[#This Row],[QF]:[F2]]),""))</f>
        <v>148.33333333333334</v>
      </c>
      <c r="R89" s="51" t="str">
        <f>IF(ISBLANK(tData[[#This Row],[Tournament]]),"",IF(COUNT(tData[[#This Row],[R1]:[R3]])=0,"No show",RIGHT("000"&amp;FLOOR(tData[[#This Row],[Best]],$R$1),3)&amp;"-"&amp;RIGHT("000"&amp;FLOOR(tData[[#This Row],[Best]],$R$1)+$R$1-1,3)))</f>
        <v>150-199</v>
      </c>
      <c r="S89" s="51" t="str">
        <f>IF(ISBLANK(tData[[#This Row],[Tournament]]),"",IF(COUNT(tData[[#This Row],[R1]:[R3]])=0,"No show",RIGHT("000"&amp;FLOOR(tData[[#This Row],[Best]],$S$1),3)&amp;"-"&amp;RIGHT("000"&amp;FLOOR(tData[[#This Row],[Best]],$S$1)+$S$1-1,3)))</f>
        <v>170-179</v>
      </c>
      <c r="T89" s="58"/>
      <c r="U89" s="48" t="str">
        <f ca="1">IF(OR(tData[[#This Row],[Q]]="X",tData[[#This Row],[Q]]="*"),IFERROR(OFFSET(tComplete[[#Headers],[Next Round]],MATCH(tData[[#This Row],[Tournament]],tComplete[Tournament],0),0),""),"")</f>
        <v/>
      </c>
      <c r="V89" s="41" t="b">
        <f>IF(ISBLANK(tData[[#This Row],[Tournament]]),"",NOT(ISERR(FIND("SAP",UPPER(tData[[#This Row],[Team]])))))</f>
        <v>0</v>
      </c>
    </row>
    <row r="90" spans="2:22" ht="16" x14ac:dyDescent="0.2">
      <c r="B90" s="41" t="s">
        <v>23</v>
      </c>
      <c r="C90" s="41"/>
      <c r="D90" s="41" t="str">
        <f ca="1">IFERROR(OFFSET(tComplete[[#Headers],[Country]],MATCH(tData[[#This Row],[Tournament]],tComplete[Tournament],0),0),"")</f>
        <v>DE</v>
      </c>
      <c r="E90" s="49">
        <f ca="1">IFERROR(OFFSET(tComplete[[#Headers],[Date]],MATCH(tData[[#This Row],[Tournament]],tComplete[Tournament],0),0),"")</f>
        <v>46005</v>
      </c>
      <c r="F90" s="49" t="str">
        <f ca="1">IFERROR(OFFSET(tComplete[[#Headers],[Round]],MATCH(tData[[#This Row],[Tournament]],tComplete[Tournament],0),0),"")</f>
        <v>Regio</v>
      </c>
      <c r="G90" s="41" t="s">
        <v>302</v>
      </c>
      <c r="H90" s="41">
        <v>130</v>
      </c>
      <c r="I90" s="41">
        <v>120</v>
      </c>
      <c r="J90" s="41">
        <v>160</v>
      </c>
      <c r="K90" s="41"/>
      <c r="L90" s="48"/>
      <c r="M90" s="48"/>
      <c r="N90" s="48"/>
      <c r="O90" s="48">
        <f>IF(ISBLANK(B90),"",IF(COUNT(tData[[#This Row],[R1]:[R3]])=0,"",MAX(tData[[#This Row],[R1]:[R3]])))</f>
        <v>160</v>
      </c>
      <c r="P90" s="50">
        <f>IF(ISBLANK(tData[[#This Row],[Tournament]]),"",IF(COUNT(tData[[#This Row],[R1]:[R3]])=0,"",MAX(tData[[#This Row],[R1]:[R3]],tData[[#This Row],[QF]:[F2]])))</f>
        <v>160</v>
      </c>
      <c r="Q90" s="51">
        <f>IF(ISBLANK(tData[[#This Row],[Tournament]]),"",IFERROR(AVERAGE(tData[[#This Row],[R1]:[R3]],tData[[#This Row],[QF]:[F2]]),""))</f>
        <v>136.66666666666666</v>
      </c>
      <c r="R90" s="51" t="str">
        <f>IF(ISBLANK(tData[[#This Row],[Tournament]]),"",IF(COUNT(tData[[#This Row],[R1]:[R3]])=0,"No show",RIGHT("000"&amp;FLOOR(tData[[#This Row],[Best]],$R$1),3)&amp;"-"&amp;RIGHT("000"&amp;FLOOR(tData[[#This Row],[Best]],$R$1)+$R$1-1,3)))</f>
        <v>150-199</v>
      </c>
      <c r="S90" s="51" t="str">
        <f>IF(ISBLANK(tData[[#This Row],[Tournament]]),"",IF(COUNT(tData[[#This Row],[R1]:[R3]])=0,"No show",RIGHT("000"&amp;FLOOR(tData[[#This Row],[Best]],$S$1),3)&amp;"-"&amp;RIGHT("000"&amp;FLOOR(tData[[#This Row],[Best]],$S$1)+$S$1-1,3)))</f>
        <v>160-169</v>
      </c>
      <c r="T90" s="58"/>
      <c r="U90" s="48" t="str">
        <f ca="1">IF(OR(tData[[#This Row],[Q]]="X",tData[[#This Row],[Q]]="*"),IFERROR(OFFSET(tComplete[[#Headers],[Next Round]],MATCH(tData[[#This Row],[Tournament]],tComplete[Tournament],0),0),""),"")</f>
        <v/>
      </c>
      <c r="V90" s="41" t="b">
        <f>IF(ISBLANK(tData[[#This Row],[Tournament]]),"",NOT(ISERR(FIND("SAP",UPPER(tData[[#This Row],[Team]])))))</f>
        <v>0</v>
      </c>
    </row>
    <row r="91" spans="2:22" ht="16" x14ac:dyDescent="0.2">
      <c r="B91" s="41" t="s">
        <v>23</v>
      </c>
      <c r="C91" s="41"/>
      <c r="D91" s="41" t="str">
        <f ca="1">IFERROR(OFFSET(tComplete[[#Headers],[Country]],MATCH(tData[[#This Row],[Tournament]],tComplete[Tournament],0),0),"")</f>
        <v>DE</v>
      </c>
      <c r="E91" s="49">
        <f ca="1">IFERROR(OFFSET(tComplete[[#Headers],[Date]],MATCH(tData[[#This Row],[Tournament]],tComplete[Tournament],0),0),"")</f>
        <v>46005</v>
      </c>
      <c r="F91" s="49" t="str">
        <f ca="1">IFERROR(OFFSET(tComplete[[#Headers],[Round]],MATCH(tData[[#This Row],[Tournament]],tComplete[Tournament],0),0),"")</f>
        <v>Regio</v>
      </c>
      <c r="G91" s="41" t="s">
        <v>303</v>
      </c>
      <c r="H91" s="41">
        <v>115</v>
      </c>
      <c r="I91" s="41">
        <v>145</v>
      </c>
      <c r="J91" s="41">
        <v>130</v>
      </c>
      <c r="K91" s="41"/>
      <c r="L91" s="48"/>
      <c r="M91" s="48"/>
      <c r="N91" s="48"/>
      <c r="O91" s="48">
        <f>IF(ISBLANK(B91),"",IF(COUNT(tData[[#This Row],[R1]:[R3]])=0,"",MAX(tData[[#This Row],[R1]:[R3]])))</f>
        <v>145</v>
      </c>
      <c r="P91" s="50">
        <f>IF(ISBLANK(tData[[#This Row],[Tournament]]),"",IF(COUNT(tData[[#This Row],[R1]:[R3]])=0,"",MAX(tData[[#This Row],[R1]:[R3]],tData[[#This Row],[QF]:[F2]])))</f>
        <v>145</v>
      </c>
      <c r="Q91" s="51">
        <f>IF(ISBLANK(tData[[#This Row],[Tournament]]),"",IFERROR(AVERAGE(tData[[#This Row],[R1]:[R3]],tData[[#This Row],[QF]:[F2]]),""))</f>
        <v>130</v>
      </c>
      <c r="R91" s="51" t="str">
        <f>IF(ISBLANK(tData[[#This Row],[Tournament]]),"",IF(COUNT(tData[[#This Row],[R1]:[R3]])=0,"No show",RIGHT("000"&amp;FLOOR(tData[[#This Row],[Best]],$R$1),3)&amp;"-"&amp;RIGHT("000"&amp;FLOOR(tData[[#This Row],[Best]],$R$1)+$R$1-1,3)))</f>
        <v>100-149</v>
      </c>
      <c r="S91" s="51" t="str">
        <f>IF(ISBLANK(tData[[#This Row],[Tournament]]),"",IF(COUNT(tData[[#This Row],[R1]:[R3]])=0,"No show",RIGHT("000"&amp;FLOOR(tData[[#This Row],[Best]],$S$1),3)&amp;"-"&amp;RIGHT("000"&amp;FLOOR(tData[[#This Row],[Best]],$S$1)+$S$1-1,3)))</f>
        <v>140-149</v>
      </c>
      <c r="T91" s="58"/>
      <c r="U91" s="48" t="str">
        <f ca="1">IF(OR(tData[[#This Row],[Q]]="X",tData[[#This Row],[Q]]="*"),IFERROR(OFFSET(tComplete[[#Headers],[Next Round]],MATCH(tData[[#This Row],[Tournament]],tComplete[Tournament],0),0),""),"")</f>
        <v/>
      </c>
      <c r="V91" s="41" t="b">
        <f>IF(ISBLANK(tData[[#This Row],[Tournament]]),"",NOT(ISERR(FIND("SAP",UPPER(tData[[#This Row],[Team]])))))</f>
        <v>0</v>
      </c>
    </row>
    <row r="92" spans="2:22" ht="16" x14ac:dyDescent="0.2">
      <c r="B92" s="41" t="s">
        <v>23</v>
      </c>
      <c r="C92" s="41"/>
      <c r="D92" s="41" t="str">
        <f ca="1">IFERROR(OFFSET(tComplete[[#Headers],[Country]],MATCH(tData[[#This Row],[Tournament]],tComplete[Tournament],0),0),"")</f>
        <v>DE</v>
      </c>
      <c r="E92" s="49">
        <f ca="1">IFERROR(OFFSET(tComplete[[#Headers],[Date]],MATCH(tData[[#This Row],[Tournament]],tComplete[Tournament],0),0),"")</f>
        <v>46005</v>
      </c>
      <c r="F92" s="49" t="str">
        <f ca="1">IFERROR(OFFSET(tComplete[[#Headers],[Round]],MATCH(tData[[#This Row],[Tournament]],tComplete[Tournament],0),0),"")</f>
        <v>Regio</v>
      </c>
      <c r="G92" s="41" t="s">
        <v>304</v>
      </c>
      <c r="H92" s="41">
        <v>105</v>
      </c>
      <c r="I92" s="41">
        <v>125</v>
      </c>
      <c r="J92" s="41">
        <v>105</v>
      </c>
      <c r="K92" s="41"/>
      <c r="L92" s="48"/>
      <c r="M92" s="48"/>
      <c r="N92" s="48"/>
      <c r="O92" s="48">
        <f>IF(ISBLANK(B92),"",IF(COUNT(tData[[#This Row],[R1]:[R3]])=0,"",MAX(tData[[#This Row],[R1]:[R3]])))</f>
        <v>125</v>
      </c>
      <c r="P92" s="50">
        <f>IF(ISBLANK(tData[[#This Row],[Tournament]]),"",IF(COUNT(tData[[#This Row],[R1]:[R3]])=0,"",MAX(tData[[#This Row],[R1]:[R3]],tData[[#This Row],[QF]:[F2]])))</f>
        <v>125</v>
      </c>
      <c r="Q92" s="51">
        <f>IF(ISBLANK(tData[[#This Row],[Tournament]]),"",IFERROR(AVERAGE(tData[[#This Row],[R1]:[R3]],tData[[#This Row],[QF]:[F2]]),""))</f>
        <v>111.66666666666667</v>
      </c>
      <c r="R92" s="51" t="str">
        <f>IF(ISBLANK(tData[[#This Row],[Tournament]]),"",IF(COUNT(tData[[#This Row],[R1]:[R3]])=0,"No show",RIGHT("000"&amp;FLOOR(tData[[#This Row],[Best]],$R$1),3)&amp;"-"&amp;RIGHT("000"&amp;FLOOR(tData[[#This Row],[Best]],$R$1)+$R$1-1,3)))</f>
        <v>100-149</v>
      </c>
      <c r="S92" s="51" t="str">
        <f>IF(ISBLANK(tData[[#This Row],[Tournament]]),"",IF(COUNT(tData[[#This Row],[R1]:[R3]])=0,"No show",RIGHT("000"&amp;FLOOR(tData[[#This Row],[Best]],$S$1),3)&amp;"-"&amp;RIGHT("000"&amp;FLOOR(tData[[#This Row],[Best]],$S$1)+$S$1-1,3)))</f>
        <v>120-129</v>
      </c>
      <c r="T92" s="58"/>
      <c r="U92" s="48" t="str">
        <f ca="1">IF(OR(tData[[#This Row],[Q]]="X",tData[[#This Row],[Q]]="*"),IFERROR(OFFSET(tComplete[[#Headers],[Next Round]],MATCH(tData[[#This Row],[Tournament]],tComplete[Tournament],0),0),""),"")</f>
        <v/>
      </c>
      <c r="V92" s="41" t="b">
        <f>IF(ISBLANK(tData[[#This Row],[Tournament]]),"",NOT(ISERR(FIND("SAP",UPPER(tData[[#This Row],[Team]])))))</f>
        <v>0</v>
      </c>
    </row>
    <row r="93" spans="2:22" ht="16" x14ac:dyDescent="0.2">
      <c r="B93" s="41" t="s">
        <v>23</v>
      </c>
      <c r="C93" s="41"/>
      <c r="D93" s="41" t="str">
        <f ca="1">IFERROR(OFFSET(tComplete[[#Headers],[Country]],MATCH(tData[[#This Row],[Tournament]],tComplete[Tournament],0),0),"")</f>
        <v>DE</v>
      </c>
      <c r="E93" s="49">
        <f ca="1">IFERROR(OFFSET(tComplete[[#Headers],[Date]],MATCH(tData[[#This Row],[Tournament]],tComplete[Tournament],0),0),"")</f>
        <v>46005</v>
      </c>
      <c r="F93" s="49" t="str">
        <f ca="1">IFERROR(OFFSET(tComplete[[#Headers],[Round]],MATCH(tData[[#This Row],[Tournament]],tComplete[Tournament],0),0),"")</f>
        <v>Regio</v>
      </c>
      <c r="G93" s="41" t="s">
        <v>305</v>
      </c>
      <c r="H93" s="41">
        <v>115</v>
      </c>
      <c r="I93" s="41">
        <v>105</v>
      </c>
      <c r="J93" s="41">
        <v>120</v>
      </c>
      <c r="K93" s="41"/>
      <c r="L93" s="48"/>
      <c r="M93" s="48"/>
      <c r="N93" s="48"/>
      <c r="O93" s="48">
        <f>IF(ISBLANK(B93),"",IF(COUNT(tData[[#This Row],[R1]:[R3]])=0,"",MAX(tData[[#This Row],[R1]:[R3]])))</f>
        <v>120</v>
      </c>
      <c r="P93" s="50">
        <f>IF(ISBLANK(tData[[#This Row],[Tournament]]),"",IF(COUNT(tData[[#This Row],[R1]:[R3]])=0,"",MAX(tData[[#This Row],[R1]:[R3]],tData[[#This Row],[QF]:[F2]])))</f>
        <v>120</v>
      </c>
      <c r="Q93" s="51">
        <f>IF(ISBLANK(tData[[#This Row],[Tournament]]),"",IFERROR(AVERAGE(tData[[#This Row],[R1]:[R3]],tData[[#This Row],[QF]:[F2]]),""))</f>
        <v>113.33333333333333</v>
      </c>
      <c r="R93" s="51" t="str">
        <f>IF(ISBLANK(tData[[#This Row],[Tournament]]),"",IF(COUNT(tData[[#This Row],[R1]:[R3]])=0,"No show",RIGHT("000"&amp;FLOOR(tData[[#This Row],[Best]],$R$1),3)&amp;"-"&amp;RIGHT("000"&amp;FLOOR(tData[[#This Row],[Best]],$R$1)+$R$1-1,3)))</f>
        <v>100-149</v>
      </c>
      <c r="S93" s="51" t="str">
        <f>IF(ISBLANK(tData[[#This Row],[Tournament]]),"",IF(COUNT(tData[[#This Row],[R1]:[R3]])=0,"No show",RIGHT("000"&amp;FLOOR(tData[[#This Row],[Best]],$S$1),3)&amp;"-"&amp;RIGHT("000"&amp;FLOOR(tData[[#This Row],[Best]],$S$1)+$S$1-1,3)))</f>
        <v>120-129</v>
      </c>
      <c r="T93" s="58"/>
      <c r="U93" s="48" t="str">
        <f ca="1">IF(OR(tData[[#This Row],[Q]]="X",tData[[#This Row],[Q]]="*"),IFERROR(OFFSET(tComplete[[#Headers],[Next Round]],MATCH(tData[[#This Row],[Tournament]],tComplete[Tournament],0),0),""),"")</f>
        <v/>
      </c>
      <c r="V93" s="41" t="b">
        <f>IF(ISBLANK(tData[[#This Row],[Tournament]]),"",NOT(ISERR(FIND("SAP",UPPER(tData[[#This Row],[Team]])))))</f>
        <v>0</v>
      </c>
    </row>
    <row r="94" spans="2:22" ht="16" x14ac:dyDescent="0.2">
      <c r="B94" s="41" t="s">
        <v>23</v>
      </c>
      <c r="C94" s="41"/>
      <c r="D94" s="41" t="str">
        <f ca="1">IFERROR(OFFSET(tComplete[[#Headers],[Country]],MATCH(tData[[#This Row],[Tournament]],tComplete[Tournament],0),0),"")</f>
        <v>DE</v>
      </c>
      <c r="E94" s="49">
        <f ca="1">IFERROR(OFFSET(tComplete[[#Headers],[Date]],MATCH(tData[[#This Row],[Tournament]],tComplete[Tournament],0),0),"")</f>
        <v>46005</v>
      </c>
      <c r="F94" s="49" t="str">
        <f ca="1">IFERROR(OFFSET(tComplete[[#Headers],[Round]],MATCH(tData[[#This Row],[Tournament]],tComplete[Tournament],0),0),"")</f>
        <v>Regio</v>
      </c>
      <c r="G94" s="41" t="s">
        <v>306</v>
      </c>
      <c r="H94" s="41">
        <v>80</v>
      </c>
      <c r="I94" s="41">
        <v>100</v>
      </c>
      <c r="J94" s="41">
        <v>100</v>
      </c>
      <c r="K94" s="41"/>
      <c r="L94" s="48"/>
      <c r="M94" s="48"/>
      <c r="N94" s="48"/>
      <c r="O94" s="48">
        <f>IF(ISBLANK(B94),"",IF(COUNT(tData[[#This Row],[R1]:[R3]])=0,"",MAX(tData[[#This Row],[R1]:[R3]])))</f>
        <v>100</v>
      </c>
      <c r="P94" s="50">
        <f>IF(ISBLANK(tData[[#This Row],[Tournament]]),"",IF(COUNT(tData[[#This Row],[R1]:[R3]])=0,"",MAX(tData[[#This Row],[R1]:[R3]],tData[[#This Row],[QF]:[F2]])))</f>
        <v>100</v>
      </c>
      <c r="Q94" s="51">
        <f>IF(ISBLANK(tData[[#This Row],[Tournament]]),"",IFERROR(AVERAGE(tData[[#This Row],[R1]:[R3]],tData[[#This Row],[QF]:[F2]]),""))</f>
        <v>93.333333333333329</v>
      </c>
      <c r="R94" s="51" t="str">
        <f>IF(ISBLANK(tData[[#This Row],[Tournament]]),"",IF(COUNT(tData[[#This Row],[R1]:[R3]])=0,"No show",RIGHT("000"&amp;FLOOR(tData[[#This Row],[Best]],$R$1),3)&amp;"-"&amp;RIGHT("000"&amp;FLOOR(tData[[#This Row],[Best]],$R$1)+$R$1-1,3)))</f>
        <v>100-149</v>
      </c>
      <c r="S94" s="51" t="str">
        <f>IF(ISBLANK(tData[[#This Row],[Tournament]]),"",IF(COUNT(tData[[#This Row],[R1]:[R3]])=0,"No show",RIGHT("000"&amp;FLOOR(tData[[#This Row],[Best]],$S$1),3)&amp;"-"&amp;RIGHT("000"&amp;FLOOR(tData[[#This Row],[Best]],$S$1)+$S$1-1,3)))</f>
        <v>100-109</v>
      </c>
      <c r="T94" s="58"/>
      <c r="U94" s="48" t="str">
        <f ca="1">IF(OR(tData[[#This Row],[Q]]="X",tData[[#This Row],[Q]]="*"),IFERROR(OFFSET(tComplete[[#Headers],[Next Round]],MATCH(tData[[#This Row],[Tournament]],tComplete[Tournament],0),0),""),"")</f>
        <v/>
      </c>
      <c r="V94" s="41" t="b">
        <f>IF(ISBLANK(tData[[#This Row],[Tournament]]),"",NOT(ISERR(FIND("SAP",UPPER(tData[[#This Row],[Team]])))))</f>
        <v>0</v>
      </c>
    </row>
    <row r="95" spans="2:22" ht="16" x14ac:dyDescent="0.2">
      <c r="B95" s="41" t="s">
        <v>23</v>
      </c>
      <c r="C95" s="41"/>
      <c r="D95" s="41" t="str">
        <f ca="1">IFERROR(OFFSET(tComplete[[#Headers],[Country]],MATCH(tData[[#This Row],[Tournament]],tComplete[Tournament],0),0),"")</f>
        <v>DE</v>
      </c>
      <c r="E95" s="49">
        <f ca="1">IFERROR(OFFSET(tComplete[[#Headers],[Date]],MATCH(tData[[#This Row],[Tournament]],tComplete[Tournament],0),0),"")</f>
        <v>46005</v>
      </c>
      <c r="F95" s="49" t="str">
        <f ca="1">IFERROR(OFFSET(tComplete[[#Headers],[Round]],MATCH(tData[[#This Row],[Tournament]],tComplete[Tournament],0),0),"")</f>
        <v>Regio</v>
      </c>
      <c r="G95" s="41" t="s">
        <v>307</v>
      </c>
      <c r="H95" s="41">
        <v>75</v>
      </c>
      <c r="I95" s="41">
        <v>95</v>
      </c>
      <c r="J95" s="41">
        <v>75</v>
      </c>
      <c r="K95" s="41"/>
      <c r="L95" s="48"/>
      <c r="M95" s="48"/>
      <c r="N95" s="48"/>
      <c r="O95" s="48">
        <f>IF(ISBLANK(B95),"",IF(COUNT(tData[[#This Row],[R1]:[R3]])=0,"",MAX(tData[[#This Row],[R1]:[R3]])))</f>
        <v>95</v>
      </c>
      <c r="P95" s="50">
        <f>IF(ISBLANK(tData[[#This Row],[Tournament]]),"",IF(COUNT(tData[[#This Row],[R1]:[R3]])=0,"",MAX(tData[[#This Row],[R1]:[R3]],tData[[#This Row],[QF]:[F2]])))</f>
        <v>95</v>
      </c>
      <c r="Q95" s="51">
        <f>IF(ISBLANK(tData[[#This Row],[Tournament]]),"",IFERROR(AVERAGE(tData[[#This Row],[R1]:[R3]],tData[[#This Row],[QF]:[F2]]),""))</f>
        <v>81.666666666666671</v>
      </c>
      <c r="R95" s="51" t="str">
        <f>IF(ISBLANK(tData[[#This Row],[Tournament]]),"",IF(COUNT(tData[[#This Row],[R1]:[R3]])=0,"No show",RIGHT("000"&amp;FLOOR(tData[[#This Row],[Best]],$R$1),3)&amp;"-"&amp;RIGHT("000"&amp;FLOOR(tData[[#This Row],[Best]],$R$1)+$R$1-1,3)))</f>
        <v>050-099</v>
      </c>
      <c r="S95" s="51" t="str">
        <f>IF(ISBLANK(tData[[#This Row],[Tournament]]),"",IF(COUNT(tData[[#This Row],[R1]:[R3]])=0,"No show",RIGHT("000"&amp;FLOOR(tData[[#This Row],[Best]],$S$1),3)&amp;"-"&amp;RIGHT("000"&amp;FLOOR(tData[[#This Row],[Best]],$S$1)+$S$1-1,3)))</f>
        <v>090-099</v>
      </c>
      <c r="T95" s="58"/>
      <c r="U95" s="48" t="str">
        <f ca="1">IF(OR(tData[[#This Row],[Q]]="X",tData[[#This Row],[Q]]="*"),IFERROR(OFFSET(tComplete[[#Headers],[Next Round]],MATCH(tData[[#This Row],[Tournament]],tComplete[Tournament],0),0),""),"")</f>
        <v/>
      </c>
      <c r="V95" s="41" t="b">
        <f>IF(ISBLANK(tData[[#This Row],[Tournament]]),"",NOT(ISERR(FIND("SAP",UPPER(tData[[#This Row],[Team]])))))</f>
        <v>0</v>
      </c>
    </row>
    <row r="96" spans="2:22" ht="16" x14ac:dyDescent="0.2">
      <c r="B96" s="41" t="s">
        <v>152</v>
      </c>
      <c r="C96" s="41"/>
      <c r="D96" s="41" t="str">
        <f ca="1">IFERROR(OFFSET(tComplete[[#Headers],[Country]],MATCH(tData[[#This Row],[Tournament]],tComplete[Tournament],0),0),"")</f>
        <v>DE</v>
      </c>
      <c r="E96" s="49">
        <f ca="1">IFERROR(OFFSET(tComplete[[#Headers],[Date]],MATCH(tData[[#This Row],[Tournament]],tComplete[Tournament],0),0),"")</f>
        <v>46032</v>
      </c>
      <c r="F96" s="49" t="str">
        <f ca="1">IFERROR(OFFSET(tComplete[[#Headers],[Round]],MATCH(tData[[#This Row],[Tournament]],tComplete[Tournament],0),0),"")</f>
        <v>Regio</v>
      </c>
      <c r="G96" s="41" t="s">
        <v>310</v>
      </c>
      <c r="H96" s="41">
        <v>230</v>
      </c>
      <c r="I96" s="41">
        <v>155</v>
      </c>
      <c r="J96" s="41">
        <v>280</v>
      </c>
      <c r="K96" s="41"/>
      <c r="L96" s="41">
        <v>270</v>
      </c>
      <c r="M96" s="41">
        <v>280</v>
      </c>
      <c r="N96" s="41">
        <v>200</v>
      </c>
      <c r="O96" s="48">
        <f>IF(ISBLANK(B96),"",IF(COUNT(tData[[#This Row],[R1]:[R3]])=0,"",MAX(tData[[#This Row],[R1]:[R3]])))</f>
        <v>280</v>
      </c>
      <c r="P96" s="50">
        <f>IF(ISBLANK(tData[[#This Row],[Tournament]]),"",IF(COUNT(tData[[#This Row],[R1]:[R3]])=0,"",MAX(tData[[#This Row],[R1]:[R3]],tData[[#This Row],[QF]:[F2]])))</f>
        <v>280</v>
      </c>
      <c r="Q96" s="51">
        <f>IF(ISBLANK(tData[[#This Row],[Tournament]]),"",IFERROR(AVERAGE(tData[[#This Row],[R1]:[R3]],tData[[#This Row],[QF]:[F2]]),""))</f>
        <v>235.83333333333334</v>
      </c>
      <c r="R96" s="51" t="str">
        <f>IF(ISBLANK(tData[[#This Row],[Tournament]]),"",IF(COUNT(tData[[#This Row],[R1]:[R3]])=0,"No show",RIGHT("000"&amp;FLOOR(tData[[#This Row],[Best]],$R$1),3)&amp;"-"&amp;RIGHT("000"&amp;FLOOR(tData[[#This Row],[Best]],$R$1)+$R$1-1,3)))</f>
        <v>250-299</v>
      </c>
      <c r="S96" s="51" t="str">
        <f>IF(ISBLANK(tData[[#This Row],[Tournament]]),"",IF(COUNT(tData[[#This Row],[R1]:[R3]])=0,"No show",RIGHT("000"&amp;FLOOR(tData[[#This Row],[Best]],$S$1),3)&amp;"-"&amp;RIGHT("000"&amp;FLOOR(tData[[#This Row],[Best]],$S$1)+$S$1-1,3)))</f>
        <v>280-289</v>
      </c>
      <c r="T96" s="58"/>
      <c r="U96" s="48" t="str">
        <f ca="1">IF(OR(tData[[#This Row],[Q]]="X",tData[[#This Row],[Q]]="*"),IFERROR(OFFSET(tComplete[[#Headers],[Next Round]],MATCH(tData[[#This Row],[Tournament]],tComplete[Tournament],0),0),""),"")</f>
        <v/>
      </c>
      <c r="V96" s="41" t="b">
        <f>IF(ISBLANK(tData[[#This Row],[Tournament]]),"",NOT(ISERR(FIND("SAP",UPPER(tData[[#This Row],[Team]])))))</f>
        <v>0</v>
      </c>
    </row>
    <row r="97" spans="2:22" ht="16" x14ac:dyDescent="0.2">
      <c r="B97" s="41" t="s">
        <v>152</v>
      </c>
      <c r="C97" s="41"/>
      <c r="D97" s="41" t="str">
        <f ca="1">IFERROR(OFFSET(tComplete[[#Headers],[Country]],MATCH(tData[[#This Row],[Tournament]],tComplete[Tournament],0),0),"")</f>
        <v>DE</v>
      </c>
      <c r="E97" s="49">
        <f ca="1">IFERROR(OFFSET(tComplete[[#Headers],[Date]],MATCH(tData[[#This Row],[Tournament]],tComplete[Tournament],0),0),"")</f>
        <v>46032</v>
      </c>
      <c r="F97" s="49" t="str">
        <f ca="1">IFERROR(OFFSET(tComplete[[#Headers],[Round]],MATCH(tData[[#This Row],[Tournament]],tComplete[Tournament],0),0),"")</f>
        <v>Regio</v>
      </c>
      <c r="G97" s="41" t="s">
        <v>311</v>
      </c>
      <c r="H97" s="41">
        <v>230</v>
      </c>
      <c r="I97" s="41">
        <v>190</v>
      </c>
      <c r="J97" s="41">
        <v>230</v>
      </c>
      <c r="K97" s="41"/>
      <c r="L97" s="41">
        <v>250</v>
      </c>
      <c r="M97" s="41">
        <v>220</v>
      </c>
      <c r="N97" s="41">
        <v>190</v>
      </c>
      <c r="O97" s="48">
        <f>IF(ISBLANK(B97),"",IF(COUNT(tData[[#This Row],[R1]:[R3]])=0,"",MAX(tData[[#This Row],[R1]:[R3]])))</f>
        <v>230</v>
      </c>
      <c r="P97" s="50">
        <f>IF(ISBLANK(tData[[#This Row],[Tournament]]),"",IF(COUNT(tData[[#This Row],[R1]:[R3]])=0,"",MAX(tData[[#This Row],[R1]:[R3]],tData[[#This Row],[QF]:[F2]])))</f>
        <v>250</v>
      </c>
      <c r="Q97" s="51">
        <f>IF(ISBLANK(tData[[#This Row],[Tournament]]),"",IFERROR(AVERAGE(tData[[#This Row],[R1]:[R3]],tData[[#This Row],[QF]:[F2]]),""))</f>
        <v>218.33333333333334</v>
      </c>
      <c r="R97" s="51" t="str">
        <f>IF(ISBLANK(tData[[#This Row],[Tournament]]),"",IF(COUNT(tData[[#This Row],[R1]:[R3]])=0,"No show",RIGHT("000"&amp;FLOOR(tData[[#This Row],[Best]],$R$1),3)&amp;"-"&amp;RIGHT("000"&amp;FLOOR(tData[[#This Row],[Best]],$R$1)+$R$1-1,3)))</f>
        <v>250-299</v>
      </c>
      <c r="S97" s="51" t="str">
        <f>IF(ISBLANK(tData[[#This Row],[Tournament]]),"",IF(COUNT(tData[[#This Row],[R1]:[R3]])=0,"No show",RIGHT("000"&amp;FLOOR(tData[[#This Row],[Best]],$S$1),3)&amp;"-"&amp;RIGHT("000"&amp;FLOOR(tData[[#This Row],[Best]],$S$1)+$S$1-1,3)))</f>
        <v>250-259</v>
      </c>
      <c r="T97" s="58" t="s">
        <v>74</v>
      </c>
      <c r="U97" s="48" t="str">
        <f ca="1">IF(OR(tData[[#This Row],[Q]]="X",tData[[#This Row],[Q]]="*"),IFERROR(OFFSET(tComplete[[#Headers],[Next Round]],MATCH(tData[[#This Row],[Tournament]],tComplete[Tournament],0),0),""),"")</f>
        <v>Qualifikation Deutschland - Wildau</v>
      </c>
      <c r="V97" s="41" t="b">
        <f>IF(ISBLANK(tData[[#This Row],[Tournament]]),"",NOT(ISERR(FIND("SAP",UPPER(tData[[#This Row],[Team]])))))</f>
        <v>0</v>
      </c>
    </row>
    <row r="98" spans="2:22" ht="16" x14ac:dyDescent="0.2">
      <c r="B98" s="41" t="s">
        <v>152</v>
      </c>
      <c r="C98" s="41"/>
      <c r="D98" s="41" t="str">
        <f ca="1">IFERROR(OFFSET(tComplete[[#Headers],[Country]],MATCH(tData[[#This Row],[Tournament]],tComplete[Tournament],0),0),"")</f>
        <v>DE</v>
      </c>
      <c r="E98" s="49">
        <f ca="1">IFERROR(OFFSET(tComplete[[#Headers],[Date]],MATCH(tData[[#This Row],[Tournament]],tComplete[Tournament],0),0),"")</f>
        <v>46032</v>
      </c>
      <c r="F98" s="49" t="str">
        <f ca="1">IFERROR(OFFSET(tComplete[[#Headers],[Round]],MATCH(tData[[#This Row],[Tournament]],tComplete[Tournament],0),0),"")</f>
        <v>Regio</v>
      </c>
      <c r="G98" s="41" t="s">
        <v>312</v>
      </c>
      <c r="H98" s="41">
        <v>55</v>
      </c>
      <c r="I98" s="41">
        <v>280</v>
      </c>
      <c r="J98" s="41">
        <v>250</v>
      </c>
      <c r="K98" s="41"/>
      <c r="L98" s="41">
        <v>195</v>
      </c>
      <c r="M98" s="41"/>
      <c r="N98" s="41"/>
      <c r="O98" s="48">
        <f>IF(ISBLANK(B98),"",IF(COUNT(tData[[#This Row],[R1]:[R3]])=0,"",MAX(tData[[#This Row],[R1]:[R3]])))</f>
        <v>280</v>
      </c>
      <c r="P98" s="50">
        <f>IF(ISBLANK(tData[[#This Row],[Tournament]]),"",IF(COUNT(tData[[#This Row],[R1]:[R3]])=0,"",MAX(tData[[#This Row],[R1]:[R3]],tData[[#This Row],[QF]:[F2]])))</f>
        <v>280</v>
      </c>
      <c r="Q98" s="51">
        <f>IF(ISBLANK(tData[[#This Row],[Tournament]]),"",IFERROR(AVERAGE(tData[[#This Row],[R1]:[R3]],tData[[#This Row],[QF]:[F2]]),""))</f>
        <v>195</v>
      </c>
      <c r="R98" s="51" t="str">
        <f>IF(ISBLANK(tData[[#This Row],[Tournament]]),"",IF(COUNT(tData[[#This Row],[R1]:[R3]])=0,"No show",RIGHT("000"&amp;FLOOR(tData[[#This Row],[Best]],$R$1),3)&amp;"-"&amp;RIGHT("000"&amp;FLOOR(tData[[#This Row],[Best]],$R$1)+$R$1-1,3)))</f>
        <v>250-299</v>
      </c>
      <c r="S98" s="51" t="str">
        <f>IF(ISBLANK(tData[[#This Row],[Tournament]]),"",IF(COUNT(tData[[#This Row],[R1]:[R3]])=0,"No show",RIGHT("000"&amp;FLOOR(tData[[#This Row],[Best]],$S$1),3)&amp;"-"&amp;RIGHT("000"&amp;FLOOR(tData[[#This Row],[Best]],$S$1)+$S$1-1,3)))</f>
        <v>280-289</v>
      </c>
      <c r="T98" s="58"/>
      <c r="U98" s="48" t="str">
        <f ca="1">IF(OR(tData[[#This Row],[Q]]="X",tData[[#This Row],[Q]]="*"),IFERROR(OFFSET(tComplete[[#Headers],[Next Round]],MATCH(tData[[#This Row],[Tournament]],tComplete[Tournament],0),0),""),"")</f>
        <v/>
      </c>
      <c r="V98" s="41" t="b">
        <f>IF(ISBLANK(tData[[#This Row],[Tournament]]),"",NOT(ISERR(FIND("SAP",UPPER(tData[[#This Row],[Team]])))))</f>
        <v>0</v>
      </c>
    </row>
    <row r="99" spans="2:22" ht="16" x14ac:dyDescent="0.2">
      <c r="B99" s="41" t="s">
        <v>152</v>
      </c>
      <c r="C99" s="41"/>
      <c r="D99" s="41" t="str">
        <f ca="1">IFERROR(OFFSET(tComplete[[#Headers],[Country]],MATCH(tData[[#This Row],[Tournament]],tComplete[Tournament],0),0),"")</f>
        <v>DE</v>
      </c>
      <c r="E99" s="49">
        <f ca="1">IFERROR(OFFSET(tComplete[[#Headers],[Date]],MATCH(tData[[#This Row],[Tournament]],tComplete[Tournament],0),0),"")</f>
        <v>46032</v>
      </c>
      <c r="F99" s="49" t="str">
        <f ca="1">IFERROR(OFFSET(tComplete[[#Headers],[Round]],MATCH(tData[[#This Row],[Tournament]],tComplete[Tournament],0),0),"")</f>
        <v>Regio</v>
      </c>
      <c r="G99" s="41" t="s">
        <v>313</v>
      </c>
      <c r="H99" s="41">
        <v>220</v>
      </c>
      <c r="I99" s="41">
        <v>130</v>
      </c>
      <c r="J99" s="41">
        <v>165</v>
      </c>
      <c r="K99" s="41"/>
      <c r="L99" s="41">
        <v>125</v>
      </c>
      <c r="M99" s="41"/>
      <c r="N99" s="41"/>
      <c r="O99" s="48">
        <f>IF(ISBLANK(B99),"",IF(COUNT(tData[[#This Row],[R1]:[R3]])=0,"",MAX(tData[[#This Row],[R1]:[R3]])))</f>
        <v>220</v>
      </c>
      <c r="P99" s="50">
        <f>IF(ISBLANK(tData[[#This Row],[Tournament]]),"",IF(COUNT(tData[[#This Row],[R1]:[R3]])=0,"",MAX(tData[[#This Row],[R1]:[R3]],tData[[#This Row],[QF]:[F2]])))</f>
        <v>220</v>
      </c>
      <c r="Q99" s="51">
        <f>IF(ISBLANK(tData[[#This Row],[Tournament]]),"",IFERROR(AVERAGE(tData[[#This Row],[R1]:[R3]],tData[[#This Row],[QF]:[F2]]),""))</f>
        <v>160</v>
      </c>
      <c r="R99" s="51" t="str">
        <f>IF(ISBLANK(tData[[#This Row],[Tournament]]),"",IF(COUNT(tData[[#This Row],[R1]:[R3]])=0,"No show",RIGHT("000"&amp;FLOOR(tData[[#This Row],[Best]],$R$1),3)&amp;"-"&amp;RIGHT("000"&amp;FLOOR(tData[[#This Row],[Best]],$R$1)+$R$1-1,3)))</f>
        <v>200-249</v>
      </c>
      <c r="S99" s="51" t="str">
        <f>IF(ISBLANK(tData[[#This Row],[Tournament]]),"",IF(COUNT(tData[[#This Row],[R1]:[R3]])=0,"No show",RIGHT("000"&amp;FLOOR(tData[[#This Row],[Best]],$S$1),3)&amp;"-"&amp;RIGHT("000"&amp;FLOOR(tData[[#This Row],[Best]],$S$1)+$S$1-1,3)))</f>
        <v>220-229</v>
      </c>
      <c r="T99" s="58" t="s">
        <v>74</v>
      </c>
      <c r="U99" s="48" t="str">
        <f ca="1">IF(OR(tData[[#This Row],[Q]]="X",tData[[#This Row],[Q]]="*"),IFERROR(OFFSET(tComplete[[#Headers],[Next Round]],MATCH(tData[[#This Row],[Tournament]],tComplete[Tournament],0),0),""),"")</f>
        <v>Qualifikation Deutschland - Wildau</v>
      </c>
      <c r="V99" s="41" t="b">
        <f>IF(ISBLANK(tData[[#This Row],[Tournament]]),"",NOT(ISERR(FIND("SAP",UPPER(tData[[#This Row],[Team]])))))</f>
        <v>0</v>
      </c>
    </row>
    <row r="100" spans="2:22" ht="16" x14ac:dyDescent="0.2">
      <c r="B100" s="41" t="s">
        <v>152</v>
      </c>
      <c r="C100" s="41"/>
      <c r="D100" s="41" t="str">
        <f ca="1">IFERROR(OFFSET(tComplete[[#Headers],[Country]],MATCH(tData[[#This Row],[Tournament]],tComplete[Tournament],0),0),"")</f>
        <v>DE</v>
      </c>
      <c r="E100" s="49">
        <f ca="1">IFERROR(OFFSET(tComplete[[#Headers],[Date]],MATCH(tData[[#This Row],[Tournament]],tComplete[Tournament],0),0),"")</f>
        <v>46032</v>
      </c>
      <c r="F100" s="49" t="str">
        <f ca="1">IFERROR(OFFSET(tComplete[[#Headers],[Round]],MATCH(tData[[#This Row],[Tournament]],tComplete[Tournament],0),0),"")</f>
        <v>Regio</v>
      </c>
      <c r="G100" s="41" t="s">
        <v>314</v>
      </c>
      <c r="H100" s="41">
        <v>200</v>
      </c>
      <c r="I100" s="41">
        <v>210</v>
      </c>
      <c r="J100" s="41">
        <v>185</v>
      </c>
      <c r="K100" s="41"/>
      <c r="L100" s="48"/>
      <c r="M100" s="48"/>
      <c r="N100" s="48"/>
      <c r="O100" s="48">
        <f>IF(ISBLANK(B100),"",IF(COUNT(tData[[#This Row],[R1]:[R3]])=0,"",MAX(tData[[#This Row],[R1]:[R3]])))</f>
        <v>210</v>
      </c>
      <c r="P100" s="50">
        <f>IF(ISBLANK(tData[[#This Row],[Tournament]]),"",IF(COUNT(tData[[#This Row],[R1]:[R3]])=0,"",MAX(tData[[#This Row],[R1]:[R3]],tData[[#This Row],[QF]:[F2]])))</f>
        <v>210</v>
      </c>
      <c r="Q100" s="51">
        <f>IF(ISBLANK(tData[[#This Row],[Tournament]]),"",IFERROR(AVERAGE(tData[[#This Row],[R1]:[R3]],tData[[#This Row],[QF]:[F2]]),""))</f>
        <v>198.33333333333334</v>
      </c>
      <c r="R100" s="51" t="str">
        <f>IF(ISBLANK(tData[[#This Row],[Tournament]]),"",IF(COUNT(tData[[#This Row],[R1]:[R3]])=0,"No show",RIGHT("000"&amp;FLOOR(tData[[#This Row],[Best]],$R$1),3)&amp;"-"&amp;RIGHT("000"&amp;FLOOR(tData[[#This Row],[Best]],$R$1)+$R$1-1,3)))</f>
        <v>200-249</v>
      </c>
      <c r="S100" s="51" t="str">
        <f>IF(ISBLANK(tData[[#This Row],[Tournament]]),"",IF(COUNT(tData[[#This Row],[R1]:[R3]])=0,"No show",RIGHT("000"&amp;FLOOR(tData[[#This Row],[Best]],$S$1),3)&amp;"-"&amp;RIGHT("000"&amp;FLOOR(tData[[#This Row],[Best]],$S$1)+$S$1-1,3)))</f>
        <v>210-219</v>
      </c>
      <c r="T100" s="58"/>
      <c r="U100" s="48" t="str">
        <f ca="1">IF(OR(tData[[#This Row],[Q]]="X",tData[[#This Row],[Q]]="*"),IFERROR(OFFSET(tComplete[[#Headers],[Next Round]],MATCH(tData[[#This Row],[Tournament]],tComplete[Tournament],0),0),""),"")</f>
        <v/>
      </c>
      <c r="V100" s="41" t="b">
        <f>IF(ISBLANK(tData[[#This Row],[Tournament]]),"",NOT(ISERR(FIND("SAP",UPPER(tData[[#This Row],[Team]])))))</f>
        <v>0</v>
      </c>
    </row>
    <row r="101" spans="2:22" ht="16" x14ac:dyDescent="0.2">
      <c r="B101" s="41" t="s">
        <v>152</v>
      </c>
      <c r="C101" s="41"/>
      <c r="D101" s="41" t="str">
        <f ca="1">IFERROR(OFFSET(tComplete[[#Headers],[Country]],MATCH(tData[[#This Row],[Tournament]],tComplete[Tournament],0),0),"")</f>
        <v>DE</v>
      </c>
      <c r="E101" s="49">
        <f ca="1">IFERROR(OFFSET(tComplete[[#Headers],[Date]],MATCH(tData[[#This Row],[Tournament]],tComplete[Tournament],0),0),"")</f>
        <v>46032</v>
      </c>
      <c r="F101" s="49" t="str">
        <f ca="1">IFERROR(OFFSET(tComplete[[#Headers],[Round]],MATCH(tData[[#This Row],[Tournament]],tComplete[Tournament],0),0),"")</f>
        <v>Regio</v>
      </c>
      <c r="G101" s="41" t="s">
        <v>315</v>
      </c>
      <c r="H101" s="41">
        <v>180</v>
      </c>
      <c r="I101" s="41">
        <v>180</v>
      </c>
      <c r="J101" s="41">
        <v>125</v>
      </c>
      <c r="K101" s="41"/>
      <c r="L101" s="48"/>
      <c r="M101" s="48"/>
      <c r="N101" s="48"/>
      <c r="O101" s="48">
        <f>IF(ISBLANK(B101),"",IF(COUNT(tData[[#This Row],[R1]:[R3]])=0,"",MAX(tData[[#This Row],[R1]:[R3]])))</f>
        <v>180</v>
      </c>
      <c r="P101" s="50">
        <f>IF(ISBLANK(tData[[#This Row],[Tournament]]),"",IF(COUNT(tData[[#This Row],[R1]:[R3]])=0,"",MAX(tData[[#This Row],[R1]:[R3]],tData[[#This Row],[QF]:[F2]])))</f>
        <v>180</v>
      </c>
      <c r="Q101" s="51">
        <f>IF(ISBLANK(tData[[#This Row],[Tournament]]),"",IFERROR(AVERAGE(tData[[#This Row],[R1]:[R3]],tData[[#This Row],[QF]:[F2]]),""))</f>
        <v>161.66666666666666</v>
      </c>
      <c r="R101" s="51" t="str">
        <f>IF(ISBLANK(tData[[#This Row],[Tournament]]),"",IF(COUNT(tData[[#This Row],[R1]:[R3]])=0,"No show",RIGHT("000"&amp;FLOOR(tData[[#This Row],[Best]],$R$1),3)&amp;"-"&amp;RIGHT("000"&amp;FLOOR(tData[[#This Row],[Best]],$R$1)+$R$1-1,3)))</f>
        <v>150-199</v>
      </c>
      <c r="S101" s="51" t="str">
        <f>IF(ISBLANK(tData[[#This Row],[Tournament]]),"",IF(COUNT(tData[[#This Row],[R1]:[R3]])=0,"No show",RIGHT("000"&amp;FLOOR(tData[[#This Row],[Best]],$S$1),3)&amp;"-"&amp;RIGHT("000"&amp;FLOOR(tData[[#This Row],[Best]],$S$1)+$S$1-1,3)))</f>
        <v>180-189</v>
      </c>
      <c r="T101" s="58"/>
      <c r="U101" s="48" t="str">
        <f ca="1">IF(OR(tData[[#This Row],[Q]]="X",tData[[#This Row],[Q]]="*"),IFERROR(OFFSET(tComplete[[#Headers],[Next Round]],MATCH(tData[[#This Row],[Tournament]],tComplete[Tournament],0),0),""),"")</f>
        <v/>
      </c>
      <c r="V101" s="41" t="b">
        <f>IF(ISBLANK(tData[[#This Row],[Tournament]]),"",NOT(ISERR(FIND("SAP",UPPER(tData[[#This Row],[Team]])))))</f>
        <v>0</v>
      </c>
    </row>
    <row r="102" spans="2:22" ht="16" x14ac:dyDescent="0.2">
      <c r="B102" s="41" t="s">
        <v>152</v>
      </c>
      <c r="C102" s="41"/>
      <c r="D102" s="41" t="str">
        <f ca="1">IFERROR(OFFSET(tComplete[[#Headers],[Country]],MATCH(tData[[#This Row],[Tournament]],tComplete[Tournament],0),0),"")</f>
        <v>DE</v>
      </c>
      <c r="E102" s="49">
        <f ca="1">IFERROR(OFFSET(tComplete[[#Headers],[Date]],MATCH(tData[[#This Row],[Tournament]],tComplete[Tournament],0),0),"")</f>
        <v>46032</v>
      </c>
      <c r="F102" s="49" t="str">
        <f ca="1">IFERROR(OFFSET(tComplete[[#Headers],[Round]],MATCH(tData[[#This Row],[Tournament]],tComplete[Tournament],0),0),"")</f>
        <v>Regio</v>
      </c>
      <c r="G102" s="41" t="s">
        <v>316</v>
      </c>
      <c r="H102" s="41">
        <v>95</v>
      </c>
      <c r="I102" s="41">
        <v>85</v>
      </c>
      <c r="J102" s="41">
        <v>155</v>
      </c>
      <c r="K102" s="41"/>
      <c r="L102" s="48"/>
      <c r="M102" s="48"/>
      <c r="N102" s="48"/>
      <c r="O102" s="48">
        <f>IF(ISBLANK(B102),"",IF(COUNT(tData[[#This Row],[R1]:[R3]])=0,"",MAX(tData[[#This Row],[R1]:[R3]])))</f>
        <v>155</v>
      </c>
      <c r="P102" s="50">
        <f>IF(ISBLANK(tData[[#This Row],[Tournament]]),"",IF(COUNT(tData[[#This Row],[R1]:[R3]])=0,"",MAX(tData[[#This Row],[R1]:[R3]],tData[[#This Row],[QF]:[F2]])))</f>
        <v>155</v>
      </c>
      <c r="Q102" s="51">
        <f>IF(ISBLANK(tData[[#This Row],[Tournament]]),"",IFERROR(AVERAGE(tData[[#This Row],[R1]:[R3]],tData[[#This Row],[QF]:[F2]]),""))</f>
        <v>111.66666666666667</v>
      </c>
      <c r="R102" s="51" t="str">
        <f>IF(ISBLANK(tData[[#This Row],[Tournament]]),"",IF(COUNT(tData[[#This Row],[R1]:[R3]])=0,"No show",RIGHT("000"&amp;FLOOR(tData[[#This Row],[Best]],$R$1),3)&amp;"-"&amp;RIGHT("000"&amp;FLOOR(tData[[#This Row],[Best]],$R$1)+$R$1-1,3)))</f>
        <v>150-199</v>
      </c>
      <c r="S102" s="51" t="str">
        <f>IF(ISBLANK(tData[[#This Row],[Tournament]]),"",IF(COUNT(tData[[#This Row],[R1]:[R3]])=0,"No show",RIGHT("000"&amp;FLOOR(tData[[#This Row],[Best]],$S$1),3)&amp;"-"&amp;RIGHT("000"&amp;FLOOR(tData[[#This Row],[Best]],$S$1)+$S$1-1,3)))</f>
        <v>150-159</v>
      </c>
      <c r="T102" s="58"/>
      <c r="U102" s="48" t="str">
        <f ca="1">IF(OR(tData[[#This Row],[Q]]="X",tData[[#This Row],[Q]]="*"),IFERROR(OFFSET(tComplete[[#Headers],[Next Round]],MATCH(tData[[#This Row],[Tournament]],tComplete[Tournament],0),0),""),"")</f>
        <v/>
      </c>
      <c r="V102" s="41" t="b">
        <f>IF(ISBLANK(tData[[#This Row],[Tournament]]),"",NOT(ISERR(FIND("SAP",UPPER(tData[[#This Row],[Team]])))))</f>
        <v>0</v>
      </c>
    </row>
    <row r="103" spans="2:22" ht="16" x14ac:dyDescent="0.2">
      <c r="B103" s="41" t="s">
        <v>152</v>
      </c>
      <c r="C103" s="41"/>
      <c r="D103" s="41" t="str">
        <f ca="1">IFERROR(OFFSET(tComplete[[#Headers],[Country]],MATCH(tData[[#This Row],[Tournament]],tComplete[Tournament],0),0),"")</f>
        <v>DE</v>
      </c>
      <c r="E103" s="49">
        <f ca="1">IFERROR(OFFSET(tComplete[[#Headers],[Date]],MATCH(tData[[#This Row],[Tournament]],tComplete[Tournament],0),0),"")</f>
        <v>46032</v>
      </c>
      <c r="F103" s="49" t="str">
        <f ca="1">IFERROR(OFFSET(tComplete[[#Headers],[Round]],MATCH(tData[[#This Row],[Tournament]],tComplete[Tournament],0),0),"")</f>
        <v>Regio</v>
      </c>
      <c r="G103" s="41" t="s">
        <v>317</v>
      </c>
      <c r="H103" s="41">
        <v>120</v>
      </c>
      <c r="I103" s="41">
        <v>95</v>
      </c>
      <c r="J103" s="41">
        <v>150</v>
      </c>
      <c r="K103" s="41"/>
      <c r="L103" s="48"/>
      <c r="M103" s="48"/>
      <c r="N103" s="48"/>
      <c r="O103" s="48">
        <f>IF(ISBLANK(B103),"",IF(COUNT(tData[[#This Row],[R1]:[R3]])=0,"",MAX(tData[[#This Row],[R1]:[R3]])))</f>
        <v>150</v>
      </c>
      <c r="P103" s="50">
        <f>IF(ISBLANK(tData[[#This Row],[Tournament]]),"",IF(COUNT(tData[[#This Row],[R1]:[R3]])=0,"",MAX(tData[[#This Row],[R1]:[R3]],tData[[#This Row],[QF]:[F2]])))</f>
        <v>150</v>
      </c>
      <c r="Q103" s="51">
        <f>IF(ISBLANK(tData[[#This Row],[Tournament]]),"",IFERROR(AVERAGE(tData[[#This Row],[R1]:[R3]],tData[[#This Row],[QF]:[F2]]),""))</f>
        <v>121.66666666666667</v>
      </c>
      <c r="R103" s="51" t="str">
        <f>IF(ISBLANK(tData[[#This Row],[Tournament]]),"",IF(COUNT(tData[[#This Row],[R1]:[R3]])=0,"No show",RIGHT("000"&amp;FLOOR(tData[[#This Row],[Best]],$R$1),3)&amp;"-"&amp;RIGHT("000"&amp;FLOOR(tData[[#This Row],[Best]],$R$1)+$R$1-1,3)))</f>
        <v>150-199</v>
      </c>
      <c r="S103" s="51" t="str">
        <f>IF(ISBLANK(tData[[#This Row],[Tournament]]),"",IF(COUNT(tData[[#This Row],[R1]:[R3]])=0,"No show",RIGHT("000"&amp;FLOOR(tData[[#This Row],[Best]],$S$1),3)&amp;"-"&amp;RIGHT("000"&amp;FLOOR(tData[[#This Row],[Best]],$S$1)+$S$1-1,3)))</f>
        <v>150-159</v>
      </c>
      <c r="T103" s="58"/>
      <c r="U103" s="48" t="str">
        <f ca="1">IF(OR(tData[[#This Row],[Q]]="X",tData[[#This Row],[Q]]="*"),IFERROR(OFFSET(tComplete[[#Headers],[Next Round]],MATCH(tData[[#This Row],[Tournament]],tComplete[Tournament],0),0),""),"")</f>
        <v/>
      </c>
      <c r="V103" s="41" t="b">
        <f>IF(ISBLANK(tData[[#This Row],[Tournament]]),"",NOT(ISERR(FIND("SAP",UPPER(tData[[#This Row],[Team]])))))</f>
        <v>0</v>
      </c>
    </row>
    <row r="104" spans="2:22" ht="16" x14ac:dyDescent="0.2">
      <c r="B104" s="41" t="s">
        <v>152</v>
      </c>
      <c r="C104" s="41"/>
      <c r="D104" s="41" t="str">
        <f ca="1">IFERROR(OFFSET(tComplete[[#Headers],[Country]],MATCH(tData[[#This Row],[Tournament]],tComplete[Tournament],0),0),"")</f>
        <v>DE</v>
      </c>
      <c r="E104" s="49">
        <f ca="1">IFERROR(OFFSET(tComplete[[#Headers],[Date]],MATCH(tData[[#This Row],[Tournament]],tComplete[Tournament],0),0),"")</f>
        <v>46032</v>
      </c>
      <c r="F104" s="49" t="str">
        <f ca="1">IFERROR(OFFSET(tComplete[[#Headers],[Round]],MATCH(tData[[#This Row],[Tournament]],tComplete[Tournament],0),0),"")</f>
        <v>Regio</v>
      </c>
      <c r="G104" s="41" t="s">
        <v>318</v>
      </c>
      <c r="H104" s="41">
        <v>100</v>
      </c>
      <c r="I104" s="41">
        <v>75</v>
      </c>
      <c r="J104" s="41">
        <v>140</v>
      </c>
      <c r="K104" s="41"/>
      <c r="L104" s="48"/>
      <c r="M104" s="48"/>
      <c r="N104" s="48"/>
      <c r="O104" s="48">
        <f>IF(ISBLANK(B104),"",IF(COUNT(tData[[#This Row],[R1]:[R3]])=0,"",MAX(tData[[#This Row],[R1]:[R3]])))</f>
        <v>140</v>
      </c>
      <c r="P104" s="50">
        <f>IF(ISBLANK(tData[[#This Row],[Tournament]]),"",IF(COUNT(tData[[#This Row],[R1]:[R3]])=0,"",MAX(tData[[#This Row],[R1]:[R3]],tData[[#This Row],[QF]:[F2]])))</f>
        <v>140</v>
      </c>
      <c r="Q104" s="51">
        <f>IF(ISBLANK(tData[[#This Row],[Tournament]]),"",IFERROR(AVERAGE(tData[[#This Row],[R1]:[R3]],tData[[#This Row],[QF]:[F2]]),""))</f>
        <v>105</v>
      </c>
      <c r="R104" s="51" t="str">
        <f>IF(ISBLANK(tData[[#This Row],[Tournament]]),"",IF(COUNT(tData[[#This Row],[R1]:[R3]])=0,"No show",RIGHT("000"&amp;FLOOR(tData[[#This Row],[Best]],$R$1),3)&amp;"-"&amp;RIGHT("000"&amp;FLOOR(tData[[#This Row],[Best]],$R$1)+$R$1-1,3)))</f>
        <v>100-149</v>
      </c>
      <c r="S104" s="51" t="str">
        <f>IF(ISBLANK(tData[[#This Row],[Tournament]]),"",IF(COUNT(tData[[#This Row],[R1]:[R3]])=0,"No show",RIGHT("000"&amp;FLOOR(tData[[#This Row],[Best]],$S$1),3)&amp;"-"&amp;RIGHT("000"&amp;FLOOR(tData[[#This Row],[Best]],$S$1)+$S$1-1,3)))</f>
        <v>140-149</v>
      </c>
      <c r="T104" s="58"/>
      <c r="U104" s="48" t="str">
        <f ca="1">IF(OR(tData[[#This Row],[Q]]="X",tData[[#This Row],[Q]]="*"),IFERROR(OFFSET(tComplete[[#Headers],[Next Round]],MATCH(tData[[#This Row],[Tournament]],tComplete[Tournament],0),0),""),"")</f>
        <v/>
      </c>
      <c r="V104" s="41" t="b">
        <f>IF(ISBLANK(tData[[#This Row],[Tournament]]),"",NOT(ISERR(FIND("SAP",UPPER(tData[[#This Row],[Team]])))))</f>
        <v>0</v>
      </c>
    </row>
    <row r="105" spans="2:22" ht="16" x14ac:dyDescent="0.2">
      <c r="B105" s="41" t="s">
        <v>29</v>
      </c>
      <c r="C105" s="41"/>
      <c r="D105" s="41" t="str">
        <f ca="1">IFERROR(OFFSET(tComplete[[#Headers],[Country]],MATCH(tData[[#This Row],[Tournament]],tComplete[Tournament],0),0),"")</f>
        <v>DE</v>
      </c>
      <c r="E105" s="49">
        <f ca="1">IFERROR(OFFSET(tComplete[[#Headers],[Date]],MATCH(tData[[#This Row],[Tournament]],tComplete[Tournament],0),0),"")</f>
        <v>46038</v>
      </c>
      <c r="F105" s="49" t="str">
        <f ca="1">IFERROR(OFFSET(tComplete[[#Headers],[Round]],MATCH(tData[[#This Row],[Tournament]],tComplete[Tournament],0),0),"")</f>
        <v>Regio</v>
      </c>
      <c r="G105" s="41" t="s">
        <v>319</v>
      </c>
      <c r="H105" s="41">
        <v>365</v>
      </c>
      <c r="I105" s="41">
        <v>355</v>
      </c>
      <c r="J105" s="41">
        <v>360</v>
      </c>
      <c r="K105" s="41">
        <v>350</v>
      </c>
      <c r="L105" s="41">
        <v>380</v>
      </c>
      <c r="M105" s="41">
        <v>430</v>
      </c>
      <c r="N105" s="41">
        <v>275</v>
      </c>
      <c r="O105" s="48">
        <f>IF(ISBLANK(B105),"",IF(COUNT(tData[[#This Row],[R1]:[R3]])=0,"",MAX(tData[[#This Row],[R1]:[R3]])))</f>
        <v>365</v>
      </c>
      <c r="P105" s="50">
        <f>IF(ISBLANK(tData[[#This Row],[Tournament]]),"",IF(COUNT(tData[[#This Row],[R1]:[R3]])=0,"",MAX(tData[[#This Row],[R1]:[R3]],tData[[#This Row],[QF]:[F2]])))</f>
        <v>430</v>
      </c>
      <c r="Q105" s="51">
        <f>IF(ISBLANK(tData[[#This Row],[Tournament]]),"",IFERROR(AVERAGE(tData[[#This Row],[R1]:[R3]],tData[[#This Row],[QF]:[F2]]),""))</f>
        <v>359.28571428571428</v>
      </c>
      <c r="R105" s="51" t="str">
        <f>IF(ISBLANK(tData[[#This Row],[Tournament]]),"",IF(COUNT(tData[[#This Row],[R1]:[R3]])=0,"No show",RIGHT("000"&amp;FLOOR(tData[[#This Row],[Best]],$R$1),3)&amp;"-"&amp;RIGHT("000"&amp;FLOOR(tData[[#This Row],[Best]],$R$1)+$R$1-1,3)))</f>
        <v>400-449</v>
      </c>
      <c r="S105" s="51" t="str">
        <f>IF(ISBLANK(tData[[#This Row],[Tournament]]),"",IF(COUNT(tData[[#This Row],[R1]:[R3]])=0,"No show",RIGHT("000"&amp;FLOOR(tData[[#This Row],[Best]],$S$1),3)&amp;"-"&amp;RIGHT("000"&amp;FLOOR(tData[[#This Row],[Best]],$S$1)+$S$1-1,3)))</f>
        <v>430-439</v>
      </c>
      <c r="T105" s="58"/>
      <c r="U105" s="48" t="str">
        <f ca="1">IF(OR(tData[[#This Row],[Q]]="X",tData[[#This Row],[Q]]="*"),IFERROR(OFFSET(tComplete[[#Headers],[Next Round]],MATCH(tData[[#This Row],[Tournament]],tComplete[Tournament],0),0),""),"")</f>
        <v/>
      </c>
      <c r="V105" s="41" t="b">
        <f>IF(ISBLANK(tData[[#This Row],[Tournament]]),"",NOT(ISERR(FIND("SAP",UPPER(tData[[#This Row],[Team]])))))</f>
        <v>0</v>
      </c>
    </row>
    <row r="106" spans="2:22" ht="16" x14ac:dyDescent="0.2">
      <c r="B106" s="41" t="s">
        <v>29</v>
      </c>
      <c r="C106" s="41"/>
      <c r="D106" s="41" t="str">
        <f ca="1">IFERROR(OFFSET(tComplete[[#Headers],[Country]],MATCH(tData[[#This Row],[Tournament]],tComplete[Tournament],0),0),"")</f>
        <v>DE</v>
      </c>
      <c r="E106" s="49">
        <f ca="1">IFERROR(OFFSET(tComplete[[#Headers],[Date]],MATCH(tData[[#This Row],[Tournament]],tComplete[Tournament],0),0),"")</f>
        <v>46038</v>
      </c>
      <c r="F106" s="49" t="str">
        <f ca="1">IFERROR(OFFSET(tComplete[[#Headers],[Round]],MATCH(tData[[#This Row],[Tournament]],tComplete[Tournament],0),0),"")</f>
        <v>Regio</v>
      </c>
      <c r="G106" s="41" t="s">
        <v>320</v>
      </c>
      <c r="H106" s="41">
        <v>315</v>
      </c>
      <c r="I106" s="41">
        <v>390</v>
      </c>
      <c r="J106" s="41">
        <v>335</v>
      </c>
      <c r="K106" s="41">
        <v>345</v>
      </c>
      <c r="L106" s="41">
        <v>265</v>
      </c>
      <c r="M106" s="41">
        <v>335</v>
      </c>
      <c r="N106" s="41">
        <v>245</v>
      </c>
      <c r="O106" s="48">
        <f>IF(ISBLANK(B106),"",IF(COUNT(tData[[#This Row],[R1]:[R3]])=0,"",MAX(tData[[#This Row],[R1]:[R3]])))</f>
        <v>390</v>
      </c>
      <c r="P106" s="50">
        <f>IF(ISBLANK(tData[[#This Row],[Tournament]]),"",IF(COUNT(tData[[#This Row],[R1]:[R3]])=0,"",MAX(tData[[#This Row],[R1]:[R3]],tData[[#This Row],[QF]:[F2]])))</f>
        <v>390</v>
      </c>
      <c r="Q106" s="51">
        <f>IF(ISBLANK(tData[[#This Row],[Tournament]]),"",IFERROR(AVERAGE(tData[[#This Row],[R1]:[R3]],tData[[#This Row],[QF]:[F2]]),""))</f>
        <v>318.57142857142856</v>
      </c>
      <c r="R106" s="51" t="str">
        <f>IF(ISBLANK(tData[[#This Row],[Tournament]]),"",IF(COUNT(tData[[#This Row],[R1]:[R3]])=0,"No show",RIGHT("000"&amp;FLOOR(tData[[#This Row],[Best]],$R$1),3)&amp;"-"&amp;RIGHT("000"&amp;FLOOR(tData[[#This Row],[Best]],$R$1)+$R$1-1,3)))</f>
        <v>350-399</v>
      </c>
      <c r="S106" s="51" t="str">
        <f>IF(ISBLANK(tData[[#This Row],[Tournament]]),"",IF(COUNT(tData[[#This Row],[R1]:[R3]])=0,"No show",RIGHT("000"&amp;FLOOR(tData[[#This Row],[Best]],$S$1),3)&amp;"-"&amp;RIGHT("000"&amp;FLOOR(tData[[#This Row],[Best]],$S$1)+$S$1-1,3)))</f>
        <v>390-399</v>
      </c>
      <c r="T106" s="58"/>
      <c r="U106" s="48" t="str">
        <f ca="1">IF(OR(tData[[#This Row],[Q]]="X",tData[[#This Row],[Q]]="*"),IFERROR(OFFSET(tComplete[[#Headers],[Next Round]],MATCH(tData[[#This Row],[Tournament]],tComplete[Tournament],0),0),""),"")</f>
        <v/>
      </c>
      <c r="V106" s="41" t="b">
        <f>IF(ISBLANK(tData[[#This Row],[Tournament]]),"",NOT(ISERR(FIND("SAP",UPPER(tData[[#This Row],[Team]])))))</f>
        <v>0</v>
      </c>
    </row>
    <row r="107" spans="2:22" ht="16" x14ac:dyDescent="0.2">
      <c r="B107" s="41" t="s">
        <v>29</v>
      </c>
      <c r="C107" s="41"/>
      <c r="D107" s="41" t="str">
        <f ca="1">IFERROR(OFFSET(tComplete[[#Headers],[Country]],MATCH(tData[[#This Row],[Tournament]],tComplete[Tournament],0),0),"")</f>
        <v>DE</v>
      </c>
      <c r="E107" s="49">
        <f ca="1">IFERROR(OFFSET(tComplete[[#Headers],[Date]],MATCH(tData[[#This Row],[Tournament]],tComplete[Tournament],0),0),"")</f>
        <v>46038</v>
      </c>
      <c r="F107" s="49" t="str">
        <f ca="1">IFERROR(OFFSET(tComplete[[#Headers],[Round]],MATCH(tData[[#This Row],[Tournament]],tComplete[Tournament],0),0),"")</f>
        <v>Regio</v>
      </c>
      <c r="G107" s="41" t="s">
        <v>321</v>
      </c>
      <c r="H107" s="41">
        <v>310</v>
      </c>
      <c r="I107" s="41">
        <v>300</v>
      </c>
      <c r="J107" s="41">
        <v>320</v>
      </c>
      <c r="K107" s="41">
        <v>340</v>
      </c>
      <c r="L107" s="41">
        <v>240</v>
      </c>
      <c r="M107" s="41"/>
      <c r="N107" s="41"/>
      <c r="O107" s="48">
        <f>IF(ISBLANK(B107),"",IF(COUNT(tData[[#This Row],[R1]:[R3]])=0,"",MAX(tData[[#This Row],[R1]:[R3]])))</f>
        <v>320</v>
      </c>
      <c r="P107" s="50">
        <f>IF(ISBLANK(tData[[#This Row],[Tournament]]),"",IF(COUNT(tData[[#This Row],[R1]:[R3]])=0,"",MAX(tData[[#This Row],[R1]:[R3]],tData[[#This Row],[QF]:[F2]])))</f>
        <v>340</v>
      </c>
      <c r="Q107" s="51">
        <f>IF(ISBLANK(tData[[#This Row],[Tournament]]),"",IFERROR(AVERAGE(tData[[#This Row],[R1]:[R3]],tData[[#This Row],[QF]:[F2]]),""))</f>
        <v>302</v>
      </c>
      <c r="R107" s="51" t="str">
        <f>IF(ISBLANK(tData[[#This Row],[Tournament]]),"",IF(COUNT(tData[[#This Row],[R1]:[R3]])=0,"No show",RIGHT("000"&amp;FLOOR(tData[[#This Row],[Best]],$R$1),3)&amp;"-"&amp;RIGHT("000"&amp;FLOOR(tData[[#This Row],[Best]],$R$1)+$R$1-1,3)))</f>
        <v>300-349</v>
      </c>
      <c r="S107" s="51" t="str">
        <f>IF(ISBLANK(tData[[#This Row],[Tournament]]),"",IF(COUNT(tData[[#This Row],[R1]:[R3]])=0,"No show",RIGHT("000"&amp;FLOOR(tData[[#This Row],[Best]],$S$1),3)&amp;"-"&amp;RIGHT("000"&amp;FLOOR(tData[[#This Row],[Best]],$S$1)+$S$1-1,3)))</f>
        <v>340-349</v>
      </c>
      <c r="T107" s="58" t="s">
        <v>74</v>
      </c>
      <c r="U107" s="48" t="str">
        <f ca="1">IF(OR(tData[[#This Row],[Q]]="X",tData[[#This Row],[Q]]="*"),IFERROR(OFFSET(tComplete[[#Headers],[Next Round]],MATCH(tData[[#This Row],[Tournament]],tComplete[Tournament],0),0),""),"")</f>
        <v>Qualifikation Deutschland - Siegen</v>
      </c>
      <c r="V107" s="41" t="b">
        <f>IF(ISBLANK(tData[[#This Row],[Tournament]]),"",NOT(ISERR(FIND("SAP",UPPER(tData[[#This Row],[Team]])))))</f>
        <v>0</v>
      </c>
    </row>
    <row r="108" spans="2:22" ht="16" x14ac:dyDescent="0.2">
      <c r="B108" s="41" t="s">
        <v>29</v>
      </c>
      <c r="C108" s="41"/>
      <c r="D108" s="41" t="str">
        <f ca="1">IFERROR(OFFSET(tComplete[[#Headers],[Country]],MATCH(tData[[#This Row],[Tournament]],tComplete[Tournament],0),0),"")</f>
        <v>DE</v>
      </c>
      <c r="E108" s="49">
        <f ca="1">IFERROR(OFFSET(tComplete[[#Headers],[Date]],MATCH(tData[[#This Row],[Tournament]],tComplete[Tournament],0),0),"")</f>
        <v>46038</v>
      </c>
      <c r="F108" s="49" t="str">
        <f ca="1">IFERROR(OFFSET(tComplete[[#Headers],[Round]],MATCH(tData[[#This Row],[Tournament]],tComplete[Tournament],0),0),"")</f>
        <v>Regio</v>
      </c>
      <c r="G108" s="41" t="s">
        <v>322</v>
      </c>
      <c r="H108" s="41">
        <v>350</v>
      </c>
      <c r="I108" s="41">
        <v>380</v>
      </c>
      <c r="J108" s="41">
        <v>315</v>
      </c>
      <c r="K108" s="41">
        <v>305</v>
      </c>
      <c r="L108" s="41">
        <v>10</v>
      </c>
      <c r="M108" s="41"/>
      <c r="N108" s="41"/>
      <c r="O108" s="48">
        <f>IF(ISBLANK(B108),"",IF(COUNT(tData[[#This Row],[R1]:[R3]])=0,"",MAX(tData[[#This Row],[R1]:[R3]])))</f>
        <v>380</v>
      </c>
      <c r="P108" s="50">
        <f>IF(ISBLANK(tData[[#This Row],[Tournament]]),"",IF(COUNT(tData[[#This Row],[R1]:[R3]])=0,"",MAX(tData[[#This Row],[R1]:[R3]],tData[[#This Row],[QF]:[F2]])))</f>
        <v>380</v>
      </c>
      <c r="Q108" s="51">
        <f>IF(ISBLANK(tData[[#This Row],[Tournament]]),"",IFERROR(AVERAGE(tData[[#This Row],[R1]:[R3]],tData[[#This Row],[QF]:[F2]]),""))</f>
        <v>272</v>
      </c>
      <c r="R108" s="51" t="str">
        <f>IF(ISBLANK(tData[[#This Row],[Tournament]]),"",IF(COUNT(tData[[#This Row],[R1]:[R3]])=0,"No show",RIGHT("000"&amp;FLOOR(tData[[#This Row],[Best]],$R$1),3)&amp;"-"&amp;RIGHT("000"&amp;FLOOR(tData[[#This Row],[Best]],$R$1)+$R$1-1,3)))</f>
        <v>350-399</v>
      </c>
      <c r="S108" s="51" t="str">
        <f>IF(ISBLANK(tData[[#This Row],[Tournament]]),"",IF(COUNT(tData[[#This Row],[R1]:[R3]])=0,"No show",RIGHT("000"&amp;FLOOR(tData[[#This Row],[Best]],$S$1),3)&amp;"-"&amp;RIGHT("000"&amp;FLOOR(tData[[#This Row],[Best]],$S$1)+$S$1-1,3)))</f>
        <v>380-389</v>
      </c>
      <c r="T108" s="58" t="s">
        <v>74</v>
      </c>
      <c r="U108" s="48" t="str">
        <f ca="1">IF(OR(tData[[#This Row],[Q]]="X",tData[[#This Row],[Q]]="*"),IFERROR(OFFSET(tComplete[[#Headers],[Next Round]],MATCH(tData[[#This Row],[Tournament]],tComplete[Tournament],0),0),""),"")</f>
        <v>Qualifikation Deutschland - Siegen</v>
      </c>
      <c r="V108" s="41" t="b">
        <f>IF(ISBLANK(tData[[#This Row],[Tournament]]),"",NOT(ISERR(FIND("SAP",UPPER(tData[[#This Row],[Team]])))))</f>
        <v>0</v>
      </c>
    </row>
    <row r="109" spans="2:22" ht="16" x14ac:dyDescent="0.2">
      <c r="B109" s="41" t="s">
        <v>29</v>
      </c>
      <c r="C109" s="41"/>
      <c r="D109" s="41" t="str">
        <f ca="1">IFERROR(OFFSET(tComplete[[#Headers],[Country]],MATCH(tData[[#This Row],[Tournament]],tComplete[Tournament],0),0),"")</f>
        <v>DE</v>
      </c>
      <c r="E109" s="49">
        <f ca="1">IFERROR(OFFSET(tComplete[[#Headers],[Date]],MATCH(tData[[#This Row],[Tournament]],tComplete[Tournament],0),0),"")</f>
        <v>46038</v>
      </c>
      <c r="F109" s="49" t="str">
        <f ca="1">IFERROR(OFFSET(tComplete[[#Headers],[Round]],MATCH(tData[[#This Row],[Tournament]],tComplete[Tournament],0),0),"")</f>
        <v>Regio</v>
      </c>
      <c r="G109" s="41" t="s">
        <v>323</v>
      </c>
      <c r="H109" s="41">
        <v>155</v>
      </c>
      <c r="I109" s="41">
        <v>330</v>
      </c>
      <c r="J109" s="41">
        <v>300</v>
      </c>
      <c r="K109" s="41">
        <v>300</v>
      </c>
      <c r="L109" s="41"/>
      <c r="M109" s="41"/>
      <c r="N109" s="41"/>
      <c r="O109" s="48">
        <f>IF(ISBLANK(B109),"",IF(COUNT(tData[[#This Row],[R1]:[R3]])=0,"",MAX(tData[[#This Row],[R1]:[R3]])))</f>
        <v>330</v>
      </c>
      <c r="P109" s="50">
        <f>IF(ISBLANK(tData[[#This Row],[Tournament]]),"",IF(COUNT(tData[[#This Row],[R1]:[R3]])=0,"",MAX(tData[[#This Row],[R1]:[R3]],tData[[#This Row],[QF]:[F2]])))</f>
        <v>330</v>
      </c>
      <c r="Q109" s="51">
        <f>IF(ISBLANK(tData[[#This Row],[Tournament]]),"",IFERROR(AVERAGE(tData[[#This Row],[R1]:[R3]],tData[[#This Row],[QF]:[F2]]),""))</f>
        <v>271.25</v>
      </c>
      <c r="R109" s="51" t="str">
        <f>IF(ISBLANK(tData[[#This Row],[Tournament]]),"",IF(COUNT(tData[[#This Row],[R1]:[R3]])=0,"No show",RIGHT("000"&amp;FLOOR(tData[[#This Row],[Best]],$R$1),3)&amp;"-"&amp;RIGHT("000"&amp;FLOOR(tData[[#This Row],[Best]],$R$1)+$R$1-1,3)))</f>
        <v>300-349</v>
      </c>
      <c r="S109" s="51" t="str">
        <f>IF(ISBLANK(tData[[#This Row],[Tournament]]),"",IF(COUNT(tData[[#This Row],[R1]:[R3]])=0,"No show",RIGHT("000"&amp;FLOOR(tData[[#This Row],[Best]],$S$1),3)&amp;"-"&amp;RIGHT("000"&amp;FLOOR(tData[[#This Row],[Best]],$S$1)+$S$1-1,3)))</f>
        <v>330-339</v>
      </c>
      <c r="T109" s="58"/>
      <c r="U109" s="48" t="str">
        <f ca="1">IF(OR(tData[[#This Row],[Q]]="X",tData[[#This Row],[Q]]="*"),IFERROR(OFFSET(tComplete[[#Headers],[Next Round]],MATCH(tData[[#This Row],[Tournament]],tComplete[Tournament],0),0),""),"")</f>
        <v/>
      </c>
      <c r="V109" s="41" t="b">
        <f>IF(ISBLANK(tData[[#This Row],[Tournament]]),"",NOT(ISERR(FIND("SAP",UPPER(tData[[#This Row],[Team]])))))</f>
        <v>0</v>
      </c>
    </row>
    <row r="110" spans="2:22" ht="16" x14ac:dyDescent="0.2">
      <c r="B110" s="41" t="s">
        <v>29</v>
      </c>
      <c r="C110" s="41"/>
      <c r="D110" s="41" t="str">
        <f ca="1">IFERROR(OFFSET(tComplete[[#Headers],[Country]],MATCH(tData[[#This Row],[Tournament]],tComplete[Tournament],0),0),"")</f>
        <v>DE</v>
      </c>
      <c r="E110" s="49">
        <f ca="1">IFERROR(OFFSET(tComplete[[#Headers],[Date]],MATCH(tData[[#This Row],[Tournament]],tComplete[Tournament],0),0),"")</f>
        <v>46038</v>
      </c>
      <c r="F110" s="49" t="str">
        <f ca="1">IFERROR(OFFSET(tComplete[[#Headers],[Round]],MATCH(tData[[#This Row],[Tournament]],tComplete[Tournament],0),0),"")</f>
        <v>Regio</v>
      </c>
      <c r="G110" s="41" t="s">
        <v>324</v>
      </c>
      <c r="H110" s="41">
        <v>195</v>
      </c>
      <c r="I110" s="41">
        <v>235</v>
      </c>
      <c r="J110" s="41">
        <v>155</v>
      </c>
      <c r="K110" s="41">
        <v>210</v>
      </c>
      <c r="L110" s="41"/>
      <c r="M110" s="41"/>
      <c r="N110" s="41"/>
      <c r="O110" s="48">
        <f>IF(ISBLANK(B110),"",IF(COUNT(tData[[#This Row],[R1]:[R3]])=0,"",MAX(tData[[#This Row],[R1]:[R3]])))</f>
        <v>235</v>
      </c>
      <c r="P110" s="50">
        <f>IF(ISBLANK(tData[[#This Row],[Tournament]]),"",IF(COUNT(tData[[#This Row],[R1]:[R3]])=0,"",MAX(tData[[#This Row],[R1]:[R3]],tData[[#This Row],[QF]:[F2]])))</f>
        <v>235</v>
      </c>
      <c r="Q110" s="51">
        <f>IF(ISBLANK(tData[[#This Row],[Tournament]]),"",IFERROR(AVERAGE(tData[[#This Row],[R1]:[R3]],tData[[#This Row],[QF]:[F2]]),""))</f>
        <v>198.75</v>
      </c>
      <c r="R110" s="51" t="str">
        <f>IF(ISBLANK(tData[[#This Row],[Tournament]]),"",IF(COUNT(tData[[#This Row],[R1]:[R3]])=0,"No show",RIGHT("000"&amp;FLOOR(tData[[#This Row],[Best]],$R$1),3)&amp;"-"&amp;RIGHT("000"&amp;FLOOR(tData[[#This Row],[Best]],$R$1)+$R$1-1,3)))</f>
        <v>200-249</v>
      </c>
      <c r="S110" s="51" t="str">
        <f>IF(ISBLANK(tData[[#This Row],[Tournament]]),"",IF(COUNT(tData[[#This Row],[R1]:[R3]])=0,"No show",RIGHT("000"&amp;FLOOR(tData[[#This Row],[Best]],$S$1),3)&amp;"-"&amp;RIGHT("000"&amp;FLOOR(tData[[#This Row],[Best]],$S$1)+$S$1-1,3)))</f>
        <v>230-239</v>
      </c>
      <c r="T110" s="58"/>
      <c r="U110" s="48" t="str">
        <f ca="1">IF(OR(tData[[#This Row],[Q]]="X",tData[[#This Row],[Q]]="*"),IFERROR(OFFSET(tComplete[[#Headers],[Next Round]],MATCH(tData[[#This Row],[Tournament]],tComplete[Tournament],0),0),""),"")</f>
        <v/>
      </c>
      <c r="V110" s="41" t="b">
        <f>IF(ISBLANK(tData[[#This Row],[Tournament]]),"",NOT(ISERR(FIND("SAP",UPPER(tData[[#This Row],[Team]])))))</f>
        <v>0</v>
      </c>
    </row>
    <row r="111" spans="2:22" ht="16" x14ac:dyDescent="0.2">
      <c r="B111" s="41" t="s">
        <v>29</v>
      </c>
      <c r="C111" s="41"/>
      <c r="D111" s="41" t="str">
        <f ca="1">IFERROR(OFFSET(tComplete[[#Headers],[Country]],MATCH(tData[[#This Row],[Tournament]],tComplete[Tournament],0),0),"")</f>
        <v>DE</v>
      </c>
      <c r="E111" s="49">
        <f ca="1">IFERROR(OFFSET(tComplete[[#Headers],[Date]],MATCH(tData[[#This Row],[Tournament]],tComplete[Tournament],0),0),"")</f>
        <v>46038</v>
      </c>
      <c r="F111" s="49" t="str">
        <f ca="1">IFERROR(OFFSET(tComplete[[#Headers],[Round]],MATCH(tData[[#This Row],[Tournament]],tComplete[Tournament],0),0),"")</f>
        <v>Regio</v>
      </c>
      <c r="G111" s="41" t="s">
        <v>325</v>
      </c>
      <c r="H111" s="41">
        <v>280</v>
      </c>
      <c r="I111" s="41">
        <v>245</v>
      </c>
      <c r="J111" s="41">
        <v>310</v>
      </c>
      <c r="K111" s="41">
        <v>205</v>
      </c>
      <c r="L111" s="41"/>
      <c r="M111" s="41"/>
      <c r="N111" s="41"/>
      <c r="O111" s="48">
        <f>IF(ISBLANK(B111),"",IF(COUNT(tData[[#This Row],[R1]:[R3]])=0,"",MAX(tData[[#This Row],[R1]:[R3]])))</f>
        <v>310</v>
      </c>
      <c r="P111" s="50">
        <f>IF(ISBLANK(tData[[#This Row],[Tournament]]),"",IF(COUNT(tData[[#This Row],[R1]:[R3]])=0,"",MAX(tData[[#This Row],[R1]:[R3]],tData[[#This Row],[QF]:[F2]])))</f>
        <v>310</v>
      </c>
      <c r="Q111" s="51">
        <f>IF(ISBLANK(tData[[#This Row],[Tournament]]),"",IFERROR(AVERAGE(tData[[#This Row],[R1]:[R3]],tData[[#This Row],[QF]:[F2]]),""))</f>
        <v>260</v>
      </c>
      <c r="R111" s="51" t="str">
        <f>IF(ISBLANK(tData[[#This Row],[Tournament]]),"",IF(COUNT(tData[[#This Row],[R1]:[R3]])=0,"No show",RIGHT("000"&amp;FLOOR(tData[[#This Row],[Best]],$R$1),3)&amp;"-"&amp;RIGHT("000"&amp;FLOOR(tData[[#This Row],[Best]],$R$1)+$R$1-1,3)))</f>
        <v>300-349</v>
      </c>
      <c r="S111" s="51" t="str">
        <f>IF(ISBLANK(tData[[#This Row],[Tournament]]),"",IF(COUNT(tData[[#This Row],[R1]:[R3]])=0,"No show",RIGHT("000"&amp;FLOOR(tData[[#This Row],[Best]],$S$1),3)&amp;"-"&amp;RIGHT("000"&amp;FLOOR(tData[[#This Row],[Best]],$S$1)+$S$1-1,3)))</f>
        <v>310-319</v>
      </c>
      <c r="T111" s="58"/>
      <c r="U111" s="48" t="str">
        <f ca="1">IF(OR(tData[[#This Row],[Q]]="X",tData[[#This Row],[Q]]="*"),IFERROR(OFFSET(tComplete[[#Headers],[Next Round]],MATCH(tData[[#This Row],[Tournament]],tComplete[Tournament],0),0),""),"")</f>
        <v/>
      </c>
      <c r="V111" s="41" t="b">
        <f>IF(ISBLANK(tData[[#This Row],[Tournament]]),"",NOT(ISERR(FIND("SAP",UPPER(tData[[#This Row],[Team]])))))</f>
        <v>0</v>
      </c>
    </row>
    <row r="112" spans="2:22" ht="16" x14ac:dyDescent="0.2">
      <c r="B112" s="41" t="s">
        <v>29</v>
      </c>
      <c r="C112" s="41"/>
      <c r="D112" s="41" t="str">
        <f ca="1">IFERROR(OFFSET(tComplete[[#Headers],[Country]],MATCH(tData[[#This Row],[Tournament]],tComplete[Tournament],0),0),"")</f>
        <v>DE</v>
      </c>
      <c r="E112" s="49">
        <f ca="1">IFERROR(OFFSET(tComplete[[#Headers],[Date]],MATCH(tData[[#This Row],[Tournament]],tComplete[Tournament],0),0),"")</f>
        <v>46038</v>
      </c>
      <c r="F112" s="49" t="str">
        <f ca="1">IFERROR(OFFSET(tComplete[[#Headers],[Round]],MATCH(tData[[#This Row],[Tournament]],tComplete[Tournament],0),0),"")</f>
        <v>Regio</v>
      </c>
      <c r="G112" s="41" t="s">
        <v>326</v>
      </c>
      <c r="H112" s="41">
        <v>270</v>
      </c>
      <c r="I112" s="41">
        <v>95</v>
      </c>
      <c r="J112" s="41">
        <v>165</v>
      </c>
      <c r="K112" s="41">
        <v>160</v>
      </c>
      <c r="L112" s="41"/>
      <c r="M112" s="41"/>
      <c r="N112" s="41"/>
      <c r="O112" s="48">
        <f>IF(ISBLANK(B112),"",IF(COUNT(tData[[#This Row],[R1]:[R3]])=0,"",MAX(tData[[#This Row],[R1]:[R3]])))</f>
        <v>270</v>
      </c>
      <c r="P112" s="50">
        <f>IF(ISBLANK(tData[[#This Row],[Tournament]]),"",IF(COUNT(tData[[#This Row],[R1]:[R3]])=0,"",MAX(tData[[#This Row],[R1]:[R3]],tData[[#This Row],[QF]:[F2]])))</f>
        <v>270</v>
      </c>
      <c r="Q112" s="51">
        <f>IF(ISBLANK(tData[[#This Row],[Tournament]]),"",IFERROR(AVERAGE(tData[[#This Row],[R1]:[R3]],tData[[#This Row],[QF]:[F2]]),""))</f>
        <v>172.5</v>
      </c>
      <c r="R112" s="51" t="str">
        <f>IF(ISBLANK(tData[[#This Row],[Tournament]]),"",IF(COUNT(tData[[#This Row],[R1]:[R3]])=0,"No show",RIGHT("000"&amp;FLOOR(tData[[#This Row],[Best]],$R$1),3)&amp;"-"&amp;RIGHT("000"&amp;FLOOR(tData[[#This Row],[Best]],$R$1)+$R$1-1,3)))</f>
        <v>250-299</v>
      </c>
      <c r="S112" s="51" t="str">
        <f>IF(ISBLANK(tData[[#This Row],[Tournament]]),"",IF(COUNT(tData[[#This Row],[R1]:[R3]])=0,"No show",RIGHT("000"&amp;FLOOR(tData[[#This Row],[Best]],$S$1),3)&amp;"-"&amp;RIGHT("000"&amp;FLOOR(tData[[#This Row],[Best]],$S$1)+$S$1-1,3)))</f>
        <v>270-279</v>
      </c>
      <c r="T112" s="58"/>
      <c r="U112" s="48" t="str">
        <f ca="1">IF(OR(tData[[#This Row],[Q]]="X",tData[[#This Row],[Q]]="*"),IFERROR(OFFSET(tComplete[[#Headers],[Next Round]],MATCH(tData[[#This Row],[Tournament]],tComplete[Tournament],0),0),""),"")</f>
        <v/>
      </c>
      <c r="V112" s="41" t="b">
        <f>IF(ISBLANK(tData[[#This Row],[Tournament]]),"",NOT(ISERR(FIND("SAP",UPPER(tData[[#This Row],[Team]])))))</f>
        <v>0</v>
      </c>
    </row>
    <row r="113" spans="2:22" ht="16" x14ac:dyDescent="0.2">
      <c r="B113" s="41" t="s">
        <v>29</v>
      </c>
      <c r="C113" s="41"/>
      <c r="D113" s="41" t="str">
        <f ca="1">IFERROR(OFFSET(tComplete[[#Headers],[Country]],MATCH(tData[[#This Row],[Tournament]],tComplete[Tournament],0),0),"")</f>
        <v>DE</v>
      </c>
      <c r="E113" s="49">
        <f ca="1">IFERROR(OFFSET(tComplete[[#Headers],[Date]],MATCH(tData[[#This Row],[Tournament]],tComplete[Tournament],0),0),"")</f>
        <v>46038</v>
      </c>
      <c r="F113" s="49" t="str">
        <f ca="1">IFERROR(OFFSET(tComplete[[#Headers],[Round]],MATCH(tData[[#This Row],[Tournament]],tComplete[Tournament],0),0),"")</f>
        <v>Regio</v>
      </c>
      <c r="G113" s="41" t="s">
        <v>327</v>
      </c>
      <c r="H113" s="41">
        <v>115</v>
      </c>
      <c r="I113" s="41">
        <v>165</v>
      </c>
      <c r="J113" s="41">
        <v>235</v>
      </c>
      <c r="K113" s="41">
        <v>0</v>
      </c>
      <c r="L113" s="41"/>
      <c r="M113" s="41"/>
      <c r="N113" s="41"/>
      <c r="O113" s="48">
        <f>IF(ISBLANK(B113),"",IF(COUNT(tData[[#This Row],[R1]:[R3]])=0,"",MAX(tData[[#This Row],[R1]:[R3]])))</f>
        <v>235</v>
      </c>
      <c r="P113" s="50">
        <f>IF(ISBLANK(tData[[#This Row],[Tournament]]),"",IF(COUNT(tData[[#This Row],[R1]:[R3]])=0,"",MAX(tData[[#This Row],[R1]:[R3]],tData[[#This Row],[QF]:[F2]])))</f>
        <v>235</v>
      </c>
      <c r="Q113" s="51">
        <f>IF(ISBLANK(tData[[#This Row],[Tournament]]),"",IFERROR(AVERAGE(tData[[#This Row],[R1]:[R3]],tData[[#This Row],[QF]:[F2]]),""))</f>
        <v>128.75</v>
      </c>
      <c r="R113" s="51" t="str">
        <f>IF(ISBLANK(tData[[#This Row],[Tournament]]),"",IF(COUNT(tData[[#This Row],[R1]:[R3]])=0,"No show",RIGHT("000"&amp;FLOOR(tData[[#This Row],[Best]],$R$1),3)&amp;"-"&amp;RIGHT("000"&amp;FLOOR(tData[[#This Row],[Best]],$R$1)+$R$1-1,3)))</f>
        <v>200-249</v>
      </c>
      <c r="S113" s="51" t="str">
        <f>IF(ISBLANK(tData[[#This Row],[Tournament]]),"",IF(COUNT(tData[[#This Row],[R1]:[R3]])=0,"No show",RIGHT("000"&amp;FLOOR(tData[[#This Row],[Best]],$S$1),3)&amp;"-"&amp;RIGHT("000"&amp;FLOOR(tData[[#This Row],[Best]],$S$1)+$S$1-1,3)))</f>
        <v>230-239</v>
      </c>
      <c r="T113" s="58"/>
      <c r="U113" s="48" t="str">
        <f ca="1">IF(OR(tData[[#This Row],[Q]]="X",tData[[#This Row],[Q]]="*"),IFERROR(OFFSET(tComplete[[#Headers],[Next Round]],MATCH(tData[[#This Row],[Tournament]],tComplete[Tournament],0),0),""),"")</f>
        <v/>
      </c>
      <c r="V113" s="41" t="b">
        <f>IF(ISBLANK(tData[[#This Row],[Tournament]]),"",NOT(ISERR(FIND("SAP",UPPER(tData[[#This Row],[Team]])))))</f>
        <v>0</v>
      </c>
    </row>
    <row r="114" spans="2:22" ht="16" x14ac:dyDescent="0.2">
      <c r="B114" s="41" t="s">
        <v>29</v>
      </c>
      <c r="C114" s="41"/>
      <c r="D114" s="41" t="str">
        <f ca="1">IFERROR(OFFSET(tComplete[[#Headers],[Country]],MATCH(tData[[#This Row],[Tournament]],tComplete[Tournament],0),0),"")</f>
        <v>DE</v>
      </c>
      <c r="E114" s="49">
        <f ca="1">IFERROR(OFFSET(tComplete[[#Headers],[Date]],MATCH(tData[[#This Row],[Tournament]],tComplete[Tournament],0),0),"")</f>
        <v>46038</v>
      </c>
      <c r="F114" s="49" t="str">
        <f ca="1">IFERROR(OFFSET(tComplete[[#Headers],[Round]],MATCH(tData[[#This Row],[Tournament]],tComplete[Tournament],0),0),"")</f>
        <v>Regio</v>
      </c>
      <c r="G114" s="46" t="s">
        <v>328</v>
      </c>
      <c r="H114" s="41">
        <v>170</v>
      </c>
      <c r="I114" s="41">
        <v>105</v>
      </c>
      <c r="J114" s="41">
        <v>40</v>
      </c>
      <c r="K114" s="41"/>
      <c r="L114" s="48"/>
      <c r="M114" s="48"/>
      <c r="N114" s="48"/>
      <c r="O114" s="48">
        <f>IF(ISBLANK(B114),"",IF(COUNT(tData[[#This Row],[R1]:[R3]])=0,"",MAX(tData[[#This Row],[R1]:[R3]])))</f>
        <v>170</v>
      </c>
      <c r="P114" s="50">
        <f>IF(ISBLANK(tData[[#This Row],[Tournament]]),"",IF(COUNT(tData[[#This Row],[R1]:[R3]])=0,"",MAX(tData[[#This Row],[R1]:[R3]],tData[[#This Row],[QF]:[F2]])))</f>
        <v>170</v>
      </c>
      <c r="Q114" s="51">
        <f>IF(ISBLANK(tData[[#This Row],[Tournament]]),"",IFERROR(AVERAGE(tData[[#This Row],[R1]:[R3]],tData[[#This Row],[QF]:[F2]]),""))</f>
        <v>105</v>
      </c>
      <c r="R114" s="51" t="str">
        <f>IF(ISBLANK(tData[[#This Row],[Tournament]]),"",IF(COUNT(tData[[#This Row],[R1]:[R3]])=0,"No show",RIGHT("000"&amp;FLOOR(tData[[#This Row],[Best]],$R$1),3)&amp;"-"&amp;RIGHT("000"&amp;FLOOR(tData[[#This Row],[Best]],$R$1)+$R$1-1,3)))</f>
        <v>150-199</v>
      </c>
      <c r="S114" s="51" t="str">
        <f>IF(ISBLANK(tData[[#This Row],[Tournament]]),"",IF(COUNT(tData[[#This Row],[R1]:[R3]])=0,"No show",RIGHT("000"&amp;FLOOR(tData[[#This Row],[Best]],$S$1),3)&amp;"-"&amp;RIGHT("000"&amp;FLOOR(tData[[#This Row],[Best]],$S$1)+$S$1-1,3)))</f>
        <v>170-179</v>
      </c>
      <c r="T114" s="58"/>
      <c r="U114" s="48" t="str">
        <f ca="1">IF(OR(tData[[#This Row],[Q]]="X",tData[[#This Row],[Q]]="*"),IFERROR(OFFSET(tComplete[[#Headers],[Next Round]],MATCH(tData[[#This Row],[Tournament]],tComplete[Tournament],0),0),""),"")</f>
        <v/>
      </c>
      <c r="V114" s="41" t="b">
        <f>IF(ISBLANK(tData[[#This Row],[Tournament]]),"",NOT(ISERR(FIND("SAP",UPPER(tData[[#This Row],[Team]])))))</f>
        <v>0</v>
      </c>
    </row>
    <row r="115" spans="2:22" ht="16" x14ac:dyDescent="0.2">
      <c r="B115" s="41" t="s">
        <v>29</v>
      </c>
      <c r="C115" s="41"/>
      <c r="D115" s="41" t="str">
        <f ca="1">IFERROR(OFFSET(tComplete[[#Headers],[Country]],MATCH(tData[[#This Row],[Tournament]],tComplete[Tournament],0),0),"")</f>
        <v>DE</v>
      </c>
      <c r="E115" s="49">
        <f ca="1">IFERROR(OFFSET(tComplete[[#Headers],[Date]],MATCH(tData[[#This Row],[Tournament]],tComplete[Tournament],0),0),"")</f>
        <v>46038</v>
      </c>
      <c r="F115" s="49" t="str">
        <f ca="1">IFERROR(OFFSET(tComplete[[#Headers],[Round]],MATCH(tData[[#This Row],[Tournament]],tComplete[Tournament],0),0),"")</f>
        <v>Regio</v>
      </c>
      <c r="G115" s="41" t="s">
        <v>329</v>
      </c>
      <c r="H115" s="41">
        <v>85</v>
      </c>
      <c r="I115" s="41">
        <v>95</v>
      </c>
      <c r="J115" s="41">
        <v>165</v>
      </c>
      <c r="K115" s="41"/>
      <c r="L115" s="48"/>
      <c r="M115" s="48"/>
      <c r="N115" s="48"/>
      <c r="O115" s="48">
        <f>IF(ISBLANK(B115),"",IF(COUNT(tData[[#This Row],[R1]:[R3]])=0,"",MAX(tData[[#This Row],[R1]:[R3]])))</f>
        <v>165</v>
      </c>
      <c r="P115" s="50">
        <f>IF(ISBLANK(tData[[#This Row],[Tournament]]),"",IF(COUNT(tData[[#This Row],[R1]:[R3]])=0,"",MAX(tData[[#This Row],[R1]:[R3]],tData[[#This Row],[QF]:[F2]])))</f>
        <v>165</v>
      </c>
      <c r="Q115" s="51">
        <f>IF(ISBLANK(tData[[#This Row],[Tournament]]),"",IFERROR(AVERAGE(tData[[#This Row],[R1]:[R3]],tData[[#This Row],[QF]:[F2]]),""))</f>
        <v>115</v>
      </c>
      <c r="R115" s="51" t="str">
        <f>IF(ISBLANK(tData[[#This Row],[Tournament]]),"",IF(COUNT(tData[[#This Row],[R1]:[R3]])=0,"No show",RIGHT("000"&amp;FLOOR(tData[[#This Row],[Best]],$R$1),3)&amp;"-"&amp;RIGHT("000"&amp;FLOOR(tData[[#This Row],[Best]],$R$1)+$R$1-1,3)))</f>
        <v>150-199</v>
      </c>
      <c r="S115" s="51" t="str">
        <f>IF(ISBLANK(tData[[#This Row],[Tournament]]),"",IF(COUNT(tData[[#This Row],[R1]:[R3]])=0,"No show",RIGHT("000"&amp;FLOOR(tData[[#This Row],[Best]],$S$1),3)&amp;"-"&amp;RIGHT("000"&amp;FLOOR(tData[[#This Row],[Best]],$S$1)+$S$1-1,3)))</f>
        <v>160-169</v>
      </c>
      <c r="T115" s="58"/>
      <c r="U115" s="48" t="str">
        <f ca="1">IF(OR(tData[[#This Row],[Q]]="X",tData[[#This Row],[Q]]="*"),IFERROR(OFFSET(tComplete[[#Headers],[Next Round]],MATCH(tData[[#This Row],[Tournament]],tComplete[Tournament],0),0),""),"")</f>
        <v/>
      </c>
      <c r="V115" s="41" t="b">
        <f>IF(ISBLANK(tData[[#This Row],[Tournament]]),"",NOT(ISERR(FIND("SAP",UPPER(tData[[#This Row],[Team]])))))</f>
        <v>0</v>
      </c>
    </row>
    <row r="116" spans="2:22" ht="16" x14ac:dyDescent="0.2">
      <c r="B116" s="41" t="s">
        <v>29</v>
      </c>
      <c r="C116" s="41"/>
      <c r="D116" s="41" t="str">
        <f ca="1">IFERROR(OFFSET(tComplete[[#Headers],[Country]],MATCH(tData[[#This Row],[Tournament]],tComplete[Tournament],0),0),"")</f>
        <v>DE</v>
      </c>
      <c r="E116" s="49">
        <f ca="1">IFERROR(OFFSET(tComplete[[#Headers],[Date]],MATCH(tData[[#This Row],[Tournament]],tComplete[Tournament],0),0),"")</f>
        <v>46038</v>
      </c>
      <c r="F116" s="49" t="str">
        <f ca="1">IFERROR(OFFSET(tComplete[[#Headers],[Round]],MATCH(tData[[#This Row],[Tournament]],tComplete[Tournament],0),0),"")</f>
        <v>Regio</v>
      </c>
      <c r="G116" s="41" t="s">
        <v>330</v>
      </c>
      <c r="H116" s="41">
        <v>160</v>
      </c>
      <c r="I116" s="41">
        <v>115</v>
      </c>
      <c r="J116" s="41">
        <v>95</v>
      </c>
      <c r="K116" s="41"/>
      <c r="L116" s="48"/>
      <c r="M116" s="48"/>
      <c r="N116" s="48"/>
      <c r="O116" s="48">
        <f>IF(ISBLANK(B116),"",IF(COUNT(tData[[#This Row],[R1]:[R3]])=0,"",MAX(tData[[#This Row],[R1]:[R3]])))</f>
        <v>160</v>
      </c>
      <c r="P116" s="50">
        <f>IF(ISBLANK(tData[[#This Row],[Tournament]]),"",IF(COUNT(tData[[#This Row],[R1]:[R3]])=0,"",MAX(tData[[#This Row],[R1]:[R3]],tData[[#This Row],[QF]:[F2]])))</f>
        <v>160</v>
      </c>
      <c r="Q116" s="51">
        <f>IF(ISBLANK(tData[[#This Row],[Tournament]]),"",IFERROR(AVERAGE(tData[[#This Row],[R1]:[R3]],tData[[#This Row],[QF]:[F2]]),""))</f>
        <v>123.33333333333333</v>
      </c>
      <c r="R116" s="51" t="str">
        <f>IF(ISBLANK(tData[[#This Row],[Tournament]]),"",IF(COUNT(tData[[#This Row],[R1]:[R3]])=0,"No show",RIGHT("000"&amp;FLOOR(tData[[#This Row],[Best]],$R$1),3)&amp;"-"&amp;RIGHT("000"&amp;FLOOR(tData[[#This Row],[Best]],$R$1)+$R$1-1,3)))</f>
        <v>150-199</v>
      </c>
      <c r="S116" s="51" t="str">
        <f>IF(ISBLANK(tData[[#This Row],[Tournament]]),"",IF(COUNT(tData[[#This Row],[R1]:[R3]])=0,"No show",RIGHT("000"&amp;FLOOR(tData[[#This Row],[Best]],$S$1),3)&amp;"-"&amp;RIGHT("000"&amp;FLOOR(tData[[#This Row],[Best]],$S$1)+$S$1-1,3)))</f>
        <v>160-169</v>
      </c>
      <c r="T116" s="58"/>
      <c r="U116" s="48" t="str">
        <f ca="1">IF(OR(tData[[#This Row],[Q]]="X",tData[[#This Row],[Q]]="*"),IFERROR(OFFSET(tComplete[[#Headers],[Next Round]],MATCH(tData[[#This Row],[Tournament]],tComplete[Tournament],0),0),""),"")</f>
        <v/>
      </c>
      <c r="V116" s="41" t="b">
        <f>IF(ISBLANK(tData[[#This Row],[Tournament]]),"",NOT(ISERR(FIND("SAP",UPPER(tData[[#This Row],[Team]])))))</f>
        <v>0</v>
      </c>
    </row>
    <row r="117" spans="2:22" ht="16" x14ac:dyDescent="0.2">
      <c r="B117" s="41" t="s">
        <v>29</v>
      </c>
      <c r="C117" s="41"/>
      <c r="D117" s="41" t="str">
        <f ca="1">IFERROR(OFFSET(tComplete[[#Headers],[Country]],MATCH(tData[[#This Row],[Tournament]],tComplete[Tournament],0),0),"")</f>
        <v>DE</v>
      </c>
      <c r="E117" s="49">
        <f ca="1">IFERROR(OFFSET(tComplete[[#Headers],[Date]],MATCH(tData[[#This Row],[Tournament]],tComplete[Tournament],0),0),"")</f>
        <v>46038</v>
      </c>
      <c r="F117" s="49" t="str">
        <f ca="1">IFERROR(OFFSET(tComplete[[#Headers],[Round]],MATCH(tData[[#This Row],[Tournament]],tComplete[Tournament],0),0),"")</f>
        <v>Regio</v>
      </c>
      <c r="G117" s="41" t="s">
        <v>331</v>
      </c>
      <c r="H117" s="41">
        <v>110</v>
      </c>
      <c r="I117" s="41">
        <v>140</v>
      </c>
      <c r="J117" s="41">
        <v>90</v>
      </c>
      <c r="K117" s="41"/>
      <c r="L117" s="48"/>
      <c r="M117" s="48"/>
      <c r="N117" s="48"/>
      <c r="O117" s="48">
        <f>IF(ISBLANK(B117),"",IF(COUNT(tData[[#This Row],[R1]:[R3]])=0,"",MAX(tData[[#This Row],[R1]:[R3]])))</f>
        <v>140</v>
      </c>
      <c r="P117" s="50">
        <f>IF(ISBLANK(tData[[#This Row],[Tournament]]),"",IF(COUNT(tData[[#This Row],[R1]:[R3]])=0,"",MAX(tData[[#This Row],[R1]:[R3]],tData[[#This Row],[QF]:[F2]])))</f>
        <v>140</v>
      </c>
      <c r="Q117" s="51">
        <f>IF(ISBLANK(tData[[#This Row],[Tournament]]),"",IFERROR(AVERAGE(tData[[#This Row],[R1]:[R3]],tData[[#This Row],[QF]:[F2]]),""))</f>
        <v>113.33333333333333</v>
      </c>
      <c r="R117" s="51" t="str">
        <f>IF(ISBLANK(tData[[#This Row],[Tournament]]),"",IF(COUNT(tData[[#This Row],[R1]:[R3]])=0,"No show",RIGHT("000"&amp;FLOOR(tData[[#This Row],[Best]],$R$1),3)&amp;"-"&amp;RIGHT("000"&amp;FLOOR(tData[[#This Row],[Best]],$R$1)+$R$1-1,3)))</f>
        <v>100-149</v>
      </c>
      <c r="S117" s="51" t="str">
        <f>IF(ISBLANK(tData[[#This Row],[Tournament]]),"",IF(COUNT(tData[[#This Row],[R1]:[R3]])=0,"No show",RIGHT("000"&amp;FLOOR(tData[[#This Row],[Best]],$S$1),3)&amp;"-"&amp;RIGHT("000"&amp;FLOOR(tData[[#This Row],[Best]],$S$1)+$S$1-1,3)))</f>
        <v>140-149</v>
      </c>
      <c r="T117" s="58"/>
      <c r="U117" s="48" t="str">
        <f ca="1">IF(OR(tData[[#This Row],[Q]]="X",tData[[#This Row],[Q]]="*"),IFERROR(OFFSET(tComplete[[#Headers],[Next Round]],MATCH(tData[[#This Row],[Tournament]],tComplete[Tournament],0),0),""),"")</f>
        <v/>
      </c>
      <c r="V117" s="41" t="b">
        <f>IF(ISBLANK(tData[[#This Row],[Tournament]]),"",NOT(ISERR(FIND("SAP",UPPER(tData[[#This Row],[Team]])))))</f>
        <v>0</v>
      </c>
    </row>
    <row r="118" spans="2:22" ht="16" x14ac:dyDescent="0.2">
      <c r="B118" s="41" t="s">
        <v>29</v>
      </c>
      <c r="C118" s="41"/>
      <c r="D118" s="41" t="str">
        <f ca="1">IFERROR(OFFSET(tComplete[[#Headers],[Country]],MATCH(tData[[#This Row],[Tournament]],tComplete[Tournament],0),0),"")</f>
        <v>DE</v>
      </c>
      <c r="E118" s="49">
        <f ca="1">IFERROR(OFFSET(tComplete[[#Headers],[Date]],MATCH(tData[[#This Row],[Tournament]],tComplete[Tournament],0),0),"")</f>
        <v>46038</v>
      </c>
      <c r="F118" s="49" t="str">
        <f ca="1">IFERROR(OFFSET(tComplete[[#Headers],[Round]],MATCH(tData[[#This Row],[Tournament]],tComplete[Tournament],0),0),"")</f>
        <v>Regio</v>
      </c>
      <c r="G118" s="41" t="s">
        <v>332</v>
      </c>
      <c r="H118" s="41">
        <v>95</v>
      </c>
      <c r="I118" s="41">
        <v>110</v>
      </c>
      <c r="J118" s="41">
        <v>105</v>
      </c>
      <c r="K118" s="41"/>
      <c r="L118" s="48"/>
      <c r="M118" s="48"/>
      <c r="N118" s="48"/>
      <c r="O118" s="48">
        <f>IF(ISBLANK(B118),"",IF(COUNT(tData[[#This Row],[R1]:[R3]])=0,"",MAX(tData[[#This Row],[R1]:[R3]])))</f>
        <v>110</v>
      </c>
      <c r="P118" s="50">
        <f>IF(ISBLANK(tData[[#This Row],[Tournament]]),"",IF(COUNT(tData[[#This Row],[R1]:[R3]])=0,"",MAX(tData[[#This Row],[R1]:[R3]],tData[[#This Row],[QF]:[F2]])))</f>
        <v>110</v>
      </c>
      <c r="Q118" s="51">
        <f>IF(ISBLANK(tData[[#This Row],[Tournament]]),"",IFERROR(AVERAGE(tData[[#This Row],[R1]:[R3]],tData[[#This Row],[QF]:[F2]]),""))</f>
        <v>103.33333333333333</v>
      </c>
      <c r="R118" s="51" t="str">
        <f>IF(ISBLANK(tData[[#This Row],[Tournament]]),"",IF(COUNT(tData[[#This Row],[R1]:[R3]])=0,"No show",RIGHT("000"&amp;FLOOR(tData[[#This Row],[Best]],$R$1),3)&amp;"-"&amp;RIGHT("000"&amp;FLOOR(tData[[#This Row],[Best]],$R$1)+$R$1-1,3)))</f>
        <v>100-149</v>
      </c>
      <c r="S118" s="51" t="str">
        <f>IF(ISBLANK(tData[[#This Row],[Tournament]]),"",IF(COUNT(tData[[#This Row],[R1]:[R3]])=0,"No show",RIGHT("000"&amp;FLOOR(tData[[#This Row],[Best]],$S$1),3)&amp;"-"&amp;RIGHT("000"&amp;FLOOR(tData[[#This Row],[Best]],$S$1)+$S$1-1,3)))</f>
        <v>110-119</v>
      </c>
      <c r="T118" s="58"/>
      <c r="U118" s="48" t="str">
        <f ca="1">IF(OR(tData[[#This Row],[Q]]="X",tData[[#This Row],[Q]]="*"),IFERROR(OFFSET(tComplete[[#Headers],[Next Round]],MATCH(tData[[#This Row],[Tournament]],tComplete[Tournament],0),0),""),"")</f>
        <v/>
      </c>
      <c r="V118" s="41" t="b">
        <f>IF(ISBLANK(tData[[#This Row],[Tournament]]),"",NOT(ISERR(FIND("SAP",UPPER(tData[[#This Row],[Team]])))))</f>
        <v>0</v>
      </c>
    </row>
    <row r="119" spans="2:22" ht="16" x14ac:dyDescent="0.2">
      <c r="B119" s="41" t="s">
        <v>36</v>
      </c>
      <c r="C119" s="41"/>
      <c r="D119" s="41" t="str">
        <f ca="1">IFERROR(OFFSET(tComplete[[#Headers],[Country]],MATCH(tData[[#This Row],[Tournament]],tComplete[Tournament],0),0),"")</f>
        <v>DE</v>
      </c>
      <c r="E119" s="49">
        <f ca="1">IFERROR(OFFSET(tComplete[[#Headers],[Date]],MATCH(tData[[#This Row],[Tournament]],tComplete[Tournament],0),0),"")</f>
        <v>46039</v>
      </c>
      <c r="F119" s="49" t="str">
        <f ca="1">IFERROR(OFFSET(tComplete[[#Headers],[Round]],MATCH(tData[[#This Row],[Tournament]],tComplete[Tournament],0),0),"")</f>
        <v>Regio</v>
      </c>
      <c r="G119" s="41" t="s">
        <v>336</v>
      </c>
      <c r="H119" s="41">
        <v>250</v>
      </c>
      <c r="I119" s="41">
        <v>310</v>
      </c>
      <c r="J119" s="41">
        <v>330</v>
      </c>
      <c r="K119" s="41"/>
      <c r="L119" s="41">
        <v>350</v>
      </c>
      <c r="M119" s="41">
        <v>400</v>
      </c>
      <c r="N119" s="41">
        <v>345</v>
      </c>
      <c r="O119" s="48">
        <f>IF(ISBLANK(B119),"",IF(COUNT(tData[[#This Row],[R1]:[R3]])=0,"",MAX(tData[[#This Row],[R1]:[R3]])))</f>
        <v>330</v>
      </c>
      <c r="P119" s="50">
        <f>IF(ISBLANK(tData[[#This Row],[Tournament]]),"",IF(COUNT(tData[[#This Row],[R1]:[R3]])=0,"",MAX(tData[[#This Row],[R1]:[R3]],tData[[#This Row],[QF]:[F2]])))</f>
        <v>400</v>
      </c>
      <c r="Q119" s="51">
        <f>IF(ISBLANK(tData[[#This Row],[Tournament]]),"",IFERROR(AVERAGE(tData[[#This Row],[R1]:[R3]],tData[[#This Row],[QF]:[F2]]),""))</f>
        <v>330.83333333333331</v>
      </c>
      <c r="R119" s="51" t="str">
        <f>IF(ISBLANK(tData[[#This Row],[Tournament]]),"",IF(COUNT(tData[[#This Row],[R1]:[R3]])=0,"No show",RIGHT("000"&amp;FLOOR(tData[[#This Row],[Best]],$R$1),3)&amp;"-"&amp;RIGHT("000"&amp;FLOOR(tData[[#This Row],[Best]],$R$1)+$R$1-1,3)))</f>
        <v>400-449</v>
      </c>
      <c r="S119" s="51" t="str">
        <f>IF(ISBLANK(tData[[#This Row],[Tournament]]),"",IF(COUNT(tData[[#This Row],[R1]:[R3]])=0,"No show",RIGHT("000"&amp;FLOOR(tData[[#This Row],[Best]],$S$1),3)&amp;"-"&amp;RIGHT("000"&amp;FLOOR(tData[[#This Row],[Best]],$S$1)+$S$1-1,3)))</f>
        <v>400-409</v>
      </c>
      <c r="T119" s="58"/>
      <c r="U119" s="48" t="str">
        <f ca="1">IF(OR(tData[[#This Row],[Q]]="X",tData[[#This Row],[Q]]="*"),IFERROR(OFFSET(tComplete[[#Headers],[Next Round]],MATCH(tData[[#This Row],[Tournament]],tComplete[Tournament],0),0),""),"")</f>
        <v/>
      </c>
      <c r="V119" s="41" t="b">
        <f>IF(ISBLANK(tData[[#This Row],[Tournament]]),"",NOT(ISERR(FIND("SAP",UPPER(tData[[#This Row],[Team]])))))</f>
        <v>0</v>
      </c>
    </row>
    <row r="120" spans="2:22" ht="16" x14ac:dyDescent="0.2">
      <c r="B120" s="41" t="s">
        <v>36</v>
      </c>
      <c r="C120" s="41"/>
      <c r="D120" s="41" t="str">
        <f ca="1">IFERROR(OFFSET(tComplete[[#Headers],[Country]],MATCH(tData[[#This Row],[Tournament]],tComplete[Tournament],0),0),"")</f>
        <v>DE</v>
      </c>
      <c r="E120" s="49">
        <f ca="1">IFERROR(OFFSET(tComplete[[#Headers],[Date]],MATCH(tData[[#This Row],[Tournament]],tComplete[Tournament],0),0),"")</f>
        <v>46039</v>
      </c>
      <c r="F120" s="49" t="str">
        <f ca="1">IFERROR(OFFSET(tComplete[[#Headers],[Round]],MATCH(tData[[#This Row],[Tournament]],tComplete[Tournament],0),0),"")</f>
        <v>Regio</v>
      </c>
      <c r="G120" s="41" t="s">
        <v>591</v>
      </c>
      <c r="H120" s="41">
        <v>140</v>
      </c>
      <c r="I120" s="41">
        <v>190</v>
      </c>
      <c r="J120" s="41">
        <v>290</v>
      </c>
      <c r="K120" s="41"/>
      <c r="L120" s="41">
        <v>300</v>
      </c>
      <c r="M120" s="41">
        <v>240</v>
      </c>
      <c r="N120" s="41">
        <v>240</v>
      </c>
      <c r="O120" s="48">
        <f>IF(ISBLANK(B120),"",IF(COUNT(tData[[#This Row],[R1]:[R3]])=0,"",MAX(tData[[#This Row],[R1]:[R3]])))</f>
        <v>290</v>
      </c>
      <c r="P120" s="50">
        <f>IF(ISBLANK(tData[[#This Row],[Tournament]]),"",IF(COUNT(tData[[#This Row],[R1]:[R3]])=0,"",MAX(tData[[#This Row],[R1]:[R3]],tData[[#This Row],[QF]:[F2]])))</f>
        <v>300</v>
      </c>
      <c r="Q120" s="51">
        <f>IF(ISBLANK(tData[[#This Row],[Tournament]]),"",IFERROR(AVERAGE(tData[[#This Row],[R1]:[R3]],tData[[#This Row],[QF]:[F2]]),""))</f>
        <v>233.33333333333334</v>
      </c>
      <c r="R120" s="51" t="str">
        <f>IF(ISBLANK(tData[[#This Row],[Tournament]]),"",IF(COUNT(tData[[#This Row],[R1]:[R3]])=0,"No show",RIGHT("000"&amp;FLOOR(tData[[#This Row],[Best]],$R$1),3)&amp;"-"&amp;RIGHT("000"&amp;FLOOR(tData[[#This Row],[Best]],$R$1)+$R$1-1,3)))</f>
        <v>300-349</v>
      </c>
      <c r="S120" s="51" t="str">
        <f>IF(ISBLANK(tData[[#This Row],[Tournament]]),"",IF(COUNT(tData[[#This Row],[R1]:[R3]])=0,"No show",RIGHT("000"&amp;FLOOR(tData[[#This Row],[Best]],$S$1),3)&amp;"-"&amp;RIGHT("000"&amp;FLOOR(tData[[#This Row],[Best]],$S$1)+$S$1-1,3)))</f>
        <v>300-309</v>
      </c>
      <c r="T120" s="58" t="s">
        <v>74</v>
      </c>
      <c r="U120" s="48" t="str">
        <f ca="1">IF(OR(tData[[#This Row],[Q]]="X",tData[[#This Row],[Q]]="*"),IFERROR(OFFSET(tComplete[[#Headers],[Next Round]],MATCH(tData[[#This Row],[Tournament]],tComplete[Tournament],0),0),""),"")</f>
        <v>Qualifikation Deutschland - Wildau</v>
      </c>
      <c r="V120" s="41" t="b">
        <f>IF(ISBLANK(tData[[#This Row],[Tournament]]),"",NOT(ISERR(FIND("SAP",UPPER(tData[[#This Row],[Team]])))))</f>
        <v>0</v>
      </c>
    </row>
    <row r="121" spans="2:22" ht="16" x14ac:dyDescent="0.2">
      <c r="B121" s="41" t="s">
        <v>36</v>
      </c>
      <c r="C121" s="41"/>
      <c r="D121" s="41" t="str">
        <f ca="1">IFERROR(OFFSET(tComplete[[#Headers],[Country]],MATCH(tData[[#This Row],[Tournament]],tComplete[Tournament],0),0),"")</f>
        <v>DE</v>
      </c>
      <c r="E121" s="49">
        <f ca="1">IFERROR(OFFSET(tComplete[[#Headers],[Date]],MATCH(tData[[#This Row],[Tournament]],tComplete[Tournament],0),0),"")</f>
        <v>46039</v>
      </c>
      <c r="F121" s="49" t="str">
        <f ca="1">IFERROR(OFFSET(tComplete[[#Headers],[Round]],MATCH(tData[[#This Row],[Tournament]],tComplete[Tournament],0),0),"")</f>
        <v>Regio</v>
      </c>
      <c r="G121" s="41" t="s">
        <v>337</v>
      </c>
      <c r="H121" s="41">
        <v>210</v>
      </c>
      <c r="I121" s="41">
        <v>275</v>
      </c>
      <c r="J121" s="41">
        <v>260</v>
      </c>
      <c r="K121" s="41"/>
      <c r="L121" s="41">
        <v>275</v>
      </c>
      <c r="M121" s="41"/>
      <c r="N121" s="41"/>
      <c r="O121" s="48">
        <f>IF(ISBLANK(B121),"",IF(COUNT(tData[[#This Row],[R1]:[R3]])=0,"",MAX(tData[[#This Row],[R1]:[R3]])))</f>
        <v>275</v>
      </c>
      <c r="P121" s="50">
        <f>IF(ISBLANK(tData[[#This Row],[Tournament]]),"",IF(COUNT(tData[[#This Row],[R1]:[R3]])=0,"",MAX(tData[[#This Row],[R1]:[R3]],tData[[#This Row],[QF]:[F2]])))</f>
        <v>275</v>
      </c>
      <c r="Q121" s="51">
        <f>IF(ISBLANK(tData[[#This Row],[Tournament]]),"",IFERROR(AVERAGE(tData[[#This Row],[R1]:[R3]],tData[[#This Row],[QF]:[F2]]),""))</f>
        <v>255</v>
      </c>
      <c r="R121" s="51" t="str">
        <f>IF(ISBLANK(tData[[#This Row],[Tournament]]),"",IF(COUNT(tData[[#This Row],[R1]:[R3]])=0,"No show",RIGHT("000"&amp;FLOOR(tData[[#This Row],[Best]],$R$1),3)&amp;"-"&amp;RIGHT("000"&amp;FLOOR(tData[[#This Row],[Best]],$R$1)+$R$1-1,3)))</f>
        <v>250-299</v>
      </c>
      <c r="S121" s="51" t="str">
        <f>IF(ISBLANK(tData[[#This Row],[Tournament]]),"",IF(COUNT(tData[[#This Row],[R1]:[R3]])=0,"No show",RIGHT("000"&amp;FLOOR(tData[[#This Row],[Best]],$S$1),3)&amp;"-"&amp;RIGHT("000"&amp;FLOOR(tData[[#This Row],[Best]],$S$1)+$S$1-1,3)))</f>
        <v>270-279</v>
      </c>
      <c r="T121" s="58"/>
      <c r="U121" s="48" t="str">
        <f ca="1">IF(OR(tData[[#This Row],[Q]]="X",tData[[#This Row],[Q]]="*"),IFERROR(OFFSET(tComplete[[#Headers],[Next Round]],MATCH(tData[[#This Row],[Tournament]],tComplete[Tournament],0),0),""),"")</f>
        <v/>
      </c>
      <c r="V121" s="41" t="b">
        <f>IF(ISBLANK(tData[[#This Row],[Tournament]]),"",NOT(ISERR(FIND("SAP",UPPER(tData[[#This Row],[Team]])))))</f>
        <v>0</v>
      </c>
    </row>
    <row r="122" spans="2:22" ht="16" x14ac:dyDescent="0.2">
      <c r="B122" s="41" t="s">
        <v>36</v>
      </c>
      <c r="C122" s="41"/>
      <c r="D122" s="41" t="str">
        <f ca="1">IFERROR(OFFSET(tComplete[[#Headers],[Country]],MATCH(tData[[#This Row],[Tournament]],tComplete[Tournament],0),0),"")</f>
        <v>DE</v>
      </c>
      <c r="E122" s="49">
        <f ca="1">IFERROR(OFFSET(tComplete[[#Headers],[Date]],MATCH(tData[[#This Row],[Tournament]],tComplete[Tournament],0),0),"")</f>
        <v>46039</v>
      </c>
      <c r="F122" s="49" t="str">
        <f ca="1">IFERROR(OFFSET(tComplete[[#Headers],[Round]],MATCH(tData[[#This Row],[Tournament]],tComplete[Tournament],0),0),"")</f>
        <v>Regio</v>
      </c>
      <c r="G122" s="41" t="s">
        <v>338</v>
      </c>
      <c r="H122" s="41">
        <v>180</v>
      </c>
      <c r="I122" s="41">
        <v>190</v>
      </c>
      <c r="J122" s="41">
        <v>135</v>
      </c>
      <c r="K122" s="41"/>
      <c r="L122" s="41">
        <v>190</v>
      </c>
      <c r="M122" s="41"/>
      <c r="N122" s="41"/>
      <c r="O122" s="48">
        <f>IF(ISBLANK(B122),"",IF(COUNT(tData[[#This Row],[R1]:[R3]])=0,"",MAX(tData[[#This Row],[R1]:[R3]])))</f>
        <v>190</v>
      </c>
      <c r="P122" s="50">
        <f>IF(ISBLANK(tData[[#This Row],[Tournament]]),"",IF(COUNT(tData[[#This Row],[R1]:[R3]])=0,"",MAX(tData[[#This Row],[R1]:[R3]],tData[[#This Row],[QF]:[F2]])))</f>
        <v>190</v>
      </c>
      <c r="Q122" s="51">
        <f>IF(ISBLANK(tData[[#This Row],[Tournament]]),"",IFERROR(AVERAGE(tData[[#This Row],[R1]:[R3]],tData[[#This Row],[QF]:[F2]]),""))</f>
        <v>173.75</v>
      </c>
      <c r="R122" s="51" t="str">
        <f>IF(ISBLANK(tData[[#This Row],[Tournament]]),"",IF(COUNT(tData[[#This Row],[R1]:[R3]])=0,"No show",RIGHT("000"&amp;FLOOR(tData[[#This Row],[Best]],$R$1),3)&amp;"-"&amp;RIGHT("000"&amp;FLOOR(tData[[#This Row],[Best]],$R$1)+$R$1-1,3)))</f>
        <v>150-199</v>
      </c>
      <c r="S122" s="51" t="str">
        <f>IF(ISBLANK(tData[[#This Row],[Tournament]]),"",IF(COUNT(tData[[#This Row],[R1]:[R3]])=0,"No show",RIGHT("000"&amp;FLOOR(tData[[#This Row],[Best]],$S$1),3)&amp;"-"&amp;RIGHT("000"&amp;FLOOR(tData[[#This Row],[Best]],$S$1)+$S$1-1,3)))</f>
        <v>190-199</v>
      </c>
      <c r="T122" s="58"/>
      <c r="U122" s="48" t="str">
        <f ca="1">IF(OR(tData[[#This Row],[Q]]="X",tData[[#This Row],[Q]]="*"),IFERROR(OFFSET(tComplete[[#Headers],[Next Round]],MATCH(tData[[#This Row],[Tournament]],tComplete[Tournament],0),0),""),"")</f>
        <v/>
      </c>
      <c r="V122" s="41" t="b">
        <f>IF(ISBLANK(tData[[#This Row],[Tournament]]),"",NOT(ISERR(FIND("SAP",UPPER(tData[[#This Row],[Team]])))))</f>
        <v>0</v>
      </c>
    </row>
    <row r="123" spans="2:22" ht="16" x14ac:dyDescent="0.2">
      <c r="B123" s="41" t="s">
        <v>36</v>
      </c>
      <c r="C123" s="41"/>
      <c r="D123" s="41" t="str">
        <f ca="1">IFERROR(OFFSET(tComplete[[#Headers],[Country]],MATCH(tData[[#This Row],[Tournament]],tComplete[Tournament],0),0),"")</f>
        <v>DE</v>
      </c>
      <c r="E123" s="49">
        <f ca="1">IFERROR(OFFSET(tComplete[[#Headers],[Date]],MATCH(tData[[#This Row],[Tournament]],tComplete[Tournament],0),0),"")</f>
        <v>46039</v>
      </c>
      <c r="F123" s="49" t="str">
        <f ca="1">IFERROR(OFFSET(tComplete[[#Headers],[Round]],MATCH(tData[[#This Row],[Tournament]],tComplete[Tournament],0),0),"")</f>
        <v>Regio</v>
      </c>
      <c r="G123" s="41" t="s">
        <v>339</v>
      </c>
      <c r="H123" s="41">
        <v>110</v>
      </c>
      <c r="I123" s="41">
        <v>125</v>
      </c>
      <c r="J123" s="41">
        <v>190</v>
      </c>
      <c r="K123" s="41"/>
      <c r="L123" s="48"/>
      <c r="M123" s="48"/>
      <c r="N123" s="48"/>
      <c r="O123" s="48">
        <f>IF(ISBLANK(B123),"",IF(COUNT(tData[[#This Row],[R1]:[R3]])=0,"",MAX(tData[[#This Row],[R1]:[R3]])))</f>
        <v>190</v>
      </c>
      <c r="P123" s="50">
        <f>IF(ISBLANK(tData[[#This Row],[Tournament]]),"",IF(COUNT(tData[[#This Row],[R1]:[R3]])=0,"",MAX(tData[[#This Row],[R1]:[R3]],tData[[#This Row],[QF]:[F2]])))</f>
        <v>190</v>
      </c>
      <c r="Q123" s="51">
        <f>IF(ISBLANK(tData[[#This Row],[Tournament]]),"",IFERROR(AVERAGE(tData[[#This Row],[R1]:[R3]],tData[[#This Row],[QF]:[F2]]),""))</f>
        <v>141.66666666666666</v>
      </c>
      <c r="R123" s="51" t="str">
        <f>IF(ISBLANK(tData[[#This Row],[Tournament]]),"",IF(COUNT(tData[[#This Row],[R1]:[R3]])=0,"No show",RIGHT("000"&amp;FLOOR(tData[[#This Row],[Best]],$R$1),3)&amp;"-"&amp;RIGHT("000"&amp;FLOOR(tData[[#This Row],[Best]],$R$1)+$R$1-1,3)))</f>
        <v>150-199</v>
      </c>
      <c r="S123" s="51" t="str">
        <f>IF(ISBLANK(tData[[#This Row],[Tournament]]),"",IF(COUNT(tData[[#This Row],[R1]:[R3]])=0,"No show",RIGHT("000"&amp;FLOOR(tData[[#This Row],[Best]],$S$1),3)&amp;"-"&amp;RIGHT("000"&amp;FLOOR(tData[[#This Row],[Best]],$S$1)+$S$1-1,3)))</f>
        <v>190-199</v>
      </c>
      <c r="T123" s="58" t="s">
        <v>74</v>
      </c>
      <c r="U123" s="48" t="str">
        <f ca="1">IF(OR(tData[[#This Row],[Q]]="X",tData[[#This Row],[Q]]="*"),IFERROR(OFFSET(tComplete[[#Headers],[Next Round]],MATCH(tData[[#This Row],[Tournament]],tComplete[Tournament],0),0),""),"")</f>
        <v>Qualifikation Deutschland - Wildau</v>
      </c>
      <c r="V123" s="41" t="b">
        <f>IF(ISBLANK(tData[[#This Row],[Tournament]]),"",NOT(ISERR(FIND("SAP",UPPER(tData[[#This Row],[Team]])))))</f>
        <v>0</v>
      </c>
    </row>
    <row r="124" spans="2:22" ht="16" x14ac:dyDescent="0.2">
      <c r="B124" s="41" t="s">
        <v>36</v>
      </c>
      <c r="C124" s="41"/>
      <c r="D124" s="41" t="str">
        <f ca="1">IFERROR(OFFSET(tComplete[[#Headers],[Country]],MATCH(tData[[#This Row],[Tournament]],tComplete[Tournament],0),0),"")</f>
        <v>DE</v>
      </c>
      <c r="E124" s="49">
        <f ca="1">IFERROR(OFFSET(tComplete[[#Headers],[Date]],MATCH(tData[[#This Row],[Tournament]],tComplete[Tournament],0),0),"")</f>
        <v>46039</v>
      </c>
      <c r="F124" s="49" t="str">
        <f ca="1">IFERROR(OFFSET(tComplete[[#Headers],[Round]],MATCH(tData[[#This Row],[Tournament]],tComplete[Tournament],0),0),"")</f>
        <v>Regio</v>
      </c>
      <c r="G124" s="41" t="s">
        <v>586</v>
      </c>
      <c r="H124" s="46">
        <v>185</v>
      </c>
      <c r="I124" s="41">
        <v>100</v>
      </c>
      <c r="J124" s="41">
        <v>165</v>
      </c>
      <c r="K124" s="41"/>
      <c r="L124" s="48"/>
      <c r="M124" s="48"/>
      <c r="N124" s="48"/>
      <c r="O124" s="48">
        <f>IF(ISBLANK(B124),"",IF(COUNT(tData[[#This Row],[R1]:[R3]])=0,"",MAX(tData[[#This Row],[R1]:[R3]])))</f>
        <v>185</v>
      </c>
      <c r="P124" s="50">
        <f>IF(ISBLANK(tData[[#This Row],[Tournament]]),"",IF(COUNT(tData[[#This Row],[R1]:[R3]])=0,"",MAX(tData[[#This Row],[R1]:[R3]],tData[[#This Row],[QF]:[F2]])))</f>
        <v>185</v>
      </c>
      <c r="Q124" s="51">
        <f>IF(ISBLANK(tData[[#This Row],[Tournament]]),"",IFERROR(AVERAGE(tData[[#This Row],[R1]:[R3]],tData[[#This Row],[QF]:[F2]]),""))</f>
        <v>150</v>
      </c>
      <c r="R124" s="51" t="str">
        <f>IF(ISBLANK(tData[[#This Row],[Tournament]]),"",IF(COUNT(tData[[#This Row],[R1]:[R3]])=0,"No show",RIGHT("000"&amp;FLOOR(tData[[#This Row],[Best]],$R$1),3)&amp;"-"&amp;RIGHT("000"&amp;FLOOR(tData[[#This Row],[Best]],$R$1)+$R$1-1,3)))</f>
        <v>150-199</v>
      </c>
      <c r="S124" s="51" t="str">
        <f>IF(ISBLANK(tData[[#This Row],[Tournament]]),"",IF(COUNT(tData[[#This Row],[R1]:[R3]])=0,"No show",RIGHT("000"&amp;FLOOR(tData[[#This Row],[Best]],$S$1),3)&amp;"-"&amp;RIGHT("000"&amp;FLOOR(tData[[#This Row],[Best]],$S$1)+$S$1-1,3)))</f>
        <v>180-189</v>
      </c>
      <c r="T124" s="58"/>
      <c r="U124" s="48" t="str">
        <f ca="1">IF(OR(tData[[#This Row],[Q]]="X",tData[[#This Row],[Q]]="*"),IFERROR(OFFSET(tComplete[[#Headers],[Next Round]],MATCH(tData[[#This Row],[Tournament]],tComplete[Tournament],0),0),""),"")</f>
        <v/>
      </c>
      <c r="V124" s="41" t="b">
        <f>IF(ISBLANK(tData[[#This Row],[Tournament]]),"",NOT(ISERR(FIND("SAP",UPPER(tData[[#This Row],[Team]])))))</f>
        <v>0</v>
      </c>
    </row>
    <row r="125" spans="2:22" ht="16" x14ac:dyDescent="0.2">
      <c r="B125" s="41" t="s">
        <v>36</v>
      </c>
      <c r="C125" s="41"/>
      <c r="D125" s="41" t="str">
        <f ca="1">IFERROR(OFFSET(tComplete[[#Headers],[Country]],MATCH(tData[[#This Row],[Tournament]],tComplete[Tournament],0),0),"")</f>
        <v>DE</v>
      </c>
      <c r="E125" s="49">
        <f ca="1">IFERROR(OFFSET(tComplete[[#Headers],[Date]],MATCH(tData[[#This Row],[Tournament]],tComplete[Tournament],0),0),"")</f>
        <v>46039</v>
      </c>
      <c r="F125" s="49" t="str">
        <f ca="1">IFERROR(OFFSET(tComplete[[#Headers],[Round]],MATCH(tData[[#This Row],[Tournament]],tComplete[Tournament],0),0),"")</f>
        <v>Regio</v>
      </c>
      <c r="G125" s="41" t="s">
        <v>340</v>
      </c>
      <c r="H125" s="41">
        <v>150</v>
      </c>
      <c r="I125" s="41">
        <v>185</v>
      </c>
      <c r="J125" s="41">
        <v>185</v>
      </c>
      <c r="K125" s="41"/>
      <c r="L125" s="48"/>
      <c r="M125" s="48"/>
      <c r="N125" s="48"/>
      <c r="O125" s="48">
        <f>IF(ISBLANK(B125),"",IF(COUNT(tData[[#This Row],[R1]:[R3]])=0,"",MAX(tData[[#This Row],[R1]:[R3]])))</f>
        <v>185</v>
      </c>
      <c r="P125" s="50">
        <f>IF(ISBLANK(tData[[#This Row],[Tournament]]),"",IF(COUNT(tData[[#This Row],[R1]:[R3]])=0,"",MAX(tData[[#This Row],[R1]:[R3]],tData[[#This Row],[QF]:[F2]])))</f>
        <v>185</v>
      </c>
      <c r="Q125" s="51">
        <f>IF(ISBLANK(tData[[#This Row],[Tournament]]),"",IFERROR(AVERAGE(tData[[#This Row],[R1]:[R3]],tData[[#This Row],[QF]:[F2]]),""))</f>
        <v>173.33333333333334</v>
      </c>
      <c r="R125" s="51" t="str">
        <f>IF(ISBLANK(tData[[#This Row],[Tournament]]),"",IF(COUNT(tData[[#This Row],[R1]:[R3]])=0,"No show",RIGHT("000"&amp;FLOOR(tData[[#This Row],[Best]],$R$1),3)&amp;"-"&amp;RIGHT("000"&amp;FLOOR(tData[[#This Row],[Best]],$R$1)+$R$1-1,3)))</f>
        <v>150-199</v>
      </c>
      <c r="S125" s="51" t="str">
        <f>IF(ISBLANK(tData[[#This Row],[Tournament]]),"",IF(COUNT(tData[[#This Row],[R1]:[R3]])=0,"No show",RIGHT("000"&amp;FLOOR(tData[[#This Row],[Best]],$S$1),3)&amp;"-"&amp;RIGHT("000"&amp;FLOOR(tData[[#This Row],[Best]],$S$1)+$S$1-1,3)))</f>
        <v>180-189</v>
      </c>
      <c r="T125" s="58"/>
      <c r="U125" s="48" t="str">
        <f ca="1">IF(OR(tData[[#This Row],[Q]]="X",tData[[#This Row],[Q]]="*"),IFERROR(OFFSET(tComplete[[#Headers],[Next Round]],MATCH(tData[[#This Row],[Tournament]],tComplete[Tournament],0),0),""),"")</f>
        <v/>
      </c>
      <c r="V125" s="41" t="b">
        <f>IF(ISBLANK(tData[[#This Row],[Tournament]]),"",NOT(ISERR(FIND("SAP",UPPER(tData[[#This Row],[Team]])))))</f>
        <v>0</v>
      </c>
    </row>
    <row r="126" spans="2:22" ht="16" x14ac:dyDescent="0.2">
      <c r="B126" s="41" t="s">
        <v>36</v>
      </c>
      <c r="C126" s="41"/>
      <c r="D126" s="41" t="str">
        <f ca="1">IFERROR(OFFSET(tComplete[[#Headers],[Country]],MATCH(tData[[#This Row],[Tournament]],tComplete[Tournament],0),0),"")</f>
        <v>DE</v>
      </c>
      <c r="E126" s="49">
        <f ca="1">IFERROR(OFFSET(tComplete[[#Headers],[Date]],MATCH(tData[[#This Row],[Tournament]],tComplete[Tournament],0),0),"")</f>
        <v>46039</v>
      </c>
      <c r="F126" s="49" t="str">
        <f ca="1">IFERROR(OFFSET(tComplete[[#Headers],[Round]],MATCH(tData[[#This Row],[Tournament]],tComplete[Tournament],0),0),"")</f>
        <v>Regio</v>
      </c>
      <c r="G126" s="41" t="s">
        <v>341</v>
      </c>
      <c r="H126" s="41">
        <v>140</v>
      </c>
      <c r="I126" s="41">
        <v>75</v>
      </c>
      <c r="J126" s="41">
        <v>160</v>
      </c>
      <c r="K126" s="41"/>
      <c r="L126" s="48"/>
      <c r="M126" s="48"/>
      <c r="N126" s="48"/>
      <c r="O126" s="48">
        <f>IF(ISBLANK(B126),"",IF(COUNT(tData[[#This Row],[R1]:[R3]])=0,"",MAX(tData[[#This Row],[R1]:[R3]])))</f>
        <v>160</v>
      </c>
      <c r="P126" s="50">
        <f>IF(ISBLANK(tData[[#This Row],[Tournament]]),"",IF(COUNT(tData[[#This Row],[R1]:[R3]])=0,"",MAX(tData[[#This Row],[R1]:[R3]],tData[[#This Row],[QF]:[F2]])))</f>
        <v>160</v>
      </c>
      <c r="Q126" s="51">
        <f>IF(ISBLANK(tData[[#This Row],[Tournament]]),"",IFERROR(AVERAGE(tData[[#This Row],[R1]:[R3]],tData[[#This Row],[QF]:[F2]]),""))</f>
        <v>125</v>
      </c>
      <c r="R126" s="51" t="str">
        <f>IF(ISBLANK(tData[[#This Row],[Tournament]]),"",IF(COUNT(tData[[#This Row],[R1]:[R3]])=0,"No show",RIGHT("000"&amp;FLOOR(tData[[#This Row],[Best]],$R$1),3)&amp;"-"&amp;RIGHT("000"&amp;FLOOR(tData[[#This Row],[Best]],$R$1)+$R$1-1,3)))</f>
        <v>150-199</v>
      </c>
      <c r="S126" s="51" t="str">
        <f>IF(ISBLANK(tData[[#This Row],[Tournament]]),"",IF(COUNT(tData[[#This Row],[R1]:[R3]])=0,"No show",RIGHT("000"&amp;FLOOR(tData[[#This Row],[Best]],$S$1),3)&amp;"-"&amp;RIGHT("000"&amp;FLOOR(tData[[#This Row],[Best]],$S$1)+$S$1-1,3)))</f>
        <v>160-169</v>
      </c>
      <c r="T126" s="58"/>
      <c r="U126" s="48" t="str">
        <f ca="1">IF(OR(tData[[#This Row],[Q]]="X",tData[[#This Row],[Q]]="*"),IFERROR(OFFSET(tComplete[[#Headers],[Next Round]],MATCH(tData[[#This Row],[Tournament]],tComplete[Tournament],0),0),""),"")</f>
        <v/>
      </c>
      <c r="V126" s="41" t="b">
        <f>IF(ISBLANK(tData[[#This Row],[Tournament]]),"",NOT(ISERR(FIND("SAP",UPPER(tData[[#This Row],[Team]])))))</f>
        <v>0</v>
      </c>
    </row>
    <row r="127" spans="2:22" ht="16" x14ac:dyDescent="0.2">
      <c r="B127" s="41" t="s">
        <v>36</v>
      </c>
      <c r="C127" s="41"/>
      <c r="D127" s="41" t="str">
        <f ca="1">IFERROR(OFFSET(tComplete[[#Headers],[Country]],MATCH(tData[[#This Row],[Tournament]],tComplete[Tournament],0),0),"")</f>
        <v>DE</v>
      </c>
      <c r="E127" s="49">
        <f ca="1">IFERROR(OFFSET(tComplete[[#Headers],[Date]],MATCH(tData[[#This Row],[Tournament]],tComplete[Tournament],0),0),"")</f>
        <v>46039</v>
      </c>
      <c r="F127" s="49" t="str">
        <f ca="1">IFERROR(OFFSET(tComplete[[#Headers],[Round]],MATCH(tData[[#This Row],[Tournament]],tComplete[Tournament],0),0),"")</f>
        <v>Regio</v>
      </c>
      <c r="G127" s="41" t="s">
        <v>342</v>
      </c>
      <c r="H127" s="41">
        <v>130</v>
      </c>
      <c r="I127" s="41">
        <v>140</v>
      </c>
      <c r="J127" s="41">
        <v>80</v>
      </c>
      <c r="K127" s="41"/>
      <c r="L127" s="48"/>
      <c r="M127" s="48"/>
      <c r="N127" s="48"/>
      <c r="O127" s="48">
        <f>IF(ISBLANK(B127),"",IF(COUNT(tData[[#This Row],[R1]:[R3]])=0,"",MAX(tData[[#This Row],[R1]:[R3]])))</f>
        <v>140</v>
      </c>
      <c r="P127" s="50">
        <f>IF(ISBLANK(tData[[#This Row],[Tournament]]),"",IF(COUNT(tData[[#This Row],[R1]:[R3]])=0,"",MAX(tData[[#This Row],[R1]:[R3]],tData[[#This Row],[QF]:[F2]])))</f>
        <v>140</v>
      </c>
      <c r="Q127" s="51">
        <f>IF(ISBLANK(tData[[#This Row],[Tournament]]),"",IFERROR(AVERAGE(tData[[#This Row],[R1]:[R3]],tData[[#This Row],[QF]:[F2]]),""))</f>
        <v>116.66666666666667</v>
      </c>
      <c r="R127" s="51" t="str">
        <f>IF(ISBLANK(tData[[#This Row],[Tournament]]),"",IF(COUNT(tData[[#This Row],[R1]:[R3]])=0,"No show",RIGHT("000"&amp;FLOOR(tData[[#This Row],[Best]],$R$1),3)&amp;"-"&amp;RIGHT("000"&amp;FLOOR(tData[[#This Row],[Best]],$R$1)+$R$1-1,3)))</f>
        <v>100-149</v>
      </c>
      <c r="S127" s="51" t="str">
        <f>IF(ISBLANK(tData[[#This Row],[Tournament]]),"",IF(COUNT(tData[[#This Row],[R1]:[R3]])=0,"No show",RIGHT("000"&amp;FLOOR(tData[[#This Row],[Best]],$S$1),3)&amp;"-"&amp;RIGHT("000"&amp;FLOOR(tData[[#This Row],[Best]],$S$1)+$S$1-1,3)))</f>
        <v>140-149</v>
      </c>
      <c r="T127" s="58"/>
      <c r="U127" s="48" t="str">
        <f ca="1">IF(OR(tData[[#This Row],[Q]]="X",tData[[#This Row],[Q]]="*"),IFERROR(OFFSET(tComplete[[#Headers],[Next Round]],MATCH(tData[[#This Row],[Tournament]],tComplete[Tournament],0),0),""),"")</f>
        <v/>
      </c>
      <c r="V127" s="41" t="b">
        <f>IF(ISBLANK(tData[[#This Row],[Tournament]]),"",NOT(ISERR(FIND("SAP",UPPER(tData[[#This Row],[Team]])))))</f>
        <v>0</v>
      </c>
    </row>
    <row r="128" spans="2:22" ht="16" x14ac:dyDescent="0.2">
      <c r="B128" s="41" t="s">
        <v>36</v>
      </c>
      <c r="C128" s="41"/>
      <c r="D128" s="41" t="str">
        <f ca="1">IFERROR(OFFSET(tComplete[[#Headers],[Country]],MATCH(tData[[#This Row],[Tournament]],tComplete[Tournament],0),0),"")</f>
        <v>DE</v>
      </c>
      <c r="E128" s="49">
        <f ca="1">IFERROR(OFFSET(tComplete[[#Headers],[Date]],MATCH(tData[[#This Row],[Tournament]],tComplete[Tournament],0),0),"")</f>
        <v>46039</v>
      </c>
      <c r="F128" s="49" t="str">
        <f ca="1">IFERROR(OFFSET(tComplete[[#Headers],[Round]],MATCH(tData[[#This Row],[Tournament]],tComplete[Tournament],0),0),"")</f>
        <v>Regio</v>
      </c>
      <c r="G128" s="41" t="s">
        <v>343</v>
      </c>
      <c r="H128" s="41">
        <v>95</v>
      </c>
      <c r="I128" s="41">
        <v>105</v>
      </c>
      <c r="J128" s="41">
        <v>115</v>
      </c>
      <c r="K128" s="41"/>
      <c r="L128" s="41"/>
      <c r="M128" s="41"/>
      <c r="N128" s="41"/>
      <c r="O128" s="48">
        <f>IF(ISBLANK(B128),"",IF(COUNT(tData[[#This Row],[R1]:[R3]])=0,"",MAX(tData[[#This Row],[R1]:[R3]])))</f>
        <v>115</v>
      </c>
      <c r="P128" s="50">
        <f>IF(ISBLANK(tData[[#This Row],[Tournament]]),"",IF(COUNT(tData[[#This Row],[R1]:[R3]])=0,"",MAX(tData[[#This Row],[R1]:[R3]],tData[[#This Row],[QF]:[F2]])))</f>
        <v>115</v>
      </c>
      <c r="Q128" s="51">
        <f>IF(ISBLANK(tData[[#This Row],[Tournament]]),"",IFERROR(AVERAGE(tData[[#This Row],[R1]:[R3]],tData[[#This Row],[QF]:[F2]]),""))</f>
        <v>105</v>
      </c>
      <c r="R128" s="51" t="str">
        <f>IF(ISBLANK(tData[[#This Row],[Tournament]]),"",IF(COUNT(tData[[#This Row],[R1]:[R3]])=0,"No show",RIGHT("000"&amp;FLOOR(tData[[#This Row],[Best]],$R$1),3)&amp;"-"&amp;RIGHT("000"&amp;FLOOR(tData[[#This Row],[Best]],$R$1)+$R$1-1,3)))</f>
        <v>100-149</v>
      </c>
      <c r="S128" s="51" t="str">
        <f>IF(ISBLANK(tData[[#This Row],[Tournament]]),"",IF(COUNT(tData[[#This Row],[R1]:[R3]])=0,"No show",RIGHT("000"&amp;FLOOR(tData[[#This Row],[Best]],$S$1),3)&amp;"-"&amp;RIGHT("000"&amp;FLOOR(tData[[#This Row],[Best]],$S$1)+$S$1-1,3)))</f>
        <v>110-119</v>
      </c>
      <c r="T128" s="58"/>
      <c r="U128" s="48" t="str">
        <f ca="1">IF(OR(tData[[#This Row],[Q]]="X",tData[[#This Row],[Q]]="*"),IFERROR(OFFSET(tComplete[[#Headers],[Next Round]],MATCH(tData[[#This Row],[Tournament]],tComplete[Tournament],0),0),""),"")</f>
        <v/>
      </c>
      <c r="V128" s="41" t="b">
        <f>IF(ISBLANK(tData[[#This Row],[Tournament]]),"",NOT(ISERR(FIND("SAP",UPPER(tData[[#This Row],[Team]])))))</f>
        <v>0</v>
      </c>
    </row>
    <row r="129" spans="1:22" ht="16" x14ac:dyDescent="0.2">
      <c r="B129" s="41" t="s">
        <v>153</v>
      </c>
      <c r="C129" s="41"/>
      <c r="D129" s="41" t="str">
        <f ca="1">IFERROR(OFFSET(tComplete[[#Headers],[Country]],MATCH(tData[[#This Row],[Tournament]],tComplete[Tournament],0),0),"")</f>
        <v>DE</v>
      </c>
      <c r="E129" s="49">
        <f ca="1">IFERROR(OFFSET(tComplete[[#Headers],[Date]],MATCH(tData[[#This Row],[Tournament]],tComplete[Tournament],0),0),"")</f>
        <v>46039</v>
      </c>
      <c r="F129" s="49" t="str">
        <f ca="1">IFERROR(OFFSET(tComplete[[#Headers],[Round]],MATCH(tData[[#This Row],[Tournament]],tComplete[Tournament],0),0),"")</f>
        <v>Regio</v>
      </c>
      <c r="G129" s="41" t="s">
        <v>347</v>
      </c>
      <c r="H129" s="41">
        <v>250</v>
      </c>
      <c r="I129" s="41">
        <v>290</v>
      </c>
      <c r="J129" s="41">
        <v>220</v>
      </c>
      <c r="K129" s="41"/>
      <c r="L129" s="41">
        <v>250</v>
      </c>
      <c r="M129" s="41"/>
      <c r="N129" s="41"/>
      <c r="O129" s="48">
        <f>IF(ISBLANK(B129),"",IF(COUNT(tData[[#This Row],[R1]:[R3]])=0,"",MAX(tData[[#This Row],[R1]:[R3]])))</f>
        <v>290</v>
      </c>
      <c r="P129" s="50">
        <f>IF(ISBLANK(tData[[#This Row],[Tournament]]),"",IF(COUNT(tData[[#This Row],[R1]:[R3]])=0,"",MAX(tData[[#This Row],[R1]:[R3]],tData[[#This Row],[QF]:[F2]])))</f>
        <v>290</v>
      </c>
      <c r="Q129" s="51">
        <f>IF(ISBLANK(tData[[#This Row],[Tournament]]),"",IFERROR(AVERAGE(tData[[#This Row],[R1]:[R3]],tData[[#This Row],[QF]:[F2]]),""))</f>
        <v>252.5</v>
      </c>
      <c r="R129" s="51" t="str">
        <f>IF(ISBLANK(tData[[#This Row],[Tournament]]),"",IF(COUNT(tData[[#This Row],[R1]:[R3]])=0,"No show",RIGHT("000"&amp;FLOOR(tData[[#This Row],[Best]],$R$1),3)&amp;"-"&amp;RIGHT("000"&amp;FLOOR(tData[[#This Row],[Best]],$R$1)+$R$1-1,3)))</f>
        <v>250-299</v>
      </c>
      <c r="S129" s="51" t="str">
        <f>IF(ISBLANK(tData[[#This Row],[Tournament]]),"",IF(COUNT(tData[[#This Row],[R1]:[R3]])=0,"No show",RIGHT("000"&amp;FLOOR(tData[[#This Row],[Best]],$S$1),3)&amp;"-"&amp;RIGHT("000"&amp;FLOOR(tData[[#This Row],[Best]],$S$1)+$S$1-1,3)))</f>
        <v>290-299</v>
      </c>
      <c r="T129" s="58"/>
      <c r="U129" s="48" t="str">
        <f ca="1">IF(OR(tData[[#This Row],[Q]]="X",tData[[#This Row],[Q]]="*"),IFERROR(OFFSET(tComplete[[#Headers],[Next Round]],MATCH(tData[[#This Row],[Tournament]],tComplete[Tournament],0),0),""),"")</f>
        <v/>
      </c>
      <c r="V129" s="41" t="b">
        <f>IF(ISBLANK(tData[[#This Row],[Tournament]]),"",NOT(ISERR(FIND("SAP",UPPER(tData[[#This Row],[Team]])))))</f>
        <v>0</v>
      </c>
    </row>
    <row r="130" spans="1:22" ht="16" x14ac:dyDescent="0.2">
      <c r="B130" s="41" t="s">
        <v>153</v>
      </c>
      <c r="C130" s="41"/>
      <c r="D130" s="41" t="str">
        <f ca="1">IFERROR(OFFSET(tComplete[[#Headers],[Country]],MATCH(tData[[#This Row],[Tournament]],tComplete[Tournament],0),0),"")</f>
        <v>DE</v>
      </c>
      <c r="E130" s="49">
        <f ca="1">IFERROR(OFFSET(tComplete[[#Headers],[Date]],MATCH(tData[[#This Row],[Tournament]],tComplete[Tournament],0),0),"")</f>
        <v>46039</v>
      </c>
      <c r="F130" s="49" t="str">
        <f ca="1">IFERROR(OFFSET(tComplete[[#Headers],[Round]],MATCH(tData[[#This Row],[Tournament]],tComplete[Tournament],0),0),"")</f>
        <v>Regio</v>
      </c>
      <c r="G130" s="41" t="s">
        <v>348</v>
      </c>
      <c r="H130" s="41">
        <v>250</v>
      </c>
      <c r="I130" s="41">
        <v>235</v>
      </c>
      <c r="J130" s="41">
        <v>300</v>
      </c>
      <c r="K130" s="41"/>
      <c r="L130" s="41">
        <v>185</v>
      </c>
      <c r="M130" s="41"/>
      <c r="N130" s="41"/>
      <c r="O130" s="48">
        <f>IF(ISBLANK(B130),"",IF(COUNT(tData[[#This Row],[R1]:[R3]])=0,"",MAX(tData[[#This Row],[R1]:[R3]])))</f>
        <v>300</v>
      </c>
      <c r="P130" s="50">
        <f>IF(ISBLANK(tData[[#This Row],[Tournament]]),"",IF(COUNT(tData[[#This Row],[R1]:[R3]])=0,"",MAX(tData[[#This Row],[R1]:[R3]],tData[[#This Row],[QF]:[F2]])))</f>
        <v>300</v>
      </c>
      <c r="Q130" s="51">
        <f>IF(ISBLANK(tData[[#This Row],[Tournament]]),"",IFERROR(AVERAGE(tData[[#This Row],[R1]:[R3]],tData[[#This Row],[QF]:[F2]]),""))</f>
        <v>242.5</v>
      </c>
      <c r="R130" s="51" t="str">
        <f>IF(ISBLANK(tData[[#This Row],[Tournament]]),"",IF(COUNT(tData[[#This Row],[R1]:[R3]])=0,"No show",RIGHT("000"&amp;FLOOR(tData[[#This Row],[Best]],$R$1),3)&amp;"-"&amp;RIGHT("000"&amp;FLOOR(tData[[#This Row],[Best]],$R$1)+$R$1-1,3)))</f>
        <v>300-349</v>
      </c>
      <c r="S130" s="51" t="str">
        <f>IF(ISBLANK(tData[[#This Row],[Tournament]]),"",IF(COUNT(tData[[#This Row],[R1]:[R3]])=0,"No show",RIGHT("000"&amp;FLOOR(tData[[#This Row],[Best]],$S$1),3)&amp;"-"&amp;RIGHT("000"&amp;FLOOR(tData[[#This Row],[Best]],$S$1)+$S$1-1,3)))</f>
        <v>300-309</v>
      </c>
      <c r="T130" s="58" t="s">
        <v>74</v>
      </c>
      <c r="U130" s="48" t="str">
        <f ca="1">IF(OR(tData[[#This Row],[Q]]="X",tData[[#This Row],[Q]]="*"),IFERROR(OFFSET(tComplete[[#Headers],[Next Round]],MATCH(tData[[#This Row],[Tournament]],tComplete[Tournament],0),0),""),"")</f>
        <v>Qualifikation Deutschland - Siegen</v>
      </c>
      <c r="V130" s="41" t="b">
        <f>IF(ISBLANK(tData[[#This Row],[Tournament]]),"",NOT(ISERR(FIND("SAP",UPPER(tData[[#This Row],[Team]])))))</f>
        <v>0</v>
      </c>
    </row>
    <row r="131" spans="1:22" ht="16" x14ac:dyDescent="0.2">
      <c r="B131" s="41" t="s">
        <v>153</v>
      </c>
      <c r="C131" s="41"/>
      <c r="D131" s="41" t="str">
        <f ca="1">IFERROR(OFFSET(tComplete[[#Headers],[Country]],MATCH(tData[[#This Row],[Tournament]],tComplete[Tournament],0),0),"")</f>
        <v>DE</v>
      </c>
      <c r="E131" s="49">
        <f ca="1">IFERROR(OFFSET(tComplete[[#Headers],[Date]],MATCH(tData[[#This Row],[Tournament]],tComplete[Tournament],0),0),"")</f>
        <v>46039</v>
      </c>
      <c r="F131" s="49" t="str">
        <f ca="1">IFERROR(OFFSET(tComplete[[#Headers],[Round]],MATCH(tData[[#This Row],[Tournament]],tComplete[Tournament],0),0),"")</f>
        <v>Regio</v>
      </c>
      <c r="G131" s="41" t="s">
        <v>349</v>
      </c>
      <c r="H131" s="41">
        <v>290</v>
      </c>
      <c r="I131" s="41">
        <v>225</v>
      </c>
      <c r="J131" s="41">
        <v>175</v>
      </c>
      <c r="K131" s="41"/>
      <c r="L131" s="41"/>
      <c r="M131" s="41"/>
      <c r="N131" s="41"/>
      <c r="O131" s="48">
        <f>IF(ISBLANK(B131),"",IF(COUNT(tData[[#This Row],[R1]:[R3]])=0,"",MAX(tData[[#This Row],[R1]:[R3]])))</f>
        <v>290</v>
      </c>
      <c r="P131" s="50">
        <f>IF(ISBLANK(tData[[#This Row],[Tournament]]),"",IF(COUNT(tData[[#This Row],[R1]:[R3]])=0,"",MAX(tData[[#This Row],[R1]:[R3]],tData[[#This Row],[QF]:[F2]])))</f>
        <v>290</v>
      </c>
      <c r="Q131" s="51">
        <f>IF(ISBLANK(tData[[#This Row],[Tournament]]),"",IFERROR(AVERAGE(tData[[#This Row],[R1]:[R3]],tData[[#This Row],[QF]:[F2]]),""))</f>
        <v>230</v>
      </c>
      <c r="R131" s="51" t="str">
        <f>IF(ISBLANK(tData[[#This Row],[Tournament]]),"",IF(COUNT(tData[[#This Row],[R1]:[R3]])=0,"No show",RIGHT("000"&amp;FLOOR(tData[[#This Row],[Best]],$R$1),3)&amp;"-"&amp;RIGHT("000"&amp;FLOOR(tData[[#This Row],[Best]],$R$1)+$R$1-1,3)))</f>
        <v>250-299</v>
      </c>
      <c r="S131" s="51" t="str">
        <f>IF(ISBLANK(tData[[#This Row],[Tournament]]),"",IF(COUNT(tData[[#This Row],[R1]:[R3]])=0,"No show",RIGHT("000"&amp;FLOOR(tData[[#This Row],[Best]],$S$1),3)&amp;"-"&amp;RIGHT("000"&amp;FLOOR(tData[[#This Row],[Best]],$S$1)+$S$1-1,3)))</f>
        <v>290-299</v>
      </c>
      <c r="T131" s="58"/>
      <c r="U131" s="48" t="str">
        <f ca="1">IF(OR(tData[[#This Row],[Q]]="X",tData[[#This Row],[Q]]="*"),IFERROR(OFFSET(tComplete[[#Headers],[Next Round]],MATCH(tData[[#This Row],[Tournament]],tComplete[Tournament],0),0),""),"")</f>
        <v/>
      </c>
      <c r="V131" s="41" t="b">
        <f>IF(ISBLANK(tData[[#This Row],[Tournament]]),"",NOT(ISERR(FIND("SAP",UPPER(tData[[#This Row],[Team]])))))</f>
        <v>0</v>
      </c>
    </row>
    <row r="132" spans="1:22" ht="16" x14ac:dyDescent="0.2">
      <c r="A132" s="41"/>
      <c r="B132" s="41" t="s">
        <v>153</v>
      </c>
      <c r="C132" s="41"/>
      <c r="D132" s="41" t="str">
        <f ca="1">IFERROR(OFFSET(tComplete[[#Headers],[Country]],MATCH(tData[[#This Row],[Tournament]],tComplete[Tournament],0),0),"")</f>
        <v>DE</v>
      </c>
      <c r="E132" s="49">
        <f ca="1">IFERROR(OFFSET(tComplete[[#Headers],[Date]],MATCH(tData[[#This Row],[Tournament]],tComplete[Tournament],0),0),"")</f>
        <v>46039</v>
      </c>
      <c r="F132" s="49" t="str">
        <f ca="1">IFERROR(OFFSET(tComplete[[#Headers],[Round]],MATCH(tData[[#This Row],[Tournament]],tComplete[Tournament],0),0),"")</f>
        <v>Regio</v>
      </c>
      <c r="G132" s="41" t="s">
        <v>350</v>
      </c>
      <c r="H132" s="41">
        <v>250</v>
      </c>
      <c r="I132" s="41">
        <v>210</v>
      </c>
      <c r="J132" s="41">
        <v>280</v>
      </c>
      <c r="K132" s="41"/>
      <c r="L132" s="41"/>
      <c r="M132" s="41"/>
      <c r="N132" s="41"/>
      <c r="O132" s="48">
        <f>IF(ISBLANK(B132),"",IF(COUNT(tData[[#This Row],[R1]:[R3]])=0,"",MAX(tData[[#This Row],[R1]:[R3]])))</f>
        <v>280</v>
      </c>
      <c r="P132" s="50">
        <f>IF(ISBLANK(tData[[#This Row],[Tournament]]),"",IF(COUNT(tData[[#This Row],[R1]:[R3]])=0,"",MAX(tData[[#This Row],[R1]:[R3]],tData[[#This Row],[QF]:[F2]])))</f>
        <v>280</v>
      </c>
      <c r="Q132" s="51">
        <f>IF(ISBLANK(tData[[#This Row],[Tournament]]),"",IFERROR(AVERAGE(tData[[#This Row],[R1]:[R3]],tData[[#This Row],[QF]:[F2]]),""))</f>
        <v>246.66666666666666</v>
      </c>
      <c r="R132" s="51" t="str">
        <f>IF(ISBLANK(tData[[#This Row],[Tournament]]),"",IF(COUNT(tData[[#This Row],[R1]:[R3]])=0,"No show",RIGHT("000"&amp;FLOOR(tData[[#This Row],[Best]],$R$1),3)&amp;"-"&amp;RIGHT("000"&amp;FLOOR(tData[[#This Row],[Best]],$R$1)+$R$1-1,3)))</f>
        <v>250-299</v>
      </c>
      <c r="S132" s="51" t="str">
        <f>IF(ISBLANK(tData[[#This Row],[Tournament]]),"",IF(COUNT(tData[[#This Row],[R1]:[R3]])=0,"No show",RIGHT("000"&amp;FLOOR(tData[[#This Row],[Best]],$S$1),3)&amp;"-"&amp;RIGHT("000"&amp;FLOOR(tData[[#This Row],[Best]],$S$1)+$S$1-1,3)))</f>
        <v>280-289</v>
      </c>
      <c r="T132" s="58"/>
      <c r="U132" s="48" t="str">
        <f ca="1">IF(OR(tData[[#This Row],[Q]]="X",tData[[#This Row],[Q]]="*"),IFERROR(OFFSET(tComplete[[#Headers],[Next Round]],MATCH(tData[[#This Row],[Tournament]],tComplete[Tournament],0),0),""),"")</f>
        <v/>
      </c>
      <c r="V132" s="41" t="b">
        <f>IF(ISBLANK(tData[[#This Row],[Tournament]]),"",NOT(ISERR(FIND("SAP",UPPER(tData[[#This Row],[Team]])))))</f>
        <v>0</v>
      </c>
    </row>
    <row r="133" spans="1:22" ht="16" x14ac:dyDescent="0.2">
      <c r="A133" s="41"/>
      <c r="B133" s="41" t="s">
        <v>153</v>
      </c>
      <c r="C133" s="41"/>
      <c r="D133" s="41" t="str">
        <f ca="1">IFERROR(OFFSET(tComplete[[#Headers],[Country]],MATCH(tData[[#This Row],[Tournament]],tComplete[Tournament],0),0),"")</f>
        <v>DE</v>
      </c>
      <c r="E133" s="49">
        <f ca="1">IFERROR(OFFSET(tComplete[[#Headers],[Date]],MATCH(tData[[#This Row],[Tournament]],tComplete[Tournament],0),0),"")</f>
        <v>46039</v>
      </c>
      <c r="F133" s="49" t="str">
        <f ca="1">IFERROR(OFFSET(tComplete[[#Headers],[Round]],MATCH(tData[[#This Row],[Tournament]],tComplete[Tournament],0),0),"")</f>
        <v>Regio</v>
      </c>
      <c r="G133" s="41" t="s">
        <v>351</v>
      </c>
      <c r="H133" s="41">
        <v>270</v>
      </c>
      <c r="I133" s="41">
        <v>280</v>
      </c>
      <c r="J133" s="41">
        <v>240</v>
      </c>
      <c r="K133" s="41"/>
      <c r="L133" s="41"/>
      <c r="M133" s="41"/>
      <c r="N133" s="41"/>
      <c r="O133" s="48">
        <f>IF(ISBLANK(B133),"",IF(COUNT(tData[[#This Row],[R1]:[R3]])=0,"",MAX(tData[[#This Row],[R1]:[R3]])))</f>
        <v>280</v>
      </c>
      <c r="P133" s="50">
        <f>IF(ISBLANK(tData[[#This Row],[Tournament]]),"",IF(COUNT(tData[[#This Row],[R1]:[R3]])=0,"",MAX(tData[[#This Row],[R1]:[R3]],tData[[#This Row],[QF]:[F2]])))</f>
        <v>280</v>
      </c>
      <c r="Q133" s="51">
        <f>IF(ISBLANK(tData[[#This Row],[Tournament]]),"",IFERROR(AVERAGE(tData[[#This Row],[R1]:[R3]],tData[[#This Row],[QF]:[F2]]),""))</f>
        <v>263.33333333333331</v>
      </c>
      <c r="R133" s="51" t="str">
        <f>IF(ISBLANK(tData[[#This Row],[Tournament]]),"",IF(COUNT(tData[[#This Row],[R1]:[R3]])=0,"No show",RIGHT("000"&amp;FLOOR(tData[[#This Row],[Best]],$R$1),3)&amp;"-"&amp;RIGHT("000"&amp;FLOOR(tData[[#This Row],[Best]],$R$1)+$R$1-1,3)))</f>
        <v>250-299</v>
      </c>
      <c r="S133" s="51" t="str">
        <f>IF(ISBLANK(tData[[#This Row],[Tournament]]),"",IF(COUNT(tData[[#This Row],[R1]:[R3]])=0,"No show",RIGHT("000"&amp;FLOOR(tData[[#This Row],[Best]],$S$1),3)&amp;"-"&amp;RIGHT("000"&amp;FLOOR(tData[[#This Row],[Best]],$S$1)+$S$1-1,3)))</f>
        <v>280-289</v>
      </c>
      <c r="T133" s="58"/>
      <c r="U133" s="48" t="str">
        <f ca="1">IF(OR(tData[[#This Row],[Q]]="X",tData[[#This Row],[Q]]="*"),IFERROR(OFFSET(tComplete[[#Headers],[Next Round]],MATCH(tData[[#This Row],[Tournament]],tComplete[Tournament],0),0),""),"")</f>
        <v/>
      </c>
      <c r="V133" s="41" t="b">
        <f>IF(ISBLANK(tData[[#This Row],[Tournament]]),"",NOT(ISERR(FIND("SAP",UPPER(tData[[#This Row],[Team]])))))</f>
        <v>0</v>
      </c>
    </row>
    <row r="134" spans="1:22" ht="16" x14ac:dyDescent="0.2">
      <c r="A134" s="41"/>
      <c r="B134" s="41" t="s">
        <v>153</v>
      </c>
      <c r="C134" s="41"/>
      <c r="D134" s="41" t="str">
        <f ca="1">IFERROR(OFFSET(tComplete[[#Headers],[Country]],MATCH(tData[[#This Row],[Tournament]],tComplete[Tournament],0),0),"")</f>
        <v>DE</v>
      </c>
      <c r="E134" s="49">
        <f ca="1">IFERROR(OFFSET(tComplete[[#Headers],[Date]],MATCH(tData[[#This Row],[Tournament]],tComplete[Tournament],0),0),"")</f>
        <v>46039</v>
      </c>
      <c r="F134" s="49" t="str">
        <f ca="1">IFERROR(OFFSET(tComplete[[#Headers],[Round]],MATCH(tData[[#This Row],[Tournament]],tComplete[Tournament],0),0),"")</f>
        <v>Regio</v>
      </c>
      <c r="G134" s="41" t="s">
        <v>352</v>
      </c>
      <c r="H134" s="41">
        <v>200</v>
      </c>
      <c r="I134" s="41">
        <v>260</v>
      </c>
      <c r="J134" s="41">
        <v>270</v>
      </c>
      <c r="K134" s="41"/>
      <c r="L134" s="41"/>
      <c r="M134" s="41"/>
      <c r="N134" s="41"/>
      <c r="O134" s="48">
        <f>IF(ISBLANK(B134),"",IF(COUNT(tData[[#This Row],[R1]:[R3]])=0,"",MAX(tData[[#This Row],[R1]:[R3]])))</f>
        <v>270</v>
      </c>
      <c r="P134" s="50">
        <f>IF(ISBLANK(tData[[#This Row],[Tournament]]),"",IF(COUNT(tData[[#This Row],[R1]:[R3]])=0,"",MAX(tData[[#This Row],[R1]:[R3]],tData[[#This Row],[QF]:[F2]])))</f>
        <v>270</v>
      </c>
      <c r="Q134" s="51">
        <f>IF(ISBLANK(tData[[#This Row],[Tournament]]),"",IFERROR(AVERAGE(tData[[#This Row],[R1]:[R3]],tData[[#This Row],[QF]:[F2]]),""))</f>
        <v>243.33333333333334</v>
      </c>
      <c r="R134" s="51" t="str">
        <f>IF(ISBLANK(tData[[#This Row],[Tournament]]),"",IF(COUNT(tData[[#This Row],[R1]:[R3]])=0,"No show",RIGHT("000"&amp;FLOOR(tData[[#This Row],[Best]],$R$1),3)&amp;"-"&amp;RIGHT("000"&amp;FLOOR(tData[[#This Row],[Best]],$R$1)+$R$1-1,3)))</f>
        <v>250-299</v>
      </c>
      <c r="S134" s="51" t="str">
        <f>IF(ISBLANK(tData[[#This Row],[Tournament]]),"",IF(COUNT(tData[[#This Row],[R1]:[R3]])=0,"No show",RIGHT("000"&amp;FLOOR(tData[[#This Row],[Best]],$S$1),3)&amp;"-"&amp;RIGHT("000"&amp;FLOOR(tData[[#This Row],[Best]],$S$1)+$S$1-1,3)))</f>
        <v>270-279</v>
      </c>
      <c r="T134" s="58"/>
      <c r="U134" s="48" t="str">
        <f ca="1">IF(OR(tData[[#This Row],[Q]]="X",tData[[#This Row],[Q]]="*"),IFERROR(OFFSET(tComplete[[#Headers],[Next Round]],MATCH(tData[[#This Row],[Tournament]],tComplete[Tournament],0),0),""),"")</f>
        <v/>
      </c>
      <c r="V134" s="41" t="b">
        <f>IF(ISBLANK(tData[[#This Row],[Tournament]]),"",NOT(ISERR(FIND("SAP",UPPER(tData[[#This Row],[Team]])))))</f>
        <v>0</v>
      </c>
    </row>
    <row r="135" spans="1:22" ht="16" x14ac:dyDescent="0.2">
      <c r="A135" s="41"/>
      <c r="B135" s="41" t="s">
        <v>153</v>
      </c>
      <c r="C135" s="41"/>
      <c r="D135" s="41" t="str">
        <f ca="1">IFERROR(OFFSET(tComplete[[#Headers],[Country]],MATCH(tData[[#This Row],[Tournament]],tComplete[Tournament],0),0),"")</f>
        <v>DE</v>
      </c>
      <c r="E135" s="49">
        <f ca="1">IFERROR(OFFSET(tComplete[[#Headers],[Date]],MATCH(tData[[#This Row],[Tournament]],tComplete[Tournament],0),0),"")</f>
        <v>46039</v>
      </c>
      <c r="F135" s="49" t="str">
        <f ca="1">IFERROR(OFFSET(tComplete[[#Headers],[Round]],MATCH(tData[[#This Row],[Tournament]],tComplete[Tournament],0),0),"")</f>
        <v>Regio</v>
      </c>
      <c r="G135" s="41" t="s">
        <v>353</v>
      </c>
      <c r="H135" s="41">
        <v>215</v>
      </c>
      <c r="I135" s="41">
        <v>215</v>
      </c>
      <c r="J135" s="41">
        <v>265</v>
      </c>
      <c r="K135" s="41"/>
      <c r="L135" s="41"/>
      <c r="M135" s="41"/>
      <c r="N135" s="41"/>
      <c r="O135" s="48">
        <f>IF(ISBLANK(B135),"",IF(COUNT(tData[[#This Row],[R1]:[R3]])=0,"",MAX(tData[[#This Row],[R1]:[R3]])))</f>
        <v>265</v>
      </c>
      <c r="P135" s="50">
        <f>IF(ISBLANK(tData[[#This Row],[Tournament]]),"",IF(COUNT(tData[[#This Row],[R1]:[R3]])=0,"",MAX(tData[[#This Row],[R1]:[R3]],tData[[#This Row],[QF]:[F2]])))</f>
        <v>265</v>
      </c>
      <c r="Q135" s="51">
        <f>IF(ISBLANK(tData[[#This Row],[Tournament]]),"",IFERROR(AVERAGE(tData[[#This Row],[R1]:[R3]],tData[[#This Row],[QF]:[F2]]),""))</f>
        <v>231.66666666666666</v>
      </c>
      <c r="R135" s="51" t="str">
        <f>IF(ISBLANK(tData[[#This Row],[Tournament]]),"",IF(COUNT(tData[[#This Row],[R1]:[R3]])=0,"No show",RIGHT("000"&amp;FLOOR(tData[[#This Row],[Best]],$R$1),3)&amp;"-"&amp;RIGHT("000"&amp;FLOOR(tData[[#This Row],[Best]],$R$1)+$R$1-1,3)))</f>
        <v>250-299</v>
      </c>
      <c r="S135" s="51" t="str">
        <f>IF(ISBLANK(tData[[#This Row],[Tournament]]),"",IF(COUNT(tData[[#This Row],[R1]:[R3]])=0,"No show",RIGHT("000"&amp;FLOOR(tData[[#This Row],[Best]],$S$1),3)&amp;"-"&amp;RIGHT("000"&amp;FLOOR(tData[[#This Row],[Best]],$S$1)+$S$1-1,3)))</f>
        <v>260-269</v>
      </c>
      <c r="T135" s="58"/>
      <c r="U135" s="48" t="str">
        <f ca="1">IF(OR(tData[[#This Row],[Q]]="X",tData[[#This Row],[Q]]="*"),IFERROR(OFFSET(tComplete[[#Headers],[Next Round]],MATCH(tData[[#This Row],[Tournament]],tComplete[Tournament],0),0),""),"")</f>
        <v/>
      </c>
      <c r="V135" s="41" t="b">
        <f>IF(ISBLANK(tData[[#This Row],[Tournament]]),"",NOT(ISERR(FIND("SAP",UPPER(tData[[#This Row],[Team]])))))</f>
        <v>0</v>
      </c>
    </row>
    <row r="136" spans="1:22" ht="16" x14ac:dyDescent="0.2">
      <c r="A136" s="41"/>
      <c r="B136" s="41" t="s">
        <v>153</v>
      </c>
      <c r="C136" s="41"/>
      <c r="D136" s="41" t="str">
        <f ca="1">IFERROR(OFFSET(tComplete[[#Headers],[Country]],MATCH(tData[[#This Row],[Tournament]],tComplete[Tournament],0),0),"")</f>
        <v>DE</v>
      </c>
      <c r="E136" s="49">
        <f ca="1">IFERROR(OFFSET(tComplete[[#Headers],[Date]],MATCH(tData[[#This Row],[Tournament]],tComplete[Tournament],0),0),"")</f>
        <v>46039</v>
      </c>
      <c r="F136" s="49" t="str">
        <f ca="1">IFERROR(OFFSET(tComplete[[#Headers],[Round]],MATCH(tData[[#This Row],[Tournament]],tComplete[Tournament],0),0),"")</f>
        <v>Regio</v>
      </c>
      <c r="G136" s="41" t="s">
        <v>354</v>
      </c>
      <c r="H136" s="41">
        <v>200</v>
      </c>
      <c r="I136" s="41">
        <v>175</v>
      </c>
      <c r="J136" s="41">
        <v>60</v>
      </c>
      <c r="K136" s="41"/>
      <c r="L136" s="41"/>
      <c r="M136" s="41"/>
      <c r="N136" s="41"/>
      <c r="O136" s="48">
        <f>IF(ISBLANK(B136),"",IF(COUNT(tData[[#This Row],[R1]:[R3]])=0,"",MAX(tData[[#This Row],[R1]:[R3]])))</f>
        <v>200</v>
      </c>
      <c r="P136" s="50">
        <f>IF(ISBLANK(tData[[#This Row],[Tournament]]),"",IF(COUNT(tData[[#This Row],[R1]:[R3]])=0,"",MAX(tData[[#This Row],[R1]:[R3]],tData[[#This Row],[QF]:[F2]])))</f>
        <v>200</v>
      </c>
      <c r="Q136" s="51">
        <f>IF(ISBLANK(tData[[#This Row],[Tournament]]),"",IFERROR(AVERAGE(tData[[#This Row],[R1]:[R3]],tData[[#This Row],[QF]:[F2]]),""))</f>
        <v>145</v>
      </c>
      <c r="R136" s="51" t="str">
        <f>IF(ISBLANK(tData[[#This Row],[Tournament]]),"",IF(COUNT(tData[[#This Row],[R1]:[R3]])=0,"No show",RIGHT("000"&amp;FLOOR(tData[[#This Row],[Best]],$R$1),3)&amp;"-"&amp;RIGHT("000"&amp;FLOOR(tData[[#This Row],[Best]],$R$1)+$R$1-1,3)))</f>
        <v>200-249</v>
      </c>
      <c r="S136" s="51" t="str">
        <f>IF(ISBLANK(tData[[#This Row],[Tournament]]),"",IF(COUNT(tData[[#This Row],[R1]:[R3]])=0,"No show",RIGHT("000"&amp;FLOOR(tData[[#This Row],[Best]],$S$1),3)&amp;"-"&amp;RIGHT("000"&amp;FLOOR(tData[[#This Row],[Best]],$S$1)+$S$1-1,3)))</f>
        <v>200-209</v>
      </c>
      <c r="T136" s="58"/>
      <c r="U136" s="48" t="str">
        <f ca="1">IF(OR(tData[[#This Row],[Q]]="X",tData[[#This Row],[Q]]="*"),IFERROR(OFFSET(tComplete[[#Headers],[Next Round]],MATCH(tData[[#This Row],[Tournament]],tComplete[Tournament],0),0),""),"")</f>
        <v/>
      </c>
      <c r="V136" s="41" t="b">
        <f>IF(ISBLANK(tData[[#This Row],[Tournament]]),"",NOT(ISERR(FIND("SAP",UPPER(tData[[#This Row],[Team]])))))</f>
        <v>0</v>
      </c>
    </row>
    <row r="137" spans="1:22" ht="16" x14ac:dyDescent="0.2">
      <c r="A137" s="41"/>
      <c r="B137" s="41" t="s">
        <v>153</v>
      </c>
      <c r="C137" s="41"/>
      <c r="D137" s="41" t="str">
        <f ca="1">IFERROR(OFFSET(tComplete[[#Headers],[Country]],MATCH(tData[[#This Row],[Tournament]],tComplete[Tournament],0),0),"")</f>
        <v>DE</v>
      </c>
      <c r="E137" s="49">
        <f ca="1">IFERROR(OFFSET(tComplete[[#Headers],[Date]],MATCH(tData[[#This Row],[Tournament]],tComplete[Tournament],0),0),"")</f>
        <v>46039</v>
      </c>
      <c r="F137" s="49" t="str">
        <f ca="1">IFERROR(OFFSET(tComplete[[#Headers],[Round]],MATCH(tData[[#This Row],[Tournament]],tComplete[Tournament],0),0),"")</f>
        <v>Regio</v>
      </c>
      <c r="G137" s="41" t="s">
        <v>355</v>
      </c>
      <c r="H137" s="41">
        <v>200</v>
      </c>
      <c r="I137" s="41">
        <v>165</v>
      </c>
      <c r="J137" s="41">
        <v>150</v>
      </c>
      <c r="K137" s="41"/>
      <c r="L137" s="41"/>
      <c r="M137" s="41"/>
      <c r="N137" s="41"/>
      <c r="O137" s="48">
        <f>IF(ISBLANK(B137),"",IF(COUNT(tData[[#This Row],[R1]:[R3]])=0,"",MAX(tData[[#This Row],[R1]:[R3]])))</f>
        <v>200</v>
      </c>
      <c r="P137" s="50">
        <f>IF(ISBLANK(tData[[#This Row],[Tournament]]),"",IF(COUNT(tData[[#This Row],[R1]:[R3]])=0,"",MAX(tData[[#This Row],[R1]:[R3]],tData[[#This Row],[QF]:[F2]])))</f>
        <v>200</v>
      </c>
      <c r="Q137" s="51">
        <f>IF(ISBLANK(tData[[#This Row],[Tournament]]),"",IFERROR(AVERAGE(tData[[#This Row],[R1]:[R3]],tData[[#This Row],[QF]:[F2]]),""))</f>
        <v>171.66666666666666</v>
      </c>
      <c r="R137" s="51" t="str">
        <f>IF(ISBLANK(tData[[#This Row],[Tournament]]),"",IF(COUNT(tData[[#This Row],[R1]:[R3]])=0,"No show",RIGHT("000"&amp;FLOOR(tData[[#This Row],[Best]],$R$1),3)&amp;"-"&amp;RIGHT("000"&amp;FLOOR(tData[[#This Row],[Best]],$R$1)+$R$1-1,3)))</f>
        <v>200-249</v>
      </c>
      <c r="S137" s="51" t="str">
        <f>IF(ISBLANK(tData[[#This Row],[Tournament]]),"",IF(COUNT(tData[[#This Row],[R1]:[R3]])=0,"No show",RIGHT("000"&amp;FLOOR(tData[[#This Row],[Best]],$S$1),3)&amp;"-"&amp;RIGHT("000"&amp;FLOOR(tData[[#This Row],[Best]],$S$1)+$S$1-1,3)))</f>
        <v>200-209</v>
      </c>
      <c r="T137" s="58"/>
      <c r="U137" s="48" t="str">
        <f ca="1">IF(OR(tData[[#This Row],[Q]]="X",tData[[#This Row],[Q]]="*"),IFERROR(OFFSET(tComplete[[#Headers],[Next Round]],MATCH(tData[[#This Row],[Tournament]],tComplete[Tournament],0),0),""),"")</f>
        <v/>
      </c>
      <c r="V137" s="41" t="b">
        <f>IF(ISBLANK(tData[[#This Row],[Tournament]]),"",NOT(ISERR(FIND("SAP",UPPER(tData[[#This Row],[Team]])))))</f>
        <v>0</v>
      </c>
    </row>
    <row r="138" spans="1:22" ht="16" x14ac:dyDescent="0.2">
      <c r="A138" s="41"/>
      <c r="B138" s="41" t="s">
        <v>153</v>
      </c>
      <c r="C138" s="41"/>
      <c r="D138" s="41" t="str">
        <f ca="1">IFERROR(OFFSET(tComplete[[#Headers],[Country]],MATCH(tData[[#This Row],[Tournament]],tComplete[Tournament],0),0),"")</f>
        <v>DE</v>
      </c>
      <c r="E138" s="49">
        <f ca="1">IFERROR(OFFSET(tComplete[[#Headers],[Date]],MATCH(tData[[#This Row],[Tournament]],tComplete[Tournament],0),0),"")</f>
        <v>46039</v>
      </c>
      <c r="F138" s="49" t="str">
        <f ca="1">IFERROR(OFFSET(tComplete[[#Headers],[Round]],MATCH(tData[[#This Row],[Tournament]],tComplete[Tournament],0),0),"")</f>
        <v>Regio</v>
      </c>
      <c r="G138" s="41" t="s">
        <v>356</v>
      </c>
      <c r="H138" s="41">
        <v>55</v>
      </c>
      <c r="I138" s="41">
        <v>70</v>
      </c>
      <c r="J138" s="41">
        <v>80</v>
      </c>
      <c r="K138" s="41"/>
      <c r="L138" s="41"/>
      <c r="M138" s="41"/>
      <c r="N138" s="41"/>
      <c r="O138" s="48">
        <f>IF(ISBLANK(B138),"",IF(COUNT(tData[[#This Row],[R1]:[R3]])=0,"",MAX(tData[[#This Row],[R1]:[R3]])))</f>
        <v>80</v>
      </c>
      <c r="P138" s="50">
        <f>IF(ISBLANK(tData[[#This Row],[Tournament]]),"",IF(COUNT(tData[[#This Row],[R1]:[R3]])=0,"",MAX(tData[[#This Row],[R1]:[R3]],tData[[#This Row],[QF]:[F2]])))</f>
        <v>80</v>
      </c>
      <c r="Q138" s="51">
        <f>IF(ISBLANK(tData[[#This Row],[Tournament]]),"",IFERROR(AVERAGE(tData[[#This Row],[R1]:[R3]],tData[[#This Row],[QF]:[F2]]),""))</f>
        <v>68.333333333333329</v>
      </c>
      <c r="R138" s="51" t="str">
        <f>IF(ISBLANK(tData[[#This Row],[Tournament]]),"",IF(COUNT(tData[[#This Row],[R1]:[R3]])=0,"No show",RIGHT("000"&amp;FLOOR(tData[[#This Row],[Best]],$R$1),3)&amp;"-"&amp;RIGHT("000"&amp;FLOOR(tData[[#This Row],[Best]],$R$1)+$R$1-1,3)))</f>
        <v>050-099</v>
      </c>
      <c r="S138" s="51" t="str">
        <f>IF(ISBLANK(tData[[#This Row],[Tournament]]),"",IF(COUNT(tData[[#This Row],[R1]:[R3]])=0,"No show",RIGHT("000"&amp;FLOOR(tData[[#This Row],[Best]],$S$1),3)&amp;"-"&amp;RIGHT("000"&amp;FLOOR(tData[[#This Row],[Best]],$S$1)+$S$1-1,3)))</f>
        <v>080-089</v>
      </c>
      <c r="T138" s="58"/>
      <c r="U138" s="48" t="str">
        <f ca="1">IF(OR(tData[[#This Row],[Q]]="X",tData[[#This Row],[Q]]="*"),IFERROR(OFFSET(tComplete[[#Headers],[Next Round]],MATCH(tData[[#This Row],[Tournament]],tComplete[Tournament],0),0),""),"")</f>
        <v/>
      </c>
      <c r="V138" s="41" t="b">
        <f>IF(ISBLANK(tData[[#This Row],[Tournament]]),"",NOT(ISERR(FIND("SAP",UPPER(tData[[#This Row],[Team]])))))</f>
        <v>0</v>
      </c>
    </row>
    <row r="139" spans="1:22" ht="16" x14ac:dyDescent="0.2">
      <c r="A139" s="41"/>
      <c r="B139" s="41" t="s">
        <v>153</v>
      </c>
      <c r="C139" s="41"/>
      <c r="D139" s="41" t="str">
        <f ca="1">IFERROR(OFFSET(tComplete[[#Headers],[Country]],MATCH(tData[[#This Row],[Tournament]],tComplete[Tournament],0),0),"")</f>
        <v>DE</v>
      </c>
      <c r="E139" s="49">
        <f ca="1">IFERROR(OFFSET(tComplete[[#Headers],[Date]],MATCH(tData[[#This Row],[Tournament]],tComplete[Tournament],0),0),"")</f>
        <v>46039</v>
      </c>
      <c r="F139" s="49" t="str">
        <f ca="1">IFERROR(OFFSET(tComplete[[#Headers],[Round]],MATCH(tData[[#This Row],[Tournament]],tComplete[Tournament],0),0),"")</f>
        <v>Regio</v>
      </c>
      <c r="G139" s="41" t="s">
        <v>346</v>
      </c>
      <c r="H139" s="41">
        <v>330</v>
      </c>
      <c r="I139" s="41">
        <v>330</v>
      </c>
      <c r="J139" s="41">
        <v>270</v>
      </c>
      <c r="K139" s="41"/>
      <c r="L139" s="41">
        <v>280</v>
      </c>
      <c r="M139" s="41">
        <v>330</v>
      </c>
      <c r="N139" s="41">
        <v>230</v>
      </c>
      <c r="O139" s="48">
        <f>IF(ISBLANK(B139),"",IF(COUNT(tData[[#This Row],[R1]:[R3]])=0,"",MAX(tData[[#This Row],[R1]:[R3]])))</f>
        <v>330</v>
      </c>
      <c r="P139" s="50">
        <f>IF(ISBLANK(tData[[#This Row],[Tournament]]),"",IF(COUNT(tData[[#This Row],[R1]:[R3]])=0,"",MAX(tData[[#This Row],[R1]:[R3]],tData[[#This Row],[QF]:[F2]])))</f>
        <v>330</v>
      </c>
      <c r="Q139" s="51">
        <f>IF(ISBLANK(tData[[#This Row],[Tournament]]),"",IFERROR(AVERAGE(tData[[#This Row],[R1]:[R3]],tData[[#This Row],[QF]:[F2]]),""))</f>
        <v>295</v>
      </c>
      <c r="R139" s="51" t="str">
        <f>IF(ISBLANK(tData[[#This Row],[Tournament]]),"",IF(COUNT(tData[[#This Row],[R1]:[R3]])=0,"No show",RIGHT("000"&amp;FLOOR(tData[[#This Row],[Best]],$R$1),3)&amp;"-"&amp;RIGHT("000"&amp;FLOOR(tData[[#This Row],[Best]],$R$1)+$R$1-1,3)))</f>
        <v>300-349</v>
      </c>
      <c r="S139" s="51" t="str">
        <f>IF(ISBLANK(tData[[#This Row],[Tournament]]),"",IF(COUNT(tData[[#This Row],[R1]:[R3]])=0,"No show",RIGHT("000"&amp;FLOOR(tData[[#This Row],[Best]],$S$1),3)&amp;"-"&amp;RIGHT("000"&amp;FLOOR(tData[[#This Row],[Best]],$S$1)+$S$1-1,3)))</f>
        <v>330-339</v>
      </c>
      <c r="T139" s="58"/>
      <c r="U139" s="48" t="str">
        <f ca="1">IF(OR(tData[[#This Row],[Q]]="X",tData[[#This Row],[Q]]="*"),IFERROR(OFFSET(tComplete[[#Headers],[Next Round]],MATCH(tData[[#This Row],[Tournament]],tComplete[Tournament],0),0),""),"")</f>
        <v/>
      </c>
      <c r="V139" s="41" t="b">
        <f>IF(ISBLANK(tData[[#This Row],[Tournament]]),"",NOT(ISERR(FIND("SAP",UPPER(tData[[#This Row],[Team]])))))</f>
        <v>0</v>
      </c>
    </row>
    <row r="140" spans="1:22" ht="16" x14ac:dyDescent="0.2">
      <c r="A140" s="41"/>
      <c r="B140" s="41" t="s">
        <v>153</v>
      </c>
      <c r="C140" s="41"/>
      <c r="D140" s="41" t="str">
        <f ca="1">IFERROR(OFFSET(tComplete[[#Headers],[Country]],MATCH(tData[[#This Row],[Tournament]],tComplete[Tournament],0),0),"")</f>
        <v>DE</v>
      </c>
      <c r="E140" s="49">
        <f ca="1">IFERROR(OFFSET(tComplete[[#Headers],[Date]],MATCH(tData[[#This Row],[Tournament]],tComplete[Tournament],0),0),"")</f>
        <v>46039</v>
      </c>
      <c r="F140" s="49" t="str">
        <f ca="1">IFERROR(OFFSET(tComplete[[#Headers],[Round]],MATCH(tData[[#This Row],[Tournament]],tComplete[Tournament],0),0),"")</f>
        <v>Regio</v>
      </c>
      <c r="G140" s="41" t="s">
        <v>345</v>
      </c>
      <c r="H140" s="41">
        <v>275</v>
      </c>
      <c r="I140" s="41">
        <v>225</v>
      </c>
      <c r="J140" s="41">
        <v>355</v>
      </c>
      <c r="K140" s="41"/>
      <c r="L140" s="41">
        <v>380</v>
      </c>
      <c r="M140" s="41">
        <v>390</v>
      </c>
      <c r="N140" s="41">
        <v>280</v>
      </c>
      <c r="O140" s="48">
        <f>IF(ISBLANK(B140),"",IF(COUNT(tData[[#This Row],[R1]:[R3]])=0,"",MAX(tData[[#This Row],[R1]:[R3]])))</f>
        <v>355</v>
      </c>
      <c r="P140" s="50">
        <f>IF(ISBLANK(tData[[#This Row],[Tournament]]),"",IF(COUNT(tData[[#This Row],[R1]:[R3]])=0,"",MAX(tData[[#This Row],[R1]:[R3]],tData[[#This Row],[QF]:[F2]])))</f>
        <v>390</v>
      </c>
      <c r="Q140" s="51">
        <f>IF(ISBLANK(tData[[#This Row],[Tournament]]),"",IFERROR(AVERAGE(tData[[#This Row],[R1]:[R3]],tData[[#This Row],[QF]:[F2]]),""))</f>
        <v>317.5</v>
      </c>
      <c r="R140" s="51" t="str">
        <f>IF(ISBLANK(tData[[#This Row],[Tournament]]),"",IF(COUNT(tData[[#This Row],[R1]:[R3]])=0,"No show",RIGHT("000"&amp;FLOOR(tData[[#This Row],[Best]],$R$1),3)&amp;"-"&amp;RIGHT("000"&amp;FLOOR(tData[[#This Row],[Best]],$R$1)+$R$1-1,3)))</f>
        <v>350-399</v>
      </c>
      <c r="S140" s="51" t="str">
        <f>IF(ISBLANK(tData[[#This Row],[Tournament]]),"",IF(COUNT(tData[[#This Row],[R1]:[R3]])=0,"No show",RIGHT("000"&amp;FLOOR(tData[[#This Row],[Best]],$S$1),3)&amp;"-"&amp;RIGHT("000"&amp;FLOOR(tData[[#This Row],[Best]],$S$1)+$S$1-1,3)))</f>
        <v>390-399</v>
      </c>
      <c r="T140" s="58" t="s">
        <v>74</v>
      </c>
      <c r="U140" s="48" t="str">
        <f ca="1">IF(OR(tData[[#This Row],[Q]]="X",tData[[#This Row],[Q]]="*"),IFERROR(OFFSET(tComplete[[#Headers],[Next Round]],MATCH(tData[[#This Row],[Tournament]],tComplete[Tournament],0),0),""),"")</f>
        <v>Qualifikation Deutschland - Siegen</v>
      </c>
      <c r="V140" s="41" t="b">
        <f>IF(ISBLANK(tData[[#This Row],[Tournament]]),"",NOT(ISERR(FIND("SAP",UPPER(tData[[#This Row],[Team]])))))</f>
        <v>0</v>
      </c>
    </row>
    <row r="141" spans="1:22" ht="16" x14ac:dyDescent="0.2">
      <c r="A141" s="41"/>
      <c r="B141" s="41" t="s">
        <v>30</v>
      </c>
      <c r="C141" s="41"/>
      <c r="D141" s="41" t="str">
        <f ca="1">IFERROR(OFFSET(tComplete[[#Headers],[Country]],MATCH(tData[[#This Row],[Tournament]],tComplete[Tournament],0),0),"")</f>
        <v>DE</v>
      </c>
      <c r="E141" s="49">
        <f ca="1">IFERROR(OFFSET(tComplete[[#Headers],[Date]],MATCH(tData[[#This Row],[Tournament]],tComplete[Tournament],0),0),"")</f>
        <v>46039</v>
      </c>
      <c r="F141" s="49" t="str">
        <f ca="1">IFERROR(OFFSET(tComplete[[#Headers],[Round]],MATCH(tData[[#This Row],[Tournament]],tComplete[Tournament],0),0),"")</f>
        <v>Regio</v>
      </c>
      <c r="G141" s="41" t="s">
        <v>359</v>
      </c>
      <c r="H141" s="41">
        <v>370</v>
      </c>
      <c r="I141" s="41">
        <v>330</v>
      </c>
      <c r="J141" s="41">
        <v>130</v>
      </c>
      <c r="K141" s="41">
        <v>345</v>
      </c>
      <c r="L141" s="41">
        <v>365</v>
      </c>
      <c r="M141" s="41">
        <v>280</v>
      </c>
      <c r="N141" s="41">
        <v>375</v>
      </c>
      <c r="O141" s="48">
        <f>IF(ISBLANK(B141),"",IF(COUNT(tData[[#This Row],[R1]:[R3]])=0,"",MAX(tData[[#This Row],[R1]:[R3]])))</f>
        <v>370</v>
      </c>
      <c r="P141" s="50">
        <f>IF(ISBLANK(tData[[#This Row],[Tournament]]),"",IF(COUNT(tData[[#This Row],[R1]:[R3]])=0,"",MAX(tData[[#This Row],[R1]:[R3]],tData[[#This Row],[QF]:[F2]])))</f>
        <v>375</v>
      </c>
      <c r="Q141" s="51">
        <f>IF(ISBLANK(tData[[#This Row],[Tournament]]),"",IFERROR(AVERAGE(tData[[#This Row],[R1]:[R3]],tData[[#This Row],[QF]:[F2]]),""))</f>
        <v>313.57142857142856</v>
      </c>
      <c r="R141" s="51" t="str">
        <f>IF(ISBLANK(tData[[#This Row],[Tournament]]),"",IF(COUNT(tData[[#This Row],[R1]:[R3]])=0,"No show",RIGHT("000"&amp;FLOOR(tData[[#This Row],[Best]],$R$1),3)&amp;"-"&amp;RIGHT("000"&amp;FLOOR(tData[[#This Row],[Best]],$R$1)+$R$1-1,3)))</f>
        <v>350-399</v>
      </c>
      <c r="S141" s="51" t="str">
        <f>IF(ISBLANK(tData[[#This Row],[Tournament]]),"",IF(COUNT(tData[[#This Row],[R1]:[R3]])=0,"No show",RIGHT("000"&amp;FLOOR(tData[[#This Row],[Best]],$S$1),3)&amp;"-"&amp;RIGHT("000"&amp;FLOOR(tData[[#This Row],[Best]],$S$1)+$S$1-1,3)))</f>
        <v>370-379</v>
      </c>
      <c r="T141" s="58"/>
      <c r="U141" s="48" t="str">
        <f ca="1">IF(OR(tData[[#This Row],[Q]]="X",tData[[#This Row],[Q]]="*"),IFERROR(OFFSET(tComplete[[#Headers],[Next Round]],MATCH(tData[[#This Row],[Tournament]],tComplete[Tournament],0),0),""),"")</f>
        <v/>
      </c>
      <c r="V141" s="41" t="b">
        <f>IF(ISBLANK(tData[[#This Row],[Tournament]]),"",NOT(ISERR(FIND("SAP",UPPER(tData[[#This Row],[Team]])))))</f>
        <v>0</v>
      </c>
    </row>
    <row r="142" spans="1:22" ht="16" x14ac:dyDescent="0.2">
      <c r="A142" s="41"/>
      <c r="B142" s="41" t="s">
        <v>30</v>
      </c>
      <c r="C142" s="41"/>
      <c r="D142" s="41" t="str">
        <f ca="1">IFERROR(OFFSET(tComplete[[#Headers],[Country]],MATCH(tData[[#This Row],[Tournament]],tComplete[Tournament],0),0),"")</f>
        <v>DE</v>
      </c>
      <c r="E142" s="49">
        <f ca="1">IFERROR(OFFSET(tComplete[[#Headers],[Date]],MATCH(tData[[#This Row],[Tournament]],tComplete[Tournament],0),0),"")</f>
        <v>46039</v>
      </c>
      <c r="F142" s="49" t="str">
        <f ca="1">IFERROR(OFFSET(tComplete[[#Headers],[Round]],MATCH(tData[[#This Row],[Tournament]],tComplete[Tournament],0),0),"")</f>
        <v>Regio</v>
      </c>
      <c r="G142" s="41" t="s">
        <v>358</v>
      </c>
      <c r="H142" s="41">
        <v>360</v>
      </c>
      <c r="I142" s="41">
        <v>310</v>
      </c>
      <c r="J142" s="41">
        <v>380</v>
      </c>
      <c r="K142" s="41">
        <v>445</v>
      </c>
      <c r="L142" s="41">
        <v>370</v>
      </c>
      <c r="M142" s="41">
        <v>365</v>
      </c>
      <c r="N142" s="41">
        <v>315</v>
      </c>
      <c r="O142" s="48">
        <f>IF(ISBLANK(B142),"",IF(COUNT(tData[[#This Row],[R1]:[R3]])=0,"",MAX(tData[[#This Row],[R1]:[R3]])))</f>
        <v>380</v>
      </c>
      <c r="P142" s="50">
        <f>IF(ISBLANK(tData[[#This Row],[Tournament]]),"",IF(COUNT(tData[[#This Row],[R1]:[R3]])=0,"",MAX(tData[[#This Row],[R1]:[R3]],tData[[#This Row],[QF]:[F2]])))</f>
        <v>445</v>
      </c>
      <c r="Q142" s="51">
        <f>IF(ISBLANK(tData[[#This Row],[Tournament]]),"",IFERROR(AVERAGE(tData[[#This Row],[R1]:[R3]],tData[[#This Row],[QF]:[F2]]),""))</f>
        <v>363.57142857142856</v>
      </c>
      <c r="R142" s="51" t="str">
        <f>IF(ISBLANK(tData[[#This Row],[Tournament]]),"",IF(COUNT(tData[[#This Row],[R1]:[R3]])=0,"No show",RIGHT("000"&amp;FLOOR(tData[[#This Row],[Best]],$R$1),3)&amp;"-"&amp;RIGHT("000"&amp;FLOOR(tData[[#This Row],[Best]],$R$1)+$R$1-1,3)))</f>
        <v>400-449</v>
      </c>
      <c r="S142" s="51" t="str">
        <f>IF(ISBLANK(tData[[#This Row],[Tournament]]),"",IF(COUNT(tData[[#This Row],[R1]:[R3]])=0,"No show",RIGHT("000"&amp;FLOOR(tData[[#This Row],[Best]],$S$1),3)&amp;"-"&amp;RIGHT("000"&amp;FLOOR(tData[[#This Row],[Best]],$S$1)+$S$1-1,3)))</f>
        <v>440-449</v>
      </c>
      <c r="T142" s="58" t="s">
        <v>74</v>
      </c>
      <c r="U142" s="48" t="str">
        <f ca="1">IF(OR(tData[[#This Row],[Q]]="X",tData[[#This Row],[Q]]="*"),IFERROR(OFFSET(tComplete[[#Headers],[Next Round]],MATCH(tData[[#This Row],[Tournament]],tComplete[Tournament],0),0),""),"")</f>
        <v>Qualifikation Deutschland - Wildau</v>
      </c>
      <c r="V142" s="41" t="b">
        <f>IF(ISBLANK(tData[[#This Row],[Tournament]]),"",NOT(ISERR(FIND("SAP",UPPER(tData[[#This Row],[Team]])))))</f>
        <v>1</v>
      </c>
    </row>
    <row r="143" spans="1:22" ht="16" x14ac:dyDescent="0.2">
      <c r="A143" s="41"/>
      <c r="B143" s="41" t="s">
        <v>30</v>
      </c>
      <c r="C143" s="41"/>
      <c r="D143" s="41" t="str">
        <f ca="1">IFERROR(OFFSET(tComplete[[#Headers],[Country]],MATCH(tData[[#This Row],[Tournament]],tComplete[Tournament],0),0),"")</f>
        <v>DE</v>
      </c>
      <c r="E143" s="49">
        <f ca="1">IFERROR(OFFSET(tComplete[[#Headers],[Date]],MATCH(tData[[#This Row],[Tournament]],tComplete[Tournament],0),0),"")</f>
        <v>46039</v>
      </c>
      <c r="F143" s="49" t="str">
        <f ca="1">IFERROR(OFFSET(tComplete[[#Headers],[Round]],MATCH(tData[[#This Row],[Tournament]],tComplete[Tournament],0),0),"")</f>
        <v>Regio</v>
      </c>
      <c r="G143" s="41" t="s">
        <v>360</v>
      </c>
      <c r="H143" s="41">
        <v>420</v>
      </c>
      <c r="I143" s="41">
        <v>370</v>
      </c>
      <c r="J143" s="41">
        <v>425</v>
      </c>
      <c r="K143" s="41">
        <v>420</v>
      </c>
      <c r="L143" s="41">
        <v>335</v>
      </c>
      <c r="M143" s="41"/>
      <c r="N143" s="41"/>
      <c r="O143" s="48">
        <f>IF(ISBLANK(B143),"",IF(COUNT(tData[[#This Row],[R1]:[R3]])=0,"",MAX(tData[[#This Row],[R1]:[R3]])))</f>
        <v>425</v>
      </c>
      <c r="P143" s="50">
        <f>IF(ISBLANK(tData[[#This Row],[Tournament]]),"",IF(COUNT(tData[[#This Row],[R1]:[R3]])=0,"",MAX(tData[[#This Row],[R1]:[R3]],tData[[#This Row],[QF]:[F2]])))</f>
        <v>425</v>
      </c>
      <c r="Q143" s="51">
        <f>IF(ISBLANK(tData[[#This Row],[Tournament]]),"",IFERROR(AVERAGE(tData[[#This Row],[R1]:[R3]],tData[[#This Row],[QF]:[F2]]),""))</f>
        <v>394</v>
      </c>
      <c r="R143" s="51" t="str">
        <f>IF(ISBLANK(tData[[#This Row],[Tournament]]),"",IF(COUNT(tData[[#This Row],[R1]:[R3]])=0,"No show",RIGHT("000"&amp;FLOOR(tData[[#This Row],[Best]],$R$1),3)&amp;"-"&amp;RIGHT("000"&amp;FLOOR(tData[[#This Row],[Best]],$R$1)+$R$1-1,3)))</f>
        <v>400-449</v>
      </c>
      <c r="S143" s="51" t="str">
        <f>IF(ISBLANK(tData[[#This Row],[Tournament]]),"",IF(COUNT(tData[[#This Row],[R1]:[R3]])=0,"No show",RIGHT("000"&amp;FLOOR(tData[[#This Row],[Best]],$S$1),3)&amp;"-"&amp;RIGHT("000"&amp;FLOOR(tData[[#This Row],[Best]],$S$1)+$S$1-1,3)))</f>
        <v>420-429</v>
      </c>
      <c r="T143" s="58" t="s">
        <v>74</v>
      </c>
      <c r="U143" s="48" t="str">
        <f ca="1">IF(OR(tData[[#This Row],[Q]]="X",tData[[#This Row],[Q]]="*"),IFERROR(OFFSET(tComplete[[#Headers],[Next Round]],MATCH(tData[[#This Row],[Tournament]],tComplete[Tournament],0),0),""),"")</f>
        <v>Qualifikation Deutschland - Wildau</v>
      </c>
      <c r="V143" s="41" t="b">
        <f>IF(ISBLANK(tData[[#This Row],[Tournament]]),"",NOT(ISERR(FIND("SAP",UPPER(tData[[#This Row],[Team]])))))</f>
        <v>0</v>
      </c>
    </row>
    <row r="144" spans="1:22" ht="16" x14ac:dyDescent="0.2">
      <c r="B144" s="41" t="s">
        <v>30</v>
      </c>
      <c r="C144" s="41"/>
      <c r="D144" s="41" t="str">
        <f ca="1">IFERROR(OFFSET(tComplete[[#Headers],[Country]],MATCH(tData[[#This Row],[Tournament]],tComplete[Tournament],0),0),"")</f>
        <v>DE</v>
      </c>
      <c r="E144" s="49">
        <f ca="1">IFERROR(OFFSET(tComplete[[#Headers],[Date]],MATCH(tData[[#This Row],[Tournament]],tComplete[Tournament],0),0),"")</f>
        <v>46039</v>
      </c>
      <c r="F144" s="49" t="str">
        <f ca="1">IFERROR(OFFSET(tComplete[[#Headers],[Round]],MATCH(tData[[#This Row],[Tournament]],tComplete[Tournament],0),0),"")</f>
        <v>Regio</v>
      </c>
      <c r="G144" s="41" t="s">
        <v>361</v>
      </c>
      <c r="H144" s="41">
        <v>165</v>
      </c>
      <c r="I144" s="41">
        <v>280</v>
      </c>
      <c r="J144" s="41">
        <v>350</v>
      </c>
      <c r="K144" s="41">
        <v>330</v>
      </c>
      <c r="L144" s="41">
        <v>245</v>
      </c>
      <c r="M144" s="41"/>
      <c r="N144" s="41"/>
      <c r="O144" s="48">
        <f>IF(ISBLANK(B144),"",IF(COUNT(tData[[#This Row],[R1]:[R3]])=0,"",MAX(tData[[#This Row],[R1]:[R3]])))</f>
        <v>350</v>
      </c>
      <c r="P144" s="50">
        <f>IF(ISBLANK(tData[[#This Row],[Tournament]]),"",IF(COUNT(tData[[#This Row],[R1]:[R3]])=0,"",MAX(tData[[#This Row],[R1]:[R3]],tData[[#This Row],[QF]:[F2]])))</f>
        <v>350</v>
      </c>
      <c r="Q144" s="51">
        <f>IF(ISBLANK(tData[[#This Row],[Tournament]]),"",IFERROR(AVERAGE(tData[[#This Row],[R1]:[R3]],tData[[#This Row],[QF]:[F2]]),""))</f>
        <v>274</v>
      </c>
      <c r="R144" s="51" t="str">
        <f>IF(ISBLANK(tData[[#This Row],[Tournament]]),"",IF(COUNT(tData[[#This Row],[R1]:[R3]])=0,"No show",RIGHT("000"&amp;FLOOR(tData[[#This Row],[Best]],$R$1),3)&amp;"-"&amp;RIGHT("000"&amp;FLOOR(tData[[#This Row],[Best]],$R$1)+$R$1-1,3)))</f>
        <v>350-399</v>
      </c>
      <c r="S144" s="51" t="str">
        <f>IF(ISBLANK(tData[[#This Row],[Tournament]]),"",IF(COUNT(tData[[#This Row],[R1]:[R3]])=0,"No show",RIGHT("000"&amp;FLOOR(tData[[#This Row],[Best]],$S$1),3)&amp;"-"&amp;RIGHT("000"&amp;FLOOR(tData[[#This Row],[Best]],$S$1)+$S$1-1,3)))</f>
        <v>350-359</v>
      </c>
      <c r="T144" s="58"/>
      <c r="U144" s="48" t="str">
        <f ca="1">IF(OR(tData[[#This Row],[Q]]="X",tData[[#This Row],[Q]]="*"),IFERROR(OFFSET(tComplete[[#Headers],[Next Round]],MATCH(tData[[#This Row],[Tournament]],tComplete[Tournament],0),0),""),"")</f>
        <v/>
      </c>
      <c r="V144" s="41" t="b">
        <f>IF(ISBLANK(tData[[#This Row],[Tournament]]),"",NOT(ISERR(FIND("SAP",UPPER(tData[[#This Row],[Team]])))))</f>
        <v>0</v>
      </c>
    </row>
    <row r="145" spans="2:22" ht="16" x14ac:dyDescent="0.2">
      <c r="B145" s="41" t="s">
        <v>30</v>
      </c>
      <c r="C145" s="41"/>
      <c r="D145" s="41" t="str">
        <f ca="1">IFERROR(OFFSET(tComplete[[#Headers],[Country]],MATCH(tData[[#This Row],[Tournament]],tComplete[Tournament],0),0),"")</f>
        <v>DE</v>
      </c>
      <c r="E145" s="49">
        <f ca="1">IFERROR(OFFSET(tComplete[[#Headers],[Date]],MATCH(tData[[#This Row],[Tournament]],tComplete[Tournament],0),0),"")</f>
        <v>46039</v>
      </c>
      <c r="F145" s="49" t="str">
        <f ca="1">IFERROR(OFFSET(tComplete[[#Headers],[Round]],MATCH(tData[[#This Row],[Tournament]],tComplete[Tournament],0),0),"")</f>
        <v>Regio</v>
      </c>
      <c r="G145" s="41" t="s">
        <v>362</v>
      </c>
      <c r="H145" s="41">
        <v>290</v>
      </c>
      <c r="I145" s="41">
        <v>185</v>
      </c>
      <c r="J145" s="41">
        <v>295</v>
      </c>
      <c r="K145" s="41">
        <v>290</v>
      </c>
      <c r="L145" s="41"/>
      <c r="M145" s="41"/>
      <c r="N145" s="41"/>
      <c r="O145" s="48">
        <f>IF(ISBLANK(B145),"",IF(COUNT(tData[[#This Row],[R1]:[R3]])=0,"",MAX(tData[[#This Row],[R1]:[R3]])))</f>
        <v>295</v>
      </c>
      <c r="P145" s="50">
        <f>IF(ISBLANK(tData[[#This Row],[Tournament]]),"",IF(COUNT(tData[[#This Row],[R1]:[R3]])=0,"",MAX(tData[[#This Row],[R1]:[R3]],tData[[#This Row],[QF]:[F2]])))</f>
        <v>295</v>
      </c>
      <c r="Q145" s="51">
        <f>IF(ISBLANK(tData[[#This Row],[Tournament]]),"",IFERROR(AVERAGE(tData[[#This Row],[R1]:[R3]],tData[[#This Row],[QF]:[F2]]),""))</f>
        <v>265</v>
      </c>
      <c r="R145" s="51" t="str">
        <f>IF(ISBLANK(tData[[#This Row],[Tournament]]),"",IF(COUNT(tData[[#This Row],[R1]:[R3]])=0,"No show",RIGHT("000"&amp;FLOOR(tData[[#This Row],[Best]],$R$1),3)&amp;"-"&amp;RIGHT("000"&amp;FLOOR(tData[[#This Row],[Best]],$R$1)+$R$1-1,3)))</f>
        <v>250-299</v>
      </c>
      <c r="S145" s="51" t="str">
        <f>IF(ISBLANK(tData[[#This Row],[Tournament]]),"",IF(COUNT(tData[[#This Row],[R1]:[R3]])=0,"No show",RIGHT("000"&amp;FLOOR(tData[[#This Row],[Best]],$S$1),3)&amp;"-"&amp;RIGHT("000"&amp;FLOOR(tData[[#This Row],[Best]],$S$1)+$S$1-1,3)))</f>
        <v>290-299</v>
      </c>
      <c r="T145" s="58"/>
      <c r="U145" s="48" t="str">
        <f ca="1">IF(OR(tData[[#This Row],[Q]]="X",tData[[#This Row],[Q]]="*"),IFERROR(OFFSET(tComplete[[#Headers],[Next Round]],MATCH(tData[[#This Row],[Tournament]],tComplete[Tournament],0),0),""),"")</f>
        <v/>
      </c>
      <c r="V145" s="41" t="b">
        <f>IF(ISBLANK(tData[[#This Row],[Tournament]]),"",NOT(ISERR(FIND("SAP",UPPER(tData[[#This Row],[Team]])))))</f>
        <v>0</v>
      </c>
    </row>
    <row r="146" spans="2:22" ht="16" x14ac:dyDescent="0.2">
      <c r="B146" s="41" t="s">
        <v>30</v>
      </c>
      <c r="C146" s="41"/>
      <c r="D146" s="41" t="str">
        <f ca="1">IFERROR(OFFSET(tComplete[[#Headers],[Country]],MATCH(tData[[#This Row],[Tournament]],tComplete[Tournament],0),0),"")</f>
        <v>DE</v>
      </c>
      <c r="E146" s="49">
        <f ca="1">IFERROR(OFFSET(tComplete[[#Headers],[Date]],MATCH(tData[[#This Row],[Tournament]],tComplete[Tournament],0),0),"")</f>
        <v>46039</v>
      </c>
      <c r="F146" s="49" t="str">
        <f ca="1">IFERROR(OFFSET(tComplete[[#Headers],[Round]],MATCH(tData[[#This Row],[Tournament]],tComplete[Tournament],0),0),"")</f>
        <v>Regio</v>
      </c>
      <c r="G146" s="41" t="s">
        <v>363</v>
      </c>
      <c r="H146" s="41">
        <v>230</v>
      </c>
      <c r="I146" s="41">
        <v>270</v>
      </c>
      <c r="J146" s="41">
        <v>325</v>
      </c>
      <c r="K146" s="41">
        <v>265</v>
      </c>
      <c r="L146" s="41"/>
      <c r="M146" s="41"/>
      <c r="N146" s="41"/>
      <c r="O146" s="48">
        <f>IF(ISBLANK(B146),"",IF(COUNT(tData[[#This Row],[R1]:[R3]])=0,"",MAX(tData[[#This Row],[R1]:[R3]])))</f>
        <v>325</v>
      </c>
      <c r="P146" s="50">
        <f>IF(ISBLANK(tData[[#This Row],[Tournament]]),"",IF(COUNT(tData[[#This Row],[R1]:[R3]])=0,"",MAX(tData[[#This Row],[R1]:[R3]],tData[[#This Row],[QF]:[F2]])))</f>
        <v>325</v>
      </c>
      <c r="Q146" s="51">
        <f>IF(ISBLANK(tData[[#This Row],[Tournament]]),"",IFERROR(AVERAGE(tData[[#This Row],[R1]:[R3]],tData[[#This Row],[QF]:[F2]]),""))</f>
        <v>272.5</v>
      </c>
      <c r="R146" s="51" t="str">
        <f>IF(ISBLANK(tData[[#This Row],[Tournament]]),"",IF(COUNT(tData[[#This Row],[R1]:[R3]])=0,"No show",RIGHT("000"&amp;FLOOR(tData[[#This Row],[Best]],$R$1),3)&amp;"-"&amp;RIGHT("000"&amp;FLOOR(tData[[#This Row],[Best]],$R$1)+$R$1-1,3)))</f>
        <v>300-349</v>
      </c>
      <c r="S146" s="51" t="str">
        <f>IF(ISBLANK(tData[[#This Row],[Tournament]]),"",IF(COUNT(tData[[#This Row],[R1]:[R3]])=0,"No show",RIGHT("000"&amp;FLOOR(tData[[#This Row],[Best]],$S$1),3)&amp;"-"&amp;RIGHT("000"&amp;FLOOR(tData[[#This Row],[Best]],$S$1)+$S$1-1,3)))</f>
        <v>320-329</v>
      </c>
      <c r="T146" s="58"/>
      <c r="U146" s="48" t="str">
        <f ca="1">IF(OR(tData[[#This Row],[Q]]="X",tData[[#This Row],[Q]]="*"),IFERROR(OFFSET(tComplete[[#Headers],[Next Round]],MATCH(tData[[#This Row],[Tournament]],tComplete[Tournament],0),0),""),"")</f>
        <v/>
      </c>
      <c r="V146" s="41" t="b">
        <f>IF(ISBLANK(tData[[#This Row],[Tournament]]),"",NOT(ISERR(FIND("SAP",UPPER(tData[[#This Row],[Team]])))))</f>
        <v>0</v>
      </c>
    </row>
    <row r="147" spans="2:22" ht="16" x14ac:dyDescent="0.2">
      <c r="B147" s="41" t="s">
        <v>30</v>
      </c>
      <c r="C147" s="41"/>
      <c r="D147" s="41" t="str">
        <f ca="1">IFERROR(OFFSET(tComplete[[#Headers],[Country]],MATCH(tData[[#This Row],[Tournament]],tComplete[Tournament],0),0),"")</f>
        <v>DE</v>
      </c>
      <c r="E147" s="49">
        <f ca="1">IFERROR(OFFSET(tComplete[[#Headers],[Date]],MATCH(tData[[#This Row],[Tournament]],tComplete[Tournament],0),0),"")</f>
        <v>46039</v>
      </c>
      <c r="F147" s="49" t="str">
        <f ca="1">IFERROR(OFFSET(tComplete[[#Headers],[Round]],MATCH(tData[[#This Row],[Tournament]],tComplete[Tournament],0),0),"")</f>
        <v>Regio</v>
      </c>
      <c r="G147" s="41" t="s">
        <v>364</v>
      </c>
      <c r="H147" s="41">
        <v>250</v>
      </c>
      <c r="I147" s="41">
        <v>300</v>
      </c>
      <c r="J147" s="41">
        <v>190</v>
      </c>
      <c r="K147" s="41">
        <v>260</v>
      </c>
      <c r="L147" s="41"/>
      <c r="M147" s="41"/>
      <c r="N147" s="41"/>
      <c r="O147" s="48">
        <f>IF(ISBLANK(B147),"",IF(COUNT(tData[[#This Row],[R1]:[R3]])=0,"",MAX(tData[[#This Row],[R1]:[R3]])))</f>
        <v>300</v>
      </c>
      <c r="P147" s="50">
        <f>IF(ISBLANK(tData[[#This Row],[Tournament]]),"",IF(COUNT(tData[[#This Row],[R1]:[R3]])=0,"",MAX(tData[[#This Row],[R1]:[R3]],tData[[#This Row],[QF]:[F2]])))</f>
        <v>300</v>
      </c>
      <c r="Q147" s="51">
        <f>IF(ISBLANK(tData[[#This Row],[Tournament]]),"",IFERROR(AVERAGE(tData[[#This Row],[R1]:[R3]],tData[[#This Row],[QF]:[F2]]),""))</f>
        <v>250</v>
      </c>
      <c r="R147" s="51" t="str">
        <f>IF(ISBLANK(tData[[#This Row],[Tournament]]),"",IF(COUNT(tData[[#This Row],[R1]:[R3]])=0,"No show",RIGHT("000"&amp;FLOOR(tData[[#This Row],[Best]],$R$1),3)&amp;"-"&amp;RIGHT("000"&amp;FLOOR(tData[[#This Row],[Best]],$R$1)+$R$1-1,3)))</f>
        <v>300-349</v>
      </c>
      <c r="S147" s="51" t="str">
        <f>IF(ISBLANK(tData[[#This Row],[Tournament]]),"",IF(COUNT(tData[[#This Row],[R1]:[R3]])=0,"No show",RIGHT("000"&amp;FLOOR(tData[[#This Row],[Best]],$S$1),3)&amp;"-"&amp;RIGHT("000"&amp;FLOOR(tData[[#This Row],[Best]],$S$1)+$S$1-1,3)))</f>
        <v>300-309</v>
      </c>
      <c r="T147" s="58"/>
      <c r="U147" s="48" t="str">
        <f ca="1">IF(OR(tData[[#This Row],[Q]]="X",tData[[#This Row],[Q]]="*"),IFERROR(OFFSET(tComplete[[#Headers],[Next Round]],MATCH(tData[[#This Row],[Tournament]],tComplete[Tournament],0),0),""),"")</f>
        <v/>
      </c>
      <c r="V147" s="41" t="b">
        <f>IF(ISBLANK(tData[[#This Row],[Tournament]]),"",NOT(ISERR(FIND("SAP",UPPER(tData[[#This Row],[Team]])))))</f>
        <v>0</v>
      </c>
    </row>
    <row r="148" spans="2:22" ht="16" x14ac:dyDescent="0.2">
      <c r="B148" s="41" t="s">
        <v>30</v>
      </c>
      <c r="C148" s="41"/>
      <c r="D148" s="41" t="str">
        <f ca="1">IFERROR(OFFSET(tComplete[[#Headers],[Country]],MATCH(tData[[#This Row],[Tournament]],tComplete[Tournament],0),0),"")</f>
        <v>DE</v>
      </c>
      <c r="E148" s="49">
        <f ca="1">IFERROR(OFFSET(tComplete[[#Headers],[Date]],MATCH(tData[[#This Row],[Tournament]],tComplete[Tournament],0),0),"")</f>
        <v>46039</v>
      </c>
      <c r="F148" s="49" t="str">
        <f ca="1">IFERROR(OFFSET(tComplete[[#Headers],[Round]],MATCH(tData[[#This Row],[Tournament]],tComplete[Tournament],0),0),"")</f>
        <v>Regio</v>
      </c>
      <c r="G148" s="41" t="s">
        <v>365</v>
      </c>
      <c r="H148" s="41">
        <v>240</v>
      </c>
      <c r="I148" s="41">
        <v>240</v>
      </c>
      <c r="J148" s="41">
        <v>240</v>
      </c>
      <c r="K148" s="41">
        <v>190</v>
      </c>
      <c r="L148" s="41"/>
      <c r="M148" s="41"/>
      <c r="N148" s="41"/>
      <c r="O148" s="48">
        <f>IF(ISBLANK(B148),"",IF(COUNT(tData[[#This Row],[R1]:[R3]])=0,"",MAX(tData[[#This Row],[R1]:[R3]])))</f>
        <v>240</v>
      </c>
      <c r="P148" s="50">
        <f>IF(ISBLANK(tData[[#This Row],[Tournament]]),"",IF(COUNT(tData[[#This Row],[R1]:[R3]])=0,"",MAX(tData[[#This Row],[R1]:[R3]],tData[[#This Row],[QF]:[F2]])))</f>
        <v>240</v>
      </c>
      <c r="Q148" s="51">
        <f>IF(ISBLANK(tData[[#This Row],[Tournament]]),"",IFERROR(AVERAGE(tData[[#This Row],[R1]:[R3]],tData[[#This Row],[QF]:[F2]]),""))</f>
        <v>227.5</v>
      </c>
      <c r="R148" s="51" t="str">
        <f>IF(ISBLANK(tData[[#This Row],[Tournament]]),"",IF(COUNT(tData[[#This Row],[R1]:[R3]])=0,"No show",RIGHT("000"&amp;FLOOR(tData[[#This Row],[Best]],$R$1),3)&amp;"-"&amp;RIGHT("000"&amp;FLOOR(tData[[#This Row],[Best]],$R$1)+$R$1-1,3)))</f>
        <v>200-249</v>
      </c>
      <c r="S148" s="51" t="str">
        <f>IF(ISBLANK(tData[[#This Row],[Tournament]]),"",IF(COUNT(tData[[#This Row],[R1]:[R3]])=0,"No show",RIGHT("000"&amp;FLOOR(tData[[#This Row],[Best]],$S$1),3)&amp;"-"&amp;RIGHT("000"&amp;FLOOR(tData[[#This Row],[Best]],$S$1)+$S$1-1,3)))</f>
        <v>240-249</v>
      </c>
      <c r="T148" s="58"/>
      <c r="U148" s="48" t="str">
        <f ca="1">IF(OR(tData[[#This Row],[Q]]="X",tData[[#This Row],[Q]]="*"),IFERROR(OFFSET(tComplete[[#Headers],[Next Round]],MATCH(tData[[#This Row],[Tournament]],tComplete[Tournament],0),0),""),"")</f>
        <v/>
      </c>
      <c r="V148" s="41" t="b">
        <f>IF(ISBLANK(tData[[#This Row],[Tournament]]),"",NOT(ISERR(FIND("SAP",UPPER(tData[[#This Row],[Team]])))))</f>
        <v>0</v>
      </c>
    </row>
    <row r="149" spans="2:22" ht="16" x14ac:dyDescent="0.2">
      <c r="B149" s="41" t="s">
        <v>30</v>
      </c>
      <c r="C149" s="41"/>
      <c r="D149" s="41" t="str">
        <f ca="1">IFERROR(OFFSET(tComplete[[#Headers],[Country]],MATCH(tData[[#This Row],[Tournament]],tComplete[Tournament],0),0),"")</f>
        <v>DE</v>
      </c>
      <c r="E149" s="49">
        <f ca="1">IFERROR(OFFSET(tComplete[[#Headers],[Date]],MATCH(tData[[#This Row],[Tournament]],tComplete[Tournament],0),0),"")</f>
        <v>46039</v>
      </c>
      <c r="F149" s="49" t="str">
        <f ca="1">IFERROR(OFFSET(tComplete[[#Headers],[Round]],MATCH(tData[[#This Row],[Tournament]],tComplete[Tournament],0),0),"")</f>
        <v>Regio</v>
      </c>
      <c r="G149" s="41" t="s">
        <v>587</v>
      </c>
      <c r="H149" s="41">
        <v>180</v>
      </c>
      <c r="I149" s="41">
        <v>175</v>
      </c>
      <c r="J149" s="41">
        <v>235</v>
      </c>
      <c r="K149" s="41"/>
      <c r="L149" s="48"/>
      <c r="M149" s="48"/>
      <c r="N149" s="48"/>
      <c r="O149" s="48">
        <f>IF(ISBLANK(B149),"",IF(COUNT(tData[[#This Row],[R1]:[R3]])=0,"",MAX(tData[[#This Row],[R1]:[R3]])))</f>
        <v>235</v>
      </c>
      <c r="P149" s="50">
        <f>IF(ISBLANK(tData[[#This Row],[Tournament]]),"",IF(COUNT(tData[[#This Row],[R1]:[R3]])=0,"",MAX(tData[[#This Row],[R1]:[R3]],tData[[#This Row],[QF]:[F2]])))</f>
        <v>235</v>
      </c>
      <c r="Q149" s="51">
        <f>IF(ISBLANK(tData[[#This Row],[Tournament]]),"",IFERROR(AVERAGE(tData[[#This Row],[R1]:[R3]],tData[[#This Row],[QF]:[F2]]),""))</f>
        <v>196.66666666666666</v>
      </c>
      <c r="R149" s="51" t="str">
        <f>IF(ISBLANK(tData[[#This Row],[Tournament]]),"",IF(COUNT(tData[[#This Row],[R1]:[R3]])=0,"No show",RIGHT("000"&amp;FLOOR(tData[[#This Row],[Best]],$R$1),3)&amp;"-"&amp;RIGHT("000"&amp;FLOOR(tData[[#This Row],[Best]],$R$1)+$R$1-1,3)))</f>
        <v>200-249</v>
      </c>
      <c r="S149" s="51" t="str">
        <f>IF(ISBLANK(tData[[#This Row],[Tournament]]),"",IF(COUNT(tData[[#This Row],[R1]:[R3]])=0,"No show",RIGHT("000"&amp;FLOOR(tData[[#This Row],[Best]],$S$1),3)&amp;"-"&amp;RIGHT("000"&amp;FLOOR(tData[[#This Row],[Best]],$S$1)+$S$1-1,3)))</f>
        <v>230-239</v>
      </c>
      <c r="T149" s="58"/>
      <c r="U149" s="48" t="str">
        <f ca="1">IF(OR(tData[[#This Row],[Q]]="X",tData[[#This Row],[Q]]="*"),IFERROR(OFFSET(tComplete[[#Headers],[Next Round]],MATCH(tData[[#This Row],[Tournament]],tComplete[Tournament],0),0),""),"")</f>
        <v/>
      </c>
      <c r="V149" s="41" t="b">
        <f>IF(ISBLANK(tData[[#This Row],[Tournament]]),"",NOT(ISERR(FIND("SAP",UPPER(tData[[#This Row],[Team]])))))</f>
        <v>0</v>
      </c>
    </row>
    <row r="150" spans="2:22" ht="16" x14ac:dyDescent="0.2">
      <c r="B150" s="41" t="s">
        <v>30</v>
      </c>
      <c r="C150" s="41"/>
      <c r="D150" s="41" t="str">
        <f ca="1">IFERROR(OFFSET(tComplete[[#Headers],[Country]],MATCH(tData[[#This Row],[Tournament]],tComplete[Tournament],0),0),"")</f>
        <v>DE</v>
      </c>
      <c r="E150" s="49">
        <f ca="1">IFERROR(OFFSET(tComplete[[#Headers],[Date]],MATCH(tData[[#This Row],[Tournament]],tComplete[Tournament],0),0),"")</f>
        <v>46039</v>
      </c>
      <c r="F150" s="49" t="str">
        <f ca="1">IFERROR(OFFSET(tComplete[[#Headers],[Round]],MATCH(tData[[#This Row],[Tournament]],tComplete[Tournament],0),0),"")</f>
        <v>Regio</v>
      </c>
      <c r="G150" s="41" t="s">
        <v>366</v>
      </c>
      <c r="H150" s="41">
        <v>180</v>
      </c>
      <c r="I150" s="41">
        <v>230</v>
      </c>
      <c r="J150" s="41">
        <v>155</v>
      </c>
      <c r="K150" s="41"/>
      <c r="L150" s="48"/>
      <c r="M150" s="48"/>
      <c r="N150" s="48"/>
      <c r="O150" s="48">
        <f>IF(ISBLANK(B150),"",IF(COUNT(tData[[#This Row],[R1]:[R3]])=0,"",MAX(tData[[#This Row],[R1]:[R3]])))</f>
        <v>230</v>
      </c>
      <c r="P150" s="50">
        <f>IF(ISBLANK(tData[[#This Row],[Tournament]]),"",IF(COUNT(tData[[#This Row],[R1]:[R3]])=0,"",MAX(tData[[#This Row],[R1]:[R3]],tData[[#This Row],[QF]:[F2]])))</f>
        <v>230</v>
      </c>
      <c r="Q150" s="51">
        <f>IF(ISBLANK(tData[[#This Row],[Tournament]]),"",IFERROR(AVERAGE(tData[[#This Row],[R1]:[R3]],tData[[#This Row],[QF]:[F2]]),""))</f>
        <v>188.33333333333334</v>
      </c>
      <c r="R150" s="51" t="str">
        <f>IF(ISBLANK(tData[[#This Row],[Tournament]]),"",IF(COUNT(tData[[#This Row],[R1]:[R3]])=0,"No show",RIGHT("000"&amp;FLOOR(tData[[#This Row],[Best]],$R$1),3)&amp;"-"&amp;RIGHT("000"&amp;FLOOR(tData[[#This Row],[Best]],$R$1)+$R$1-1,3)))</f>
        <v>200-249</v>
      </c>
      <c r="S150" s="51" t="str">
        <f>IF(ISBLANK(tData[[#This Row],[Tournament]]),"",IF(COUNT(tData[[#This Row],[R1]:[R3]])=0,"No show",RIGHT("000"&amp;FLOOR(tData[[#This Row],[Best]],$S$1),3)&amp;"-"&amp;RIGHT("000"&amp;FLOOR(tData[[#This Row],[Best]],$S$1)+$S$1-1,3)))</f>
        <v>230-239</v>
      </c>
      <c r="T150" s="58"/>
      <c r="U150" s="48" t="str">
        <f ca="1">IF(OR(tData[[#This Row],[Q]]="X",tData[[#This Row],[Q]]="*"),IFERROR(OFFSET(tComplete[[#Headers],[Next Round]],MATCH(tData[[#This Row],[Tournament]],tComplete[Tournament],0),0),""),"")</f>
        <v/>
      </c>
      <c r="V150" s="41" t="b">
        <f>IF(ISBLANK(tData[[#This Row],[Tournament]]),"",NOT(ISERR(FIND("SAP",UPPER(tData[[#This Row],[Team]])))))</f>
        <v>0</v>
      </c>
    </row>
    <row r="151" spans="2:22" ht="16" x14ac:dyDescent="0.2">
      <c r="B151" s="41" t="s">
        <v>30</v>
      </c>
      <c r="C151" s="41"/>
      <c r="D151" s="41" t="str">
        <f ca="1">IFERROR(OFFSET(tComplete[[#Headers],[Country]],MATCH(tData[[#This Row],[Tournament]],tComplete[Tournament],0),0),"")</f>
        <v>DE</v>
      </c>
      <c r="E151" s="49">
        <f ca="1">IFERROR(OFFSET(tComplete[[#Headers],[Date]],MATCH(tData[[#This Row],[Tournament]],tComplete[Tournament],0),0),"")</f>
        <v>46039</v>
      </c>
      <c r="F151" s="49" t="str">
        <f ca="1">IFERROR(OFFSET(tComplete[[#Headers],[Round]],MATCH(tData[[#This Row],[Tournament]],tComplete[Tournament],0),0),"")</f>
        <v>Regio</v>
      </c>
      <c r="G151" s="41" t="s">
        <v>367</v>
      </c>
      <c r="H151" s="41">
        <v>200</v>
      </c>
      <c r="I151" s="41">
        <v>170</v>
      </c>
      <c r="J151" s="41">
        <v>210</v>
      </c>
      <c r="K151" s="41"/>
      <c r="L151" s="48"/>
      <c r="M151" s="48"/>
      <c r="N151" s="48"/>
      <c r="O151" s="48">
        <f>IF(ISBLANK(B151),"",IF(COUNT(tData[[#This Row],[R1]:[R3]])=0,"",MAX(tData[[#This Row],[R1]:[R3]])))</f>
        <v>210</v>
      </c>
      <c r="P151" s="50">
        <f>IF(ISBLANK(tData[[#This Row],[Tournament]]),"",IF(COUNT(tData[[#This Row],[R1]:[R3]])=0,"",MAX(tData[[#This Row],[R1]:[R3]],tData[[#This Row],[QF]:[F2]])))</f>
        <v>210</v>
      </c>
      <c r="Q151" s="51">
        <f>IF(ISBLANK(tData[[#This Row],[Tournament]]),"",IFERROR(AVERAGE(tData[[#This Row],[R1]:[R3]],tData[[#This Row],[QF]:[F2]]),""))</f>
        <v>193.33333333333334</v>
      </c>
      <c r="R151" s="51" t="str">
        <f>IF(ISBLANK(tData[[#This Row],[Tournament]]),"",IF(COUNT(tData[[#This Row],[R1]:[R3]])=0,"No show",RIGHT("000"&amp;FLOOR(tData[[#This Row],[Best]],$R$1),3)&amp;"-"&amp;RIGHT("000"&amp;FLOOR(tData[[#This Row],[Best]],$R$1)+$R$1-1,3)))</f>
        <v>200-249</v>
      </c>
      <c r="S151" s="51" t="str">
        <f>IF(ISBLANK(tData[[#This Row],[Tournament]]),"",IF(COUNT(tData[[#This Row],[R1]:[R3]])=0,"No show",RIGHT("000"&amp;FLOOR(tData[[#This Row],[Best]],$S$1),3)&amp;"-"&amp;RIGHT("000"&amp;FLOOR(tData[[#This Row],[Best]],$S$1)+$S$1-1,3)))</f>
        <v>210-219</v>
      </c>
      <c r="T151" s="58"/>
      <c r="U151" s="48" t="str">
        <f ca="1">IF(OR(tData[[#This Row],[Q]]="X",tData[[#This Row],[Q]]="*"),IFERROR(OFFSET(tComplete[[#Headers],[Next Round]],MATCH(tData[[#This Row],[Tournament]],tComplete[Tournament],0),0),""),"")</f>
        <v/>
      </c>
      <c r="V151" s="41" t="b">
        <f>IF(ISBLANK(tData[[#This Row],[Tournament]]),"",NOT(ISERR(FIND("SAP",UPPER(tData[[#This Row],[Team]])))))</f>
        <v>0</v>
      </c>
    </row>
    <row r="152" spans="2:22" ht="16" x14ac:dyDescent="0.2">
      <c r="B152" s="41" t="s">
        <v>30</v>
      </c>
      <c r="C152" s="41"/>
      <c r="D152" s="41" t="str">
        <f ca="1">IFERROR(OFFSET(tComplete[[#Headers],[Country]],MATCH(tData[[#This Row],[Tournament]],tComplete[Tournament],0),0),"")</f>
        <v>DE</v>
      </c>
      <c r="E152" s="49">
        <f ca="1">IFERROR(OFFSET(tComplete[[#Headers],[Date]],MATCH(tData[[#This Row],[Tournament]],tComplete[Tournament],0),0),"")</f>
        <v>46039</v>
      </c>
      <c r="F152" s="49" t="str">
        <f ca="1">IFERROR(OFFSET(tComplete[[#Headers],[Round]],MATCH(tData[[#This Row],[Tournament]],tComplete[Tournament],0),0),"")</f>
        <v>Regio</v>
      </c>
      <c r="G152" s="41" t="s">
        <v>368</v>
      </c>
      <c r="H152" s="41">
        <v>155</v>
      </c>
      <c r="I152" s="41">
        <v>160</v>
      </c>
      <c r="J152" s="41">
        <v>115</v>
      </c>
      <c r="K152" s="41"/>
      <c r="L152" s="48"/>
      <c r="M152" s="48"/>
      <c r="N152" s="48"/>
      <c r="O152" s="48">
        <f>IF(ISBLANK(B152),"",IF(COUNT(tData[[#This Row],[R1]:[R3]])=0,"",MAX(tData[[#This Row],[R1]:[R3]])))</f>
        <v>160</v>
      </c>
      <c r="P152" s="50">
        <f>IF(ISBLANK(tData[[#This Row],[Tournament]]),"",IF(COUNT(tData[[#This Row],[R1]:[R3]])=0,"",MAX(tData[[#This Row],[R1]:[R3]],tData[[#This Row],[QF]:[F2]])))</f>
        <v>160</v>
      </c>
      <c r="Q152" s="51">
        <f>IF(ISBLANK(tData[[#This Row],[Tournament]]),"",IFERROR(AVERAGE(tData[[#This Row],[R1]:[R3]],tData[[#This Row],[QF]:[F2]]),""))</f>
        <v>143.33333333333334</v>
      </c>
      <c r="R152" s="51" t="str">
        <f>IF(ISBLANK(tData[[#This Row],[Tournament]]),"",IF(COUNT(tData[[#This Row],[R1]:[R3]])=0,"No show",RIGHT("000"&amp;FLOOR(tData[[#This Row],[Best]],$R$1),3)&amp;"-"&amp;RIGHT("000"&amp;FLOOR(tData[[#This Row],[Best]],$R$1)+$R$1-1,3)))</f>
        <v>150-199</v>
      </c>
      <c r="S152" s="51" t="str">
        <f>IF(ISBLANK(tData[[#This Row],[Tournament]]),"",IF(COUNT(tData[[#This Row],[R1]:[R3]])=0,"No show",RIGHT("000"&amp;FLOOR(tData[[#This Row],[Best]],$S$1),3)&amp;"-"&amp;RIGHT("000"&amp;FLOOR(tData[[#This Row],[Best]],$S$1)+$S$1-1,3)))</f>
        <v>160-169</v>
      </c>
      <c r="T152" s="58"/>
      <c r="U152" s="48" t="str">
        <f ca="1">IF(OR(tData[[#This Row],[Q]]="X",tData[[#This Row],[Q]]="*"),IFERROR(OFFSET(tComplete[[#Headers],[Next Round]],MATCH(tData[[#This Row],[Tournament]],tComplete[Tournament],0),0),""),"")</f>
        <v/>
      </c>
      <c r="V152" s="41" t="b">
        <f>IF(ISBLANK(tData[[#This Row],[Tournament]]),"",NOT(ISERR(FIND("SAP",UPPER(tData[[#This Row],[Team]])))))</f>
        <v>0</v>
      </c>
    </row>
    <row r="153" spans="2:22" ht="16" x14ac:dyDescent="0.2">
      <c r="B153" s="41" t="s">
        <v>30</v>
      </c>
      <c r="C153" s="41"/>
      <c r="D153" s="41" t="str">
        <f ca="1">IFERROR(OFFSET(tComplete[[#Headers],[Country]],MATCH(tData[[#This Row],[Tournament]],tComplete[Tournament],0),0),"")</f>
        <v>DE</v>
      </c>
      <c r="E153" s="49">
        <f ca="1">IFERROR(OFFSET(tComplete[[#Headers],[Date]],MATCH(tData[[#This Row],[Tournament]],tComplete[Tournament],0),0),"")</f>
        <v>46039</v>
      </c>
      <c r="F153" s="49" t="str">
        <f ca="1">IFERROR(OFFSET(tComplete[[#Headers],[Round]],MATCH(tData[[#This Row],[Tournament]],tComplete[Tournament],0),0),"")</f>
        <v>Regio</v>
      </c>
      <c r="G153" s="41" t="s">
        <v>369</v>
      </c>
      <c r="H153" s="41">
        <v>130</v>
      </c>
      <c r="I153" s="41">
        <v>100</v>
      </c>
      <c r="J153" s="41">
        <v>110</v>
      </c>
      <c r="K153" s="41"/>
      <c r="L153" s="48"/>
      <c r="M153" s="48"/>
      <c r="N153" s="48"/>
      <c r="O153" s="48">
        <f>IF(ISBLANK(B153),"",IF(COUNT(tData[[#This Row],[R1]:[R3]])=0,"",MAX(tData[[#This Row],[R1]:[R3]])))</f>
        <v>130</v>
      </c>
      <c r="P153" s="50">
        <f>IF(ISBLANK(tData[[#This Row],[Tournament]]),"",IF(COUNT(tData[[#This Row],[R1]:[R3]])=0,"",MAX(tData[[#This Row],[R1]:[R3]],tData[[#This Row],[QF]:[F2]])))</f>
        <v>130</v>
      </c>
      <c r="Q153" s="51">
        <f>IF(ISBLANK(tData[[#This Row],[Tournament]]),"",IFERROR(AVERAGE(tData[[#This Row],[R1]:[R3]],tData[[#This Row],[QF]:[F2]]),""))</f>
        <v>113.33333333333333</v>
      </c>
      <c r="R153" s="51" t="str">
        <f>IF(ISBLANK(tData[[#This Row],[Tournament]]),"",IF(COUNT(tData[[#This Row],[R1]:[R3]])=0,"No show",RIGHT("000"&amp;FLOOR(tData[[#This Row],[Best]],$R$1),3)&amp;"-"&amp;RIGHT("000"&amp;FLOOR(tData[[#This Row],[Best]],$R$1)+$R$1-1,3)))</f>
        <v>100-149</v>
      </c>
      <c r="S153" s="51" t="str">
        <f>IF(ISBLANK(tData[[#This Row],[Tournament]]),"",IF(COUNT(tData[[#This Row],[R1]:[R3]])=0,"No show",RIGHT("000"&amp;FLOOR(tData[[#This Row],[Best]],$S$1),3)&amp;"-"&amp;RIGHT("000"&amp;FLOOR(tData[[#This Row],[Best]],$S$1)+$S$1-1,3)))</f>
        <v>130-139</v>
      </c>
      <c r="T153" s="58"/>
      <c r="U153" s="48" t="str">
        <f ca="1">IF(OR(tData[[#This Row],[Q]]="X",tData[[#This Row],[Q]]="*"),IFERROR(OFFSET(tComplete[[#Headers],[Next Round]],MATCH(tData[[#This Row],[Tournament]],tComplete[Tournament],0),0),""),"")</f>
        <v/>
      </c>
      <c r="V153" s="41" t="b">
        <f>IF(ISBLANK(tData[[#This Row],[Tournament]]),"",NOT(ISERR(FIND("SAP",UPPER(tData[[#This Row],[Team]])))))</f>
        <v>0</v>
      </c>
    </row>
    <row r="154" spans="2:22" ht="16" x14ac:dyDescent="0.2">
      <c r="B154" s="41" t="s">
        <v>30</v>
      </c>
      <c r="C154" s="41"/>
      <c r="D154" s="41" t="str">
        <f ca="1">IFERROR(OFFSET(tComplete[[#Headers],[Country]],MATCH(tData[[#This Row],[Tournament]],tComplete[Tournament],0),0),"")</f>
        <v>DE</v>
      </c>
      <c r="E154" s="49">
        <f ca="1">IFERROR(OFFSET(tComplete[[#Headers],[Date]],MATCH(tData[[#This Row],[Tournament]],tComplete[Tournament],0),0),"")</f>
        <v>46039</v>
      </c>
      <c r="F154" s="49" t="str">
        <f ca="1">IFERROR(OFFSET(tComplete[[#Headers],[Round]],MATCH(tData[[#This Row],[Tournament]],tComplete[Tournament],0),0),"")</f>
        <v>Regio</v>
      </c>
      <c r="G154" s="41" t="s">
        <v>370</v>
      </c>
      <c r="H154" s="41">
        <v>0</v>
      </c>
      <c r="I154" s="41">
        <v>0</v>
      </c>
      <c r="J154" s="41">
        <v>0</v>
      </c>
      <c r="K154" s="41"/>
      <c r="L154" s="48"/>
      <c r="M154" s="48"/>
      <c r="N154" s="48"/>
      <c r="O154" s="48">
        <f>IF(ISBLANK(B154),"",IF(COUNT(tData[[#This Row],[R1]:[R3]])=0,"",MAX(tData[[#This Row],[R1]:[R3]])))</f>
        <v>0</v>
      </c>
      <c r="P154" s="50">
        <f>IF(ISBLANK(tData[[#This Row],[Tournament]]),"",IF(COUNT(tData[[#This Row],[R1]:[R3]])=0,"",MAX(tData[[#This Row],[R1]:[R3]],tData[[#This Row],[QF]:[F2]])))</f>
        <v>0</v>
      </c>
      <c r="Q154" s="51">
        <f>IF(ISBLANK(tData[[#This Row],[Tournament]]),"",IFERROR(AVERAGE(tData[[#This Row],[R1]:[R3]],tData[[#This Row],[QF]:[F2]]),""))</f>
        <v>0</v>
      </c>
      <c r="R154" s="51" t="str">
        <f>IF(ISBLANK(tData[[#This Row],[Tournament]]),"",IF(COUNT(tData[[#This Row],[R1]:[R3]])=0,"No show",RIGHT("000"&amp;FLOOR(tData[[#This Row],[Best]],$R$1),3)&amp;"-"&amp;RIGHT("000"&amp;FLOOR(tData[[#This Row],[Best]],$R$1)+$R$1-1,3)))</f>
        <v>000-049</v>
      </c>
      <c r="S154" s="51" t="str">
        <f>IF(ISBLANK(tData[[#This Row],[Tournament]]),"",IF(COUNT(tData[[#This Row],[R1]:[R3]])=0,"No show",RIGHT("000"&amp;FLOOR(tData[[#This Row],[Best]],$S$1),3)&amp;"-"&amp;RIGHT("000"&amp;FLOOR(tData[[#This Row],[Best]],$S$1)+$S$1-1,3)))</f>
        <v>000-009</v>
      </c>
      <c r="T154" s="58"/>
      <c r="U154" s="48" t="str">
        <f ca="1">IF(OR(tData[[#This Row],[Q]]="X",tData[[#This Row],[Q]]="*"),IFERROR(OFFSET(tComplete[[#Headers],[Next Round]],MATCH(tData[[#This Row],[Tournament]],tComplete[Tournament],0),0),""),"")</f>
        <v/>
      </c>
      <c r="V154" s="41" t="b">
        <f>IF(ISBLANK(tData[[#This Row],[Tournament]]),"",NOT(ISERR(FIND("SAP",UPPER(tData[[#This Row],[Team]])))))</f>
        <v>0</v>
      </c>
    </row>
    <row r="155" spans="2:22" ht="16" x14ac:dyDescent="0.2">
      <c r="B155" s="41" t="s">
        <v>25</v>
      </c>
      <c r="C155" s="41"/>
      <c r="D155" s="41" t="str">
        <f ca="1">IFERROR(OFFSET(tComplete[[#Headers],[Country]],MATCH(tData[[#This Row],[Tournament]],tComplete[Tournament],0),0),"")</f>
        <v>DE</v>
      </c>
      <c r="E155" s="49">
        <f ca="1">IFERROR(OFFSET(tComplete[[#Headers],[Date]],MATCH(tData[[#This Row],[Tournament]],tComplete[Tournament],0),0),"")</f>
        <v>46039</v>
      </c>
      <c r="F155" s="49" t="str">
        <f ca="1">IFERROR(OFFSET(tComplete[[#Headers],[Round]],MATCH(tData[[#This Row],[Tournament]],tComplete[Tournament],0),0),"")</f>
        <v>Regio</v>
      </c>
      <c r="G155" s="41" t="s">
        <v>374</v>
      </c>
      <c r="H155" s="41">
        <v>485</v>
      </c>
      <c r="I155" s="41">
        <v>505</v>
      </c>
      <c r="J155" s="41">
        <v>525</v>
      </c>
      <c r="K155" s="41">
        <v>530</v>
      </c>
      <c r="L155" s="41">
        <v>405</v>
      </c>
      <c r="M155" s="41">
        <v>495</v>
      </c>
      <c r="N155" s="41">
        <v>545</v>
      </c>
      <c r="O155" s="48">
        <f>IF(ISBLANK(B155),"",IF(COUNT(tData[[#This Row],[R1]:[R3]])=0,"",MAX(tData[[#This Row],[R1]:[R3]])))</f>
        <v>525</v>
      </c>
      <c r="P155" s="50">
        <f>IF(ISBLANK(tData[[#This Row],[Tournament]]),"",IF(COUNT(tData[[#This Row],[R1]:[R3]])=0,"",MAX(tData[[#This Row],[R1]:[R3]],tData[[#This Row],[QF]:[F2]])))</f>
        <v>545</v>
      </c>
      <c r="Q155" s="51">
        <f>IF(ISBLANK(tData[[#This Row],[Tournament]]),"",IFERROR(AVERAGE(tData[[#This Row],[R1]:[R3]],tData[[#This Row],[QF]:[F2]]),""))</f>
        <v>498.57142857142856</v>
      </c>
      <c r="R155" s="51" t="str">
        <f>IF(ISBLANK(tData[[#This Row],[Tournament]]),"",IF(COUNT(tData[[#This Row],[R1]:[R3]])=0,"No show",RIGHT("000"&amp;FLOOR(tData[[#This Row],[Best]],$R$1),3)&amp;"-"&amp;RIGHT("000"&amp;FLOOR(tData[[#This Row],[Best]],$R$1)+$R$1-1,3)))</f>
        <v>500-549</v>
      </c>
      <c r="S155" s="51" t="str">
        <f>IF(ISBLANK(tData[[#This Row],[Tournament]]),"",IF(COUNT(tData[[#This Row],[R1]:[R3]])=0,"No show",RIGHT("000"&amp;FLOOR(tData[[#This Row],[Best]],$S$1),3)&amp;"-"&amp;RIGHT("000"&amp;FLOOR(tData[[#This Row],[Best]],$S$1)+$S$1-1,3)))</f>
        <v>540-549</v>
      </c>
      <c r="T155" s="58" t="s">
        <v>74</v>
      </c>
      <c r="U155" s="48" t="str">
        <f ca="1">IF(OR(tData[[#This Row],[Q]]="X",tData[[#This Row],[Q]]="*"),IFERROR(OFFSET(tComplete[[#Headers],[Next Round]],MATCH(tData[[#This Row],[Tournament]],tComplete[Tournament],0),0),""),"")</f>
        <v>Qualifikation Deutschland - Rockenhausen</v>
      </c>
      <c r="V155" s="41" t="b">
        <f>IF(ISBLANK(tData[[#This Row],[Tournament]]),"",NOT(ISERR(FIND("SAP",UPPER(tData[[#This Row],[Team]])))))</f>
        <v>0</v>
      </c>
    </row>
    <row r="156" spans="2:22" ht="16" x14ac:dyDescent="0.2">
      <c r="B156" s="41" t="s">
        <v>25</v>
      </c>
      <c r="C156" s="41"/>
      <c r="D156" s="41" t="str">
        <f ca="1">IFERROR(OFFSET(tComplete[[#Headers],[Country]],MATCH(tData[[#This Row],[Tournament]],tComplete[Tournament],0),0),"")</f>
        <v>DE</v>
      </c>
      <c r="E156" s="49">
        <f ca="1">IFERROR(OFFSET(tComplete[[#Headers],[Date]],MATCH(tData[[#This Row],[Tournament]],tComplete[Tournament],0),0),"")</f>
        <v>46039</v>
      </c>
      <c r="F156" s="49" t="str">
        <f ca="1">IFERROR(OFFSET(tComplete[[#Headers],[Round]],MATCH(tData[[#This Row],[Tournament]],tComplete[Tournament],0),0),"")</f>
        <v>Regio</v>
      </c>
      <c r="G156" s="41" t="s">
        <v>375</v>
      </c>
      <c r="H156" s="41">
        <v>345</v>
      </c>
      <c r="I156" s="41">
        <v>395</v>
      </c>
      <c r="J156" s="41">
        <v>355</v>
      </c>
      <c r="K156" s="41">
        <v>445</v>
      </c>
      <c r="L156" s="41">
        <v>405</v>
      </c>
      <c r="M156" s="41">
        <v>335</v>
      </c>
      <c r="N156" s="41">
        <v>425</v>
      </c>
      <c r="O156" s="48">
        <f>IF(ISBLANK(B156),"",IF(COUNT(tData[[#This Row],[R1]:[R3]])=0,"",MAX(tData[[#This Row],[R1]:[R3]])))</f>
        <v>395</v>
      </c>
      <c r="P156" s="50">
        <f>IF(ISBLANK(tData[[#This Row],[Tournament]]),"",IF(COUNT(tData[[#This Row],[R1]:[R3]])=0,"",MAX(tData[[#This Row],[R1]:[R3]],tData[[#This Row],[QF]:[F2]])))</f>
        <v>445</v>
      </c>
      <c r="Q156" s="51">
        <f>IF(ISBLANK(tData[[#This Row],[Tournament]]),"",IFERROR(AVERAGE(tData[[#This Row],[R1]:[R3]],tData[[#This Row],[QF]:[F2]]),""))</f>
        <v>386.42857142857144</v>
      </c>
      <c r="R156" s="51" t="str">
        <f>IF(ISBLANK(tData[[#This Row],[Tournament]]),"",IF(COUNT(tData[[#This Row],[R1]:[R3]])=0,"No show",RIGHT("000"&amp;FLOOR(tData[[#This Row],[Best]],$R$1),3)&amp;"-"&amp;RIGHT("000"&amp;FLOOR(tData[[#This Row],[Best]],$R$1)+$R$1-1,3)))</f>
        <v>400-449</v>
      </c>
      <c r="S156" s="51" t="str">
        <f>IF(ISBLANK(tData[[#This Row],[Tournament]]),"",IF(COUNT(tData[[#This Row],[R1]:[R3]])=0,"No show",RIGHT("000"&amp;FLOOR(tData[[#This Row],[Best]],$S$1),3)&amp;"-"&amp;RIGHT("000"&amp;FLOOR(tData[[#This Row],[Best]],$S$1)+$S$1-1,3)))</f>
        <v>440-449</v>
      </c>
      <c r="T156" s="58"/>
      <c r="U156" s="48" t="str">
        <f ca="1">IF(OR(tData[[#This Row],[Q]]="X",tData[[#This Row],[Q]]="*"),IFERROR(OFFSET(tComplete[[#Headers],[Next Round]],MATCH(tData[[#This Row],[Tournament]],tComplete[Tournament],0),0),""),"")</f>
        <v/>
      </c>
      <c r="V156" s="41" t="b">
        <f>IF(ISBLANK(tData[[#This Row],[Tournament]]),"",NOT(ISERR(FIND("SAP",UPPER(tData[[#This Row],[Team]])))))</f>
        <v>0</v>
      </c>
    </row>
    <row r="157" spans="2:22" ht="16" x14ac:dyDescent="0.2">
      <c r="B157" s="41" t="s">
        <v>25</v>
      </c>
      <c r="C157" s="41"/>
      <c r="D157" s="41" t="str">
        <f ca="1">IFERROR(OFFSET(tComplete[[#Headers],[Country]],MATCH(tData[[#This Row],[Tournament]],tComplete[Tournament],0),0),"")</f>
        <v>DE</v>
      </c>
      <c r="E157" s="49">
        <f ca="1">IFERROR(OFFSET(tComplete[[#Headers],[Date]],MATCH(tData[[#This Row],[Tournament]],tComplete[Tournament],0),0),"")</f>
        <v>46039</v>
      </c>
      <c r="F157" s="49" t="str">
        <f ca="1">IFERROR(OFFSET(tComplete[[#Headers],[Round]],MATCH(tData[[#This Row],[Tournament]],tComplete[Tournament],0),0),"")</f>
        <v>Regio</v>
      </c>
      <c r="G157" s="41" t="s">
        <v>376</v>
      </c>
      <c r="H157" s="41">
        <v>200</v>
      </c>
      <c r="I157" s="41">
        <v>275</v>
      </c>
      <c r="J157" s="41">
        <v>270</v>
      </c>
      <c r="K157" s="41">
        <v>265</v>
      </c>
      <c r="L157" s="41">
        <v>300</v>
      </c>
      <c r="M157" s="41"/>
      <c r="N157" s="41"/>
      <c r="O157" s="48">
        <f>IF(ISBLANK(B157),"",IF(COUNT(tData[[#This Row],[R1]:[R3]])=0,"",MAX(tData[[#This Row],[R1]:[R3]])))</f>
        <v>275</v>
      </c>
      <c r="P157" s="50">
        <f>IF(ISBLANK(tData[[#This Row],[Tournament]]),"",IF(COUNT(tData[[#This Row],[R1]:[R3]])=0,"",MAX(tData[[#This Row],[R1]:[R3]],tData[[#This Row],[QF]:[F2]])))</f>
        <v>300</v>
      </c>
      <c r="Q157" s="51">
        <f>IF(ISBLANK(tData[[#This Row],[Tournament]]),"",IFERROR(AVERAGE(tData[[#This Row],[R1]:[R3]],tData[[#This Row],[QF]:[F2]]),""))</f>
        <v>262</v>
      </c>
      <c r="R157" s="51" t="str">
        <f>IF(ISBLANK(tData[[#This Row],[Tournament]]),"",IF(COUNT(tData[[#This Row],[R1]:[R3]])=0,"No show",RIGHT("000"&amp;FLOOR(tData[[#This Row],[Best]],$R$1),3)&amp;"-"&amp;RIGHT("000"&amp;FLOOR(tData[[#This Row],[Best]],$R$1)+$R$1-1,3)))</f>
        <v>300-349</v>
      </c>
      <c r="S157" s="51" t="str">
        <f>IF(ISBLANK(tData[[#This Row],[Tournament]]),"",IF(COUNT(tData[[#This Row],[R1]:[R3]])=0,"No show",RIGHT("000"&amp;FLOOR(tData[[#This Row],[Best]],$S$1),3)&amp;"-"&amp;RIGHT("000"&amp;FLOOR(tData[[#This Row],[Best]],$S$1)+$S$1-1,3)))</f>
        <v>300-309</v>
      </c>
      <c r="T157" s="58"/>
      <c r="U157" s="48" t="str">
        <f ca="1">IF(OR(tData[[#This Row],[Q]]="X",tData[[#This Row],[Q]]="*"),IFERROR(OFFSET(tComplete[[#Headers],[Next Round]],MATCH(tData[[#This Row],[Tournament]],tComplete[Tournament],0),0),""),"")</f>
        <v/>
      </c>
      <c r="V157" s="41" t="b">
        <f>IF(ISBLANK(tData[[#This Row],[Tournament]]),"",NOT(ISERR(FIND("SAP",UPPER(tData[[#This Row],[Team]])))))</f>
        <v>0</v>
      </c>
    </row>
    <row r="158" spans="2:22" ht="16" x14ac:dyDescent="0.2">
      <c r="B158" s="41" t="s">
        <v>25</v>
      </c>
      <c r="C158" s="41"/>
      <c r="D158" s="41" t="str">
        <f ca="1">IFERROR(OFFSET(tComplete[[#Headers],[Country]],MATCH(tData[[#This Row],[Tournament]],tComplete[Tournament],0),0),"")</f>
        <v>DE</v>
      </c>
      <c r="E158" s="49">
        <f ca="1">IFERROR(OFFSET(tComplete[[#Headers],[Date]],MATCH(tData[[#This Row],[Tournament]],tComplete[Tournament],0),0),"")</f>
        <v>46039</v>
      </c>
      <c r="F158" s="49" t="str">
        <f ca="1">IFERROR(OFFSET(tComplete[[#Headers],[Round]],MATCH(tData[[#This Row],[Tournament]],tComplete[Tournament],0),0),"")</f>
        <v>Regio</v>
      </c>
      <c r="G158" s="41" t="s">
        <v>377</v>
      </c>
      <c r="H158" s="41">
        <v>165</v>
      </c>
      <c r="I158" s="41">
        <v>270</v>
      </c>
      <c r="J158" s="41">
        <v>210</v>
      </c>
      <c r="K158" s="41">
        <v>210</v>
      </c>
      <c r="L158" s="41">
        <v>165</v>
      </c>
      <c r="M158" s="41"/>
      <c r="N158" s="41"/>
      <c r="O158" s="48">
        <f>IF(ISBLANK(B158),"",IF(COUNT(tData[[#This Row],[R1]:[R3]])=0,"",MAX(tData[[#This Row],[R1]:[R3]])))</f>
        <v>270</v>
      </c>
      <c r="P158" s="50">
        <f>IF(ISBLANK(tData[[#This Row],[Tournament]]),"",IF(COUNT(tData[[#This Row],[R1]:[R3]])=0,"",MAX(tData[[#This Row],[R1]:[R3]],tData[[#This Row],[QF]:[F2]])))</f>
        <v>270</v>
      </c>
      <c r="Q158" s="51">
        <f>IF(ISBLANK(tData[[#This Row],[Tournament]]),"",IFERROR(AVERAGE(tData[[#This Row],[R1]:[R3]],tData[[#This Row],[QF]:[F2]]),""))</f>
        <v>204</v>
      </c>
      <c r="R158" s="51" t="str">
        <f>IF(ISBLANK(tData[[#This Row],[Tournament]]),"",IF(COUNT(tData[[#This Row],[R1]:[R3]])=0,"No show",RIGHT("000"&amp;FLOOR(tData[[#This Row],[Best]],$R$1),3)&amp;"-"&amp;RIGHT("000"&amp;FLOOR(tData[[#This Row],[Best]],$R$1)+$R$1-1,3)))</f>
        <v>250-299</v>
      </c>
      <c r="S158" s="51" t="str">
        <f>IF(ISBLANK(tData[[#This Row],[Tournament]]),"",IF(COUNT(tData[[#This Row],[R1]:[R3]])=0,"No show",RIGHT("000"&amp;FLOOR(tData[[#This Row],[Best]],$S$1),3)&amp;"-"&amp;RIGHT("000"&amp;FLOOR(tData[[#This Row],[Best]],$S$1)+$S$1-1,3)))</f>
        <v>270-279</v>
      </c>
      <c r="T158" s="58" t="s">
        <v>74</v>
      </c>
      <c r="U158" s="48" t="str">
        <f ca="1">IF(OR(tData[[#This Row],[Q]]="X",tData[[#This Row],[Q]]="*"),IFERROR(OFFSET(tComplete[[#Headers],[Next Round]],MATCH(tData[[#This Row],[Tournament]],tComplete[Tournament],0),0),""),"")</f>
        <v>Qualifikation Deutschland - Rockenhausen</v>
      </c>
      <c r="V158" s="41" t="b">
        <f>IF(ISBLANK(tData[[#This Row],[Tournament]]),"",NOT(ISERR(FIND("SAP",UPPER(tData[[#This Row],[Team]])))))</f>
        <v>0</v>
      </c>
    </row>
    <row r="159" spans="2:22" ht="16" x14ac:dyDescent="0.2">
      <c r="B159" s="41" t="s">
        <v>25</v>
      </c>
      <c r="C159" s="41"/>
      <c r="D159" s="41" t="str">
        <f ca="1">IFERROR(OFFSET(tComplete[[#Headers],[Country]],MATCH(tData[[#This Row],[Tournament]],tComplete[Tournament],0),0),"")</f>
        <v>DE</v>
      </c>
      <c r="E159" s="49">
        <f ca="1">IFERROR(OFFSET(tComplete[[#Headers],[Date]],MATCH(tData[[#This Row],[Tournament]],tComplete[Tournament],0),0),"")</f>
        <v>46039</v>
      </c>
      <c r="F159" s="49" t="str">
        <f ca="1">IFERROR(OFFSET(tComplete[[#Headers],[Round]],MATCH(tData[[#This Row],[Tournament]],tComplete[Tournament],0),0),"")</f>
        <v>Regio</v>
      </c>
      <c r="G159" s="41" t="s">
        <v>378</v>
      </c>
      <c r="H159" s="41">
        <v>215</v>
      </c>
      <c r="I159" s="41">
        <v>175</v>
      </c>
      <c r="J159" s="41">
        <v>255</v>
      </c>
      <c r="K159" s="41">
        <v>185</v>
      </c>
      <c r="L159" s="41"/>
      <c r="M159" s="41"/>
      <c r="N159" s="41"/>
      <c r="O159" s="48">
        <f>IF(ISBLANK(B159),"",IF(COUNT(tData[[#This Row],[R1]:[R3]])=0,"",MAX(tData[[#This Row],[R1]:[R3]])))</f>
        <v>255</v>
      </c>
      <c r="P159" s="50">
        <f>IF(ISBLANK(tData[[#This Row],[Tournament]]),"",IF(COUNT(tData[[#This Row],[R1]:[R3]])=0,"",MAX(tData[[#This Row],[R1]:[R3]],tData[[#This Row],[QF]:[F2]])))</f>
        <v>255</v>
      </c>
      <c r="Q159" s="51">
        <f>IF(ISBLANK(tData[[#This Row],[Tournament]]),"",IFERROR(AVERAGE(tData[[#This Row],[R1]:[R3]],tData[[#This Row],[QF]:[F2]]),""))</f>
        <v>207.5</v>
      </c>
      <c r="R159" s="51" t="str">
        <f>IF(ISBLANK(tData[[#This Row],[Tournament]]),"",IF(COUNT(tData[[#This Row],[R1]:[R3]])=0,"No show",RIGHT("000"&amp;FLOOR(tData[[#This Row],[Best]],$R$1),3)&amp;"-"&amp;RIGHT("000"&amp;FLOOR(tData[[#This Row],[Best]],$R$1)+$R$1-1,3)))</f>
        <v>250-299</v>
      </c>
      <c r="S159" s="51" t="str">
        <f>IF(ISBLANK(tData[[#This Row],[Tournament]]),"",IF(COUNT(tData[[#This Row],[R1]:[R3]])=0,"No show",RIGHT("000"&amp;FLOOR(tData[[#This Row],[Best]],$S$1),3)&amp;"-"&amp;RIGHT("000"&amp;FLOOR(tData[[#This Row],[Best]],$S$1)+$S$1-1,3)))</f>
        <v>250-259</v>
      </c>
      <c r="T159" s="58"/>
      <c r="U159" s="48" t="str">
        <f ca="1">IF(OR(tData[[#This Row],[Q]]="X",tData[[#This Row],[Q]]="*"),IFERROR(OFFSET(tComplete[[#Headers],[Next Round]],MATCH(tData[[#This Row],[Tournament]],tComplete[Tournament],0),0),""),"")</f>
        <v/>
      </c>
      <c r="V159" s="41" t="b">
        <f>IF(ISBLANK(tData[[#This Row],[Tournament]]),"",NOT(ISERR(FIND("SAP",UPPER(tData[[#This Row],[Team]])))))</f>
        <v>0</v>
      </c>
    </row>
    <row r="160" spans="2:22" ht="16" x14ac:dyDescent="0.2">
      <c r="B160" s="41" t="s">
        <v>25</v>
      </c>
      <c r="C160" s="41"/>
      <c r="D160" s="41" t="str">
        <f ca="1">IFERROR(OFFSET(tComplete[[#Headers],[Country]],MATCH(tData[[#This Row],[Tournament]],tComplete[Tournament],0),0),"")</f>
        <v>DE</v>
      </c>
      <c r="E160" s="49">
        <f ca="1">IFERROR(OFFSET(tComplete[[#Headers],[Date]],MATCH(tData[[#This Row],[Tournament]],tComplete[Tournament],0),0),"")</f>
        <v>46039</v>
      </c>
      <c r="F160" s="49" t="str">
        <f ca="1">IFERROR(OFFSET(tComplete[[#Headers],[Round]],MATCH(tData[[#This Row],[Tournament]],tComplete[Tournament],0),0),"")</f>
        <v>Regio</v>
      </c>
      <c r="G160" s="41" t="s">
        <v>379</v>
      </c>
      <c r="H160" s="41">
        <v>310</v>
      </c>
      <c r="I160" s="41">
        <v>125</v>
      </c>
      <c r="J160" s="41">
        <v>260</v>
      </c>
      <c r="K160" s="41">
        <v>180</v>
      </c>
      <c r="L160" s="41"/>
      <c r="M160" s="41"/>
      <c r="N160" s="41"/>
      <c r="O160" s="48">
        <f>IF(ISBLANK(B160),"",IF(COUNT(tData[[#This Row],[R1]:[R3]])=0,"",MAX(tData[[#This Row],[R1]:[R3]])))</f>
        <v>310</v>
      </c>
      <c r="P160" s="50">
        <f>IF(ISBLANK(tData[[#This Row],[Tournament]]),"",IF(COUNT(tData[[#This Row],[R1]:[R3]])=0,"",MAX(tData[[#This Row],[R1]:[R3]],tData[[#This Row],[QF]:[F2]])))</f>
        <v>310</v>
      </c>
      <c r="Q160" s="51">
        <f>IF(ISBLANK(tData[[#This Row],[Tournament]]),"",IFERROR(AVERAGE(tData[[#This Row],[R1]:[R3]],tData[[#This Row],[QF]:[F2]]),""))</f>
        <v>218.75</v>
      </c>
      <c r="R160" s="51" t="str">
        <f>IF(ISBLANK(tData[[#This Row],[Tournament]]),"",IF(COUNT(tData[[#This Row],[R1]:[R3]])=0,"No show",RIGHT("000"&amp;FLOOR(tData[[#This Row],[Best]],$R$1),3)&amp;"-"&amp;RIGHT("000"&amp;FLOOR(tData[[#This Row],[Best]],$R$1)+$R$1-1,3)))</f>
        <v>300-349</v>
      </c>
      <c r="S160" s="51" t="str">
        <f>IF(ISBLANK(tData[[#This Row],[Tournament]]),"",IF(COUNT(tData[[#This Row],[R1]:[R3]])=0,"No show",RIGHT("000"&amp;FLOOR(tData[[#This Row],[Best]],$S$1),3)&amp;"-"&amp;RIGHT("000"&amp;FLOOR(tData[[#This Row],[Best]],$S$1)+$S$1-1,3)))</f>
        <v>310-319</v>
      </c>
      <c r="T160" s="58" t="s">
        <v>74</v>
      </c>
      <c r="U160" s="48" t="str">
        <f ca="1">IF(OR(tData[[#This Row],[Q]]="X",tData[[#This Row],[Q]]="*"),IFERROR(OFFSET(tComplete[[#Headers],[Next Round]],MATCH(tData[[#This Row],[Tournament]],tComplete[Tournament],0),0),""),"")</f>
        <v>Qualifikation Deutschland - Rockenhausen</v>
      </c>
      <c r="V160" s="41" t="b">
        <f>IF(ISBLANK(tData[[#This Row],[Tournament]]),"",NOT(ISERR(FIND("SAP",UPPER(tData[[#This Row],[Team]])))))</f>
        <v>0</v>
      </c>
    </row>
    <row r="161" spans="2:22" ht="16" x14ac:dyDescent="0.2">
      <c r="B161" s="41" t="s">
        <v>25</v>
      </c>
      <c r="C161" s="41"/>
      <c r="D161" s="41" t="str">
        <f ca="1">IFERROR(OFFSET(tComplete[[#Headers],[Country]],MATCH(tData[[#This Row],[Tournament]],tComplete[Tournament],0),0),"")</f>
        <v>DE</v>
      </c>
      <c r="E161" s="49">
        <f ca="1">IFERROR(OFFSET(tComplete[[#Headers],[Date]],MATCH(tData[[#This Row],[Tournament]],tComplete[Tournament],0),0),"")</f>
        <v>46039</v>
      </c>
      <c r="F161" s="49" t="str">
        <f ca="1">IFERROR(OFFSET(tComplete[[#Headers],[Round]],MATCH(tData[[#This Row],[Tournament]],tComplete[Tournament],0),0),"")</f>
        <v>Regio</v>
      </c>
      <c r="G161" s="41" t="s">
        <v>380</v>
      </c>
      <c r="H161" s="41">
        <v>200</v>
      </c>
      <c r="I161" s="41">
        <v>330</v>
      </c>
      <c r="J161" s="41">
        <v>265</v>
      </c>
      <c r="K161" s="41">
        <v>175</v>
      </c>
      <c r="L161" s="41"/>
      <c r="M161" s="41"/>
      <c r="N161" s="41"/>
      <c r="O161" s="48">
        <f>IF(ISBLANK(B161),"",IF(COUNT(tData[[#This Row],[R1]:[R3]])=0,"",MAX(tData[[#This Row],[R1]:[R3]])))</f>
        <v>330</v>
      </c>
      <c r="P161" s="50">
        <f>IF(ISBLANK(tData[[#This Row],[Tournament]]),"",IF(COUNT(tData[[#This Row],[R1]:[R3]])=0,"",MAX(tData[[#This Row],[R1]:[R3]],tData[[#This Row],[QF]:[F2]])))</f>
        <v>330</v>
      </c>
      <c r="Q161" s="51">
        <f>IF(ISBLANK(tData[[#This Row],[Tournament]]),"",IFERROR(AVERAGE(tData[[#This Row],[R1]:[R3]],tData[[#This Row],[QF]:[F2]]),""))</f>
        <v>242.5</v>
      </c>
      <c r="R161" s="51" t="str">
        <f>IF(ISBLANK(tData[[#This Row],[Tournament]]),"",IF(COUNT(tData[[#This Row],[R1]:[R3]])=0,"No show",RIGHT("000"&amp;FLOOR(tData[[#This Row],[Best]],$R$1),3)&amp;"-"&amp;RIGHT("000"&amp;FLOOR(tData[[#This Row],[Best]],$R$1)+$R$1-1,3)))</f>
        <v>300-349</v>
      </c>
      <c r="S161" s="51" t="str">
        <f>IF(ISBLANK(tData[[#This Row],[Tournament]]),"",IF(COUNT(tData[[#This Row],[R1]:[R3]])=0,"No show",RIGHT("000"&amp;FLOOR(tData[[#This Row],[Best]],$S$1),3)&amp;"-"&amp;RIGHT("000"&amp;FLOOR(tData[[#This Row],[Best]],$S$1)+$S$1-1,3)))</f>
        <v>330-339</v>
      </c>
      <c r="T161" s="58" t="s">
        <v>74</v>
      </c>
      <c r="U161" s="48" t="str">
        <f ca="1">IF(OR(tData[[#This Row],[Q]]="X",tData[[#This Row],[Q]]="*"),IFERROR(OFFSET(tComplete[[#Headers],[Next Round]],MATCH(tData[[#This Row],[Tournament]],tComplete[Tournament],0),0),""),"")</f>
        <v>Qualifikation Deutschland - Rockenhausen</v>
      </c>
      <c r="V161" s="41" t="b">
        <f>IF(ISBLANK(tData[[#This Row],[Tournament]]),"",NOT(ISERR(FIND("SAP",UPPER(tData[[#This Row],[Team]])))))</f>
        <v>0</v>
      </c>
    </row>
    <row r="162" spans="2:22" ht="16" x14ac:dyDescent="0.2">
      <c r="B162" s="41" t="s">
        <v>25</v>
      </c>
      <c r="C162" s="41"/>
      <c r="D162" s="41" t="str">
        <f ca="1">IFERROR(OFFSET(tComplete[[#Headers],[Country]],MATCH(tData[[#This Row],[Tournament]],tComplete[Tournament],0),0),"")</f>
        <v>DE</v>
      </c>
      <c r="E162" s="49">
        <f ca="1">IFERROR(OFFSET(tComplete[[#Headers],[Date]],MATCH(tData[[#This Row],[Tournament]],tComplete[Tournament],0),0),"")</f>
        <v>46039</v>
      </c>
      <c r="F162" s="49" t="str">
        <f ca="1">IFERROR(OFFSET(tComplete[[#Headers],[Round]],MATCH(tData[[#This Row],[Tournament]],tComplete[Tournament],0),0),"")</f>
        <v>Regio</v>
      </c>
      <c r="G162" s="41" t="s">
        <v>381</v>
      </c>
      <c r="H162" s="41">
        <v>195</v>
      </c>
      <c r="I162" s="41">
        <v>175</v>
      </c>
      <c r="J162" s="41">
        <v>305</v>
      </c>
      <c r="K162" s="41">
        <v>165</v>
      </c>
      <c r="L162" s="41"/>
      <c r="M162" s="41"/>
      <c r="N162" s="41"/>
      <c r="O162" s="48">
        <f>IF(ISBLANK(B162),"",IF(COUNT(tData[[#This Row],[R1]:[R3]])=0,"",MAX(tData[[#This Row],[R1]:[R3]])))</f>
        <v>305</v>
      </c>
      <c r="P162" s="50">
        <f>IF(ISBLANK(tData[[#This Row],[Tournament]]),"",IF(COUNT(tData[[#This Row],[R1]:[R3]])=0,"",MAX(tData[[#This Row],[R1]:[R3]],tData[[#This Row],[QF]:[F2]])))</f>
        <v>305</v>
      </c>
      <c r="Q162" s="51">
        <f>IF(ISBLANK(tData[[#This Row],[Tournament]]),"",IFERROR(AVERAGE(tData[[#This Row],[R1]:[R3]],tData[[#This Row],[QF]:[F2]]),""))</f>
        <v>210</v>
      </c>
      <c r="R162" s="51" t="str">
        <f>IF(ISBLANK(tData[[#This Row],[Tournament]]),"",IF(COUNT(tData[[#This Row],[R1]:[R3]])=0,"No show",RIGHT("000"&amp;FLOOR(tData[[#This Row],[Best]],$R$1),3)&amp;"-"&amp;RIGHT("000"&amp;FLOOR(tData[[#This Row],[Best]],$R$1)+$R$1-1,3)))</f>
        <v>300-349</v>
      </c>
      <c r="S162" s="51" t="str">
        <f>IF(ISBLANK(tData[[#This Row],[Tournament]]),"",IF(COUNT(tData[[#This Row],[R1]:[R3]])=0,"No show",RIGHT("000"&amp;FLOOR(tData[[#This Row],[Best]],$S$1),3)&amp;"-"&amp;RIGHT("000"&amp;FLOOR(tData[[#This Row],[Best]],$S$1)+$S$1-1,3)))</f>
        <v>300-309</v>
      </c>
      <c r="T162" s="58"/>
      <c r="U162" s="48" t="str">
        <f ca="1">IF(OR(tData[[#This Row],[Q]]="X",tData[[#This Row],[Q]]="*"),IFERROR(OFFSET(tComplete[[#Headers],[Next Round]],MATCH(tData[[#This Row],[Tournament]],tComplete[Tournament],0),0),""),"")</f>
        <v/>
      </c>
      <c r="V162" s="41" t="b">
        <f>IF(ISBLANK(tData[[#This Row],[Tournament]]),"",NOT(ISERR(FIND("SAP",UPPER(tData[[#This Row],[Team]])))))</f>
        <v>0</v>
      </c>
    </row>
    <row r="163" spans="2:22" ht="16" x14ac:dyDescent="0.2">
      <c r="B163" s="41" t="s">
        <v>25</v>
      </c>
      <c r="C163" s="41"/>
      <c r="D163" s="41" t="str">
        <f ca="1">IFERROR(OFFSET(tComplete[[#Headers],[Country]],MATCH(tData[[#This Row],[Tournament]],tComplete[Tournament],0),0),"")</f>
        <v>DE</v>
      </c>
      <c r="E163" s="49">
        <f ca="1">IFERROR(OFFSET(tComplete[[#Headers],[Date]],MATCH(tData[[#This Row],[Tournament]],tComplete[Tournament],0),0),"")</f>
        <v>46039</v>
      </c>
      <c r="F163" s="49" t="str">
        <f ca="1">IFERROR(OFFSET(tComplete[[#Headers],[Round]],MATCH(tData[[#This Row],[Tournament]],tComplete[Tournament],0),0),"")</f>
        <v>Regio</v>
      </c>
      <c r="G163" s="41" t="s">
        <v>382</v>
      </c>
      <c r="H163" s="41">
        <v>220</v>
      </c>
      <c r="I163" s="41">
        <v>150</v>
      </c>
      <c r="J163" s="41">
        <v>220</v>
      </c>
      <c r="K163" s="41"/>
      <c r="L163" s="48"/>
      <c r="M163" s="48"/>
      <c r="N163" s="48"/>
      <c r="O163" s="48">
        <f>IF(ISBLANK(B163),"",IF(COUNT(tData[[#This Row],[R1]:[R3]])=0,"",MAX(tData[[#This Row],[R1]:[R3]])))</f>
        <v>220</v>
      </c>
      <c r="P163" s="50">
        <f>IF(ISBLANK(tData[[#This Row],[Tournament]]),"",IF(COUNT(tData[[#This Row],[R1]:[R3]])=0,"",MAX(tData[[#This Row],[R1]:[R3]],tData[[#This Row],[QF]:[F2]])))</f>
        <v>220</v>
      </c>
      <c r="Q163" s="51">
        <f>IF(ISBLANK(tData[[#This Row],[Tournament]]),"",IFERROR(AVERAGE(tData[[#This Row],[R1]:[R3]],tData[[#This Row],[QF]:[F2]]),""))</f>
        <v>196.66666666666666</v>
      </c>
      <c r="R163" s="51" t="str">
        <f>IF(ISBLANK(tData[[#This Row],[Tournament]]),"",IF(COUNT(tData[[#This Row],[R1]:[R3]])=0,"No show",RIGHT("000"&amp;FLOOR(tData[[#This Row],[Best]],$R$1),3)&amp;"-"&amp;RIGHT("000"&amp;FLOOR(tData[[#This Row],[Best]],$R$1)+$R$1-1,3)))</f>
        <v>200-249</v>
      </c>
      <c r="S163" s="51" t="str">
        <f>IF(ISBLANK(tData[[#This Row],[Tournament]]),"",IF(COUNT(tData[[#This Row],[R1]:[R3]])=0,"No show",RIGHT("000"&amp;FLOOR(tData[[#This Row],[Best]],$S$1),3)&amp;"-"&amp;RIGHT("000"&amp;FLOOR(tData[[#This Row],[Best]],$S$1)+$S$1-1,3)))</f>
        <v>220-229</v>
      </c>
      <c r="T163" s="58"/>
      <c r="U163" s="48" t="str">
        <f ca="1">IF(OR(tData[[#This Row],[Q]]="X",tData[[#This Row],[Q]]="*"),IFERROR(OFFSET(tComplete[[#Headers],[Next Round]],MATCH(tData[[#This Row],[Tournament]],tComplete[Tournament],0),0),""),"")</f>
        <v/>
      </c>
      <c r="V163" s="41" t="b">
        <f>IF(ISBLANK(tData[[#This Row],[Tournament]]),"",NOT(ISERR(FIND("SAP",UPPER(tData[[#This Row],[Team]])))))</f>
        <v>0</v>
      </c>
    </row>
    <row r="164" spans="2:22" ht="16" x14ac:dyDescent="0.2">
      <c r="B164" s="41" t="s">
        <v>25</v>
      </c>
      <c r="C164" s="41"/>
      <c r="D164" s="41" t="str">
        <f ca="1">IFERROR(OFFSET(tComplete[[#Headers],[Country]],MATCH(tData[[#This Row],[Tournament]],tComplete[Tournament],0),0),"")</f>
        <v>DE</v>
      </c>
      <c r="E164" s="49">
        <f ca="1">IFERROR(OFFSET(tComplete[[#Headers],[Date]],MATCH(tData[[#This Row],[Tournament]],tComplete[Tournament],0),0),"")</f>
        <v>46039</v>
      </c>
      <c r="F164" s="49" t="str">
        <f ca="1">IFERROR(OFFSET(tComplete[[#Headers],[Round]],MATCH(tData[[#This Row],[Tournament]],tComplete[Tournament],0),0),"")</f>
        <v>Regio</v>
      </c>
      <c r="G164" s="41" t="s">
        <v>383</v>
      </c>
      <c r="H164" s="41">
        <v>155</v>
      </c>
      <c r="I164" s="41">
        <v>160</v>
      </c>
      <c r="J164" s="41">
        <v>215</v>
      </c>
      <c r="K164" s="41"/>
      <c r="L164" s="48"/>
      <c r="M164" s="48"/>
      <c r="N164" s="48"/>
      <c r="O164" s="48">
        <f>IF(ISBLANK(B164),"",IF(COUNT(tData[[#This Row],[R1]:[R3]])=0,"",MAX(tData[[#This Row],[R1]:[R3]])))</f>
        <v>215</v>
      </c>
      <c r="P164" s="50">
        <f>IF(ISBLANK(tData[[#This Row],[Tournament]]),"",IF(COUNT(tData[[#This Row],[R1]:[R3]])=0,"",MAX(tData[[#This Row],[R1]:[R3]],tData[[#This Row],[QF]:[F2]])))</f>
        <v>215</v>
      </c>
      <c r="Q164" s="51">
        <f>IF(ISBLANK(tData[[#This Row],[Tournament]]),"",IFERROR(AVERAGE(tData[[#This Row],[R1]:[R3]],tData[[#This Row],[QF]:[F2]]),""))</f>
        <v>176.66666666666666</v>
      </c>
      <c r="R164" s="51" t="str">
        <f>IF(ISBLANK(tData[[#This Row],[Tournament]]),"",IF(COUNT(tData[[#This Row],[R1]:[R3]])=0,"No show",RIGHT("000"&amp;FLOOR(tData[[#This Row],[Best]],$R$1),3)&amp;"-"&amp;RIGHT("000"&amp;FLOOR(tData[[#This Row],[Best]],$R$1)+$R$1-1,3)))</f>
        <v>200-249</v>
      </c>
      <c r="S164" s="51" t="str">
        <f>IF(ISBLANK(tData[[#This Row],[Tournament]]),"",IF(COUNT(tData[[#This Row],[R1]:[R3]])=0,"No show",RIGHT("000"&amp;FLOOR(tData[[#This Row],[Best]],$S$1),3)&amp;"-"&amp;RIGHT("000"&amp;FLOOR(tData[[#This Row],[Best]],$S$1)+$S$1-1,3)))</f>
        <v>210-219</v>
      </c>
      <c r="T164" s="58"/>
      <c r="U164" s="48" t="str">
        <f ca="1">IF(OR(tData[[#This Row],[Q]]="X",tData[[#This Row],[Q]]="*"),IFERROR(OFFSET(tComplete[[#Headers],[Next Round]],MATCH(tData[[#This Row],[Tournament]],tComplete[Tournament],0),0),""),"")</f>
        <v/>
      </c>
      <c r="V164" s="41" t="b">
        <f>IF(ISBLANK(tData[[#This Row],[Tournament]]),"",NOT(ISERR(FIND("SAP",UPPER(tData[[#This Row],[Team]])))))</f>
        <v>0</v>
      </c>
    </row>
    <row r="165" spans="2:22" ht="16" x14ac:dyDescent="0.2">
      <c r="B165" s="41" t="s">
        <v>25</v>
      </c>
      <c r="C165" s="41"/>
      <c r="D165" s="41" t="str">
        <f ca="1">IFERROR(OFFSET(tComplete[[#Headers],[Country]],MATCH(tData[[#This Row],[Tournament]],tComplete[Tournament],0),0),"")</f>
        <v>DE</v>
      </c>
      <c r="E165" s="49">
        <f ca="1">IFERROR(OFFSET(tComplete[[#Headers],[Date]],MATCH(tData[[#This Row],[Tournament]],tComplete[Tournament],0),0),"")</f>
        <v>46039</v>
      </c>
      <c r="F165" s="49" t="str">
        <f ca="1">IFERROR(OFFSET(tComplete[[#Headers],[Round]],MATCH(tData[[#This Row],[Tournament]],tComplete[Tournament],0),0),"")</f>
        <v>Regio</v>
      </c>
      <c r="G165" s="41" t="s">
        <v>384</v>
      </c>
      <c r="H165" s="41">
        <v>145</v>
      </c>
      <c r="I165" s="41">
        <v>180</v>
      </c>
      <c r="J165" s="41">
        <v>205</v>
      </c>
      <c r="K165" s="41"/>
      <c r="L165" s="48"/>
      <c r="M165" s="48"/>
      <c r="N165" s="48"/>
      <c r="O165" s="48">
        <f>IF(ISBLANK(B165),"",IF(COUNT(tData[[#This Row],[R1]:[R3]])=0,"",MAX(tData[[#This Row],[R1]:[R3]])))</f>
        <v>205</v>
      </c>
      <c r="P165" s="50">
        <f>IF(ISBLANK(tData[[#This Row],[Tournament]]),"",IF(COUNT(tData[[#This Row],[R1]:[R3]])=0,"",MAX(tData[[#This Row],[R1]:[R3]],tData[[#This Row],[QF]:[F2]])))</f>
        <v>205</v>
      </c>
      <c r="Q165" s="51">
        <f>IF(ISBLANK(tData[[#This Row],[Tournament]]),"",IFERROR(AVERAGE(tData[[#This Row],[R1]:[R3]],tData[[#This Row],[QF]:[F2]]),""))</f>
        <v>176.66666666666666</v>
      </c>
      <c r="R165" s="51" t="str">
        <f>IF(ISBLANK(tData[[#This Row],[Tournament]]),"",IF(COUNT(tData[[#This Row],[R1]:[R3]])=0,"No show",RIGHT("000"&amp;FLOOR(tData[[#This Row],[Best]],$R$1),3)&amp;"-"&amp;RIGHT("000"&amp;FLOOR(tData[[#This Row],[Best]],$R$1)+$R$1-1,3)))</f>
        <v>200-249</v>
      </c>
      <c r="S165" s="51" t="str">
        <f>IF(ISBLANK(tData[[#This Row],[Tournament]]),"",IF(COUNT(tData[[#This Row],[R1]:[R3]])=0,"No show",RIGHT("000"&amp;FLOOR(tData[[#This Row],[Best]],$S$1),3)&amp;"-"&amp;RIGHT("000"&amp;FLOOR(tData[[#This Row],[Best]],$S$1)+$S$1-1,3)))</f>
        <v>200-209</v>
      </c>
      <c r="T165" s="58"/>
      <c r="U165" s="48" t="str">
        <f ca="1">IF(OR(tData[[#This Row],[Q]]="X",tData[[#This Row],[Q]]="*"),IFERROR(OFFSET(tComplete[[#Headers],[Next Round]],MATCH(tData[[#This Row],[Tournament]],tComplete[Tournament],0),0),""),"")</f>
        <v/>
      </c>
      <c r="V165" s="41" t="b">
        <f>IF(ISBLANK(tData[[#This Row],[Tournament]]),"",NOT(ISERR(FIND("SAP",UPPER(tData[[#This Row],[Team]])))))</f>
        <v>0</v>
      </c>
    </row>
    <row r="166" spans="2:22" ht="16" x14ac:dyDescent="0.2">
      <c r="B166" s="41" t="s">
        <v>25</v>
      </c>
      <c r="C166" s="41"/>
      <c r="D166" s="41" t="str">
        <f ca="1">IFERROR(OFFSET(tComplete[[#Headers],[Country]],MATCH(tData[[#This Row],[Tournament]],tComplete[Tournament],0),0),"")</f>
        <v>DE</v>
      </c>
      <c r="E166" s="49">
        <f ca="1">IFERROR(OFFSET(tComplete[[#Headers],[Date]],MATCH(tData[[#This Row],[Tournament]],tComplete[Tournament],0),0),"")</f>
        <v>46039</v>
      </c>
      <c r="F166" s="49" t="str">
        <f ca="1">IFERROR(OFFSET(tComplete[[#Headers],[Round]],MATCH(tData[[#This Row],[Tournament]],tComplete[Tournament],0),0),"")</f>
        <v>Regio</v>
      </c>
      <c r="G166" s="41" t="s">
        <v>385</v>
      </c>
      <c r="H166" s="41">
        <v>115</v>
      </c>
      <c r="I166" s="41">
        <v>115</v>
      </c>
      <c r="J166" s="41">
        <v>190</v>
      </c>
      <c r="K166" s="41"/>
      <c r="L166" s="48"/>
      <c r="M166" s="48"/>
      <c r="N166" s="48"/>
      <c r="O166" s="48">
        <f>IF(ISBLANK(B166),"",IF(COUNT(tData[[#This Row],[R1]:[R3]])=0,"",MAX(tData[[#This Row],[R1]:[R3]])))</f>
        <v>190</v>
      </c>
      <c r="P166" s="50">
        <f>IF(ISBLANK(tData[[#This Row],[Tournament]]),"",IF(COUNT(tData[[#This Row],[R1]:[R3]])=0,"",MAX(tData[[#This Row],[R1]:[R3]],tData[[#This Row],[QF]:[F2]])))</f>
        <v>190</v>
      </c>
      <c r="Q166" s="51">
        <f>IF(ISBLANK(tData[[#This Row],[Tournament]]),"",IFERROR(AVERAGE(tData[[#This Row],[R1]:[R3]],tData[[#This Row],[QF]:[F2]]),""))</f>
        <v>140</v>
      </c>
      <c r="R166" s="51" t="str">
        <f>IF(ISBLANK(tData[[#This Row],[Tournament]]),"",IF(COUNT(tData[[#This Row],[R1]:[R3]])=0,"No show",RIGHT("000"&amp;FLOOR(tData[[#This Row],[Best]],$R$1),3)&amp;"-"&amp;RIGHT("000"&amp;FLOOR(tData[[#This Row],[Best]],$R$1)+$R$1-1,3)))</f>
        <v>150-199</v>
      </c>
      <c r="S166" s="51" t="str">
        <f>IF(ISBLANK(tData[[#This Row],[Tournament]]),"",IF(COUNT(tData[[#This Row],[R1]:[R3]])=0,"No show",RIGHT("000"&amp;FLOOR(tData[[#This Row],[Best]],$S$1),3)&amp;"-"&amp;RIGHT("000"&amp;FLOOR(tData[[#This Row],[Best]],$S$1)+$S$1-1,3)))</f>
        <v>190-199</v>
      </c>
      <c r="T166" s="58"/>
      <c r="U166" s="48" t="str">
        <f ca="1">IF(OR(tData[[#This Row],[Q]]="X",tData[[#This Row],[Q]]="*"),IFERROR(OFFSET(tComplete[[#Headers],[Next Round]],MATCH(tData[[#This Row],[Tournament]],tComplete[Tournament],0),0),""),"")</f>
        <v/>
      </c>
      <c r="V166" s="41" t="b">
        <f>IF(ISBLANK(tData[[#This Row],[Tournament]]),"",NOT(ISERR(FIND("SAP",UPPER(tData[[#This Row],[Team]])))))</f>
        <v>0</v>
      </c>
    </row>
    <row r="167" spans="2:22" ht="16" x14ac:dyDescent="0.2">
      <c r="B167" s="41" t="s">
        <v>25</v>
      </c>
      <c r="C167" s="41"/>
      <c r="D167" s="41" t="str">
        <f ca="1">IFERROR(OFFSET(tComplete[[#Headers],[Country]],MATCH(tData[[#This Row],[Tournament]],tComplete[Tournament],0),0),"")</f>
        <v>DE</v>
      </c>
      <c r="E167" s="49">
        <f ca="1">IFERROR(OFFSET(tComplete[[#Headers],[Date]],MATCH(tData[[#This Row],[Tournament]],tComplete[Tournament],0),0),"")</f>
        <v>46039</v>
      </c>
      <c r="F167" s="49" t="str">
        <f ca="1">IFERROR(OFFSET(tComplete[[#Headers],[Round]],MATCH(tData[[#This Row],[Tournament]],tComplete[Tournament],0),0),"")</f>
        <v>Regio</v>
      </c>
      <c r="G167" s="41" t="s">
        <v>386</v>
      </c>
      <c r="H167" s="41">
        <v>190</v>
      </c>
      <c r="I167" s="41">
        <v>185</v>
      </c>
      <c r="J167" s="41">
        <v>180</v>
      </c>
      <c r="K167" s="41"/>
      <c r="L167" s="48"/>
      <c r="M167" s="48"/>
      <c r="N167" s="48"/>
      <c r="O167" s="48">
        <f>IF(ISBLANK(B167),"",IF(COUNT(tData[[#This Row],[R1]:[R3]])=0,"",MAX(tData[[#This Row],[R1]:[R3]])))</f>
        <v>190</v>
      </c>
      <c r="P167" s="50">
        <f>IF(ISBLANK(tData[[#This Row],[Tournament]]),"",IF(COUNT(tData[[#This Row],[R1]:[R3]])=0,"",MAX(tData[[#This Row],[R1]:[R3]],tData[[#This Row],[QF]:[F2]])))</f>
        <v>190</v>
      </c>
      <c r="Q167" s="51">
        <f>IF(ISBLANK(tData[[#This Row],[Tournament]]),"",IFERROR(AVERAGE(tData[[#This Row],[R1]:[R3]],tData[[#This Row],[QF]:[F2]]),""))</f>
        <v>185</v>
      </c>
      <c r="R167" s="51" t="str">
        <f>IF(ISBLANK(tData[[#This Row],[Tournament]]),"",IF(COUNT(tData[[#This Row],[R1]:[R3]])=0,"No show",RIGHT("000"&amp;FLOOR(tData[[#This Row],[Best]],$R$1),3)&amp;"-"&amp;RIGHT("000"&amp;FLOOR(tData[[#This Row],[Best]],$R$1)+$R$1-1,3)))</f>
        <v>150-199</v>
      </c>
      <c r="S167" s="51" t="str">
        <f>IF(ISBLANK(tData[[#This Row],[Tournament]]),"",IF(COUNT(tData[[#This Row],[R1]:[R3]])=0,"No show",RIGHT("000"&amp;FLOOR(tData[[#This Row],[Best]],$S$1),3)&amp;"-"&amp;RIGHT("000"&amp;FLOOR(tData[[#This Row],[Best]],$S$1)+$S$1-1,3)))</f>
        <v>190-199</v>
      </c>
      <c r="T167" s="58"/>
      <c r="U167" s="48" t="str">
        <f ca="1">IF(OR(tData[[#This Row],[Q]]="X",tData[[#This Row],[Q]]="*"),IFERROR(OFFSET(tComplete[[#Headers],[Next Round]],MATCH(tData[[#This Row],[Tournament]],tComplete[Tournament],0),0),""),"")</f>
        <v/>
      </c>
      <c r="V167" s="41" t="b">
        <f>IF(ISBLANK(tData[[#This Row],[Tournament]]),"",NOT(ISERR(FIND("SAP",UPPER(tData[[#This Row],[Team]])))))</f>
        <v>0</v>
      </c>
    </row>
    <row r="168" spans="2:22" ht="16" x14ac:dyDescent="0.2">
      <c r="B168" s="41" t="s">
        <v>25</v>
      </c>
      <c r="C168" s="41"/>
      <c r="D168" s="41" t="str">
        <f ca="1">IFERROR(OFFSET(tComplete[[#Headers],[Country]],MATCH(tData[[#This Row],[Tournament]],tComplete[Tournament],0),0),"")</f>
        <v>DE</v>
      </c>
      <c r="E168" s="49">
        <f ca="1">IFERROR(OFFSET(tComplete[[#Headers],[Date]],MATCH(tData[[#This Row],[Tournament]],tComplete[Tournament],0),0),"")</f>
        <v>46039</v>
      </c>
      <c r="F168" s="49" t="str">
        <f ca="1">IFERROR(OFFSET(tComplete[[#Headers],[Round]],MATCH(tData[[#This Row],[Tournament]],tComplete[Tournament],0),0),"")</f>
        <v>Regio</v>
      </c>
      <c r="G168" s="41" t="s">
        <v>387</v>
      </c>
      <c r="H168" s="41">
        <v>190</v>
      </c>
      <c r="I168" s="41">
        <v>160</v>
      </c>
      <c r="J168" s="41">
        <v>130</v>
      </c>
      <c r="K168" s="41"/>
      <c r="L168" s="41"/>
      <c r="M168" s="41"/>
      <c r="N168" s="41"/>
      <c r="O168" s="48">
        <f>IF(ISBLANK(B168),"",IF(COUNT(tData[[#This Row],[R1]:[R3]])=0,"",MAX(tData[[#This Row],[R1]:[R3]])))</f>
        <v>190</v>
      </c>
      <c r="P168" s="50">
        <f>IF(ISBLANK(tData[[#This Row],[Tournament]]),"",IF(COUNT(tData[[#This Row],[R1]:[R3]])=0,"",MAX(tData[[#This Row],[R1]:[R3]],tData[[#This Row],[QF]:[F2]])))</f>
        <v>190</v>
      </c>
      <c r="Q168" s="51">
        <f>IF(ISBLANK(tData[[#This Row],[Tournament]]),"",IFERROR(AVERAGE(tData[[#This Row],[R1]:[R3]],tData[[#This Row],[QF]:[F2]]),""))</f>
        <v>160</v>
      </c>
      <c r="R168" s="51" t="str">
        <f>IF(ISBLANK(tData[[#This Row],[Tournament]]),"",IF(COUNT(tData[[#This Row],[R1]:[R3]])=0,"No show",RIGHT("000"&amp;FLOOR(tData[[#This Row],[Best]],$R$1),3)&amp;"-"&amp;RIGHT("000"&amp;FLOOR(tData[[#This Row],[Best]],$R$1)+$R$1-1,3)))</f>
        <v>150-199</v>
      </c>
      <c r="S168" s="51" t="str">
        <f>IF(ISBLANK(tData[[#This Row],[Tournament]]),"",IF(COUNT(tData[[#This Row],[R1]:[R3]])=0,"No show",RIGHT("000"&amp;FLOOR(tData[[#This Row],[Best]],$S$1),3)&amp;"-"&amp;RIGHT("000"&amp;FLOOR(tData[[#This Row],[Best]],$S$1)+$S$1-1,3)))</f>
        <v>190-199</v>
      </c>
      <c r="T168" s="58"/>
      <c r="U168" s="48" t="str">
        <f ca="1">IF(OR(tData[[#This Row],[Q]]="X",tData[[#This Row],[Q]]="*"),IFERROR(OFFSET(tComplete[[#Headers],[Next Round]],MATCH(tData[[#This Row],[Tournament]],tComplete[Tournament],0),0),""),"")</f>
        <v/>
      </c>
      <c r="V168" s="41" t="b">
        <f>IF(ISBLANK(tData[[#This Row],[Tournament]]),"",NOT(ISERR(FIND("SAP",UPPER(tData[[#This Row],[Team]])))))</f>
        <v>0</v>
      </c>
    </row>
    <row r="169" spans="2:22" ht="16" x14ac:dyDescent="0.2">
      <c r="B169" s="41" t="s">
        <v>25</v>
      </c>
      <c r="C169" s="41"/>
      <c r="D169" s="41" t="str">
        <f ca="1">IFERROR(OFFSET(tComplete[[#Headers],[Country]],MATCH(tData[[#This Row],[Tournament]],tComplete[Tournament],0),0),"")</f>
        <v>DE</v>
      </c>
      <c r="E169" s="49">
        <f ca="1">IFERROR(OFFSET(tComplete[[#Headers],[Date]],MATCH(tData[[#This Row],[Tournament]],tComplete[Tournament],0),0),"")</f>
        <v>46039</v>
      </c>
      <c r="F169" s="49" t="str">
        <f ca="1">IFERROR(OFFSET(tComplete[[#Headers],[Round]],MATCH(tData[[#This Row],[Tournament]],tComplete[Tournament],0),0),"")</f>
        <v>Regio</v>
      </c>
      <c r="G169" s="41" t="s">
        <v>455</v>
      </c>
      <c r="H169" s="41">
        <v>175</v>
      </c>
      <c r="I169" s="41">
        <v>80</v>
      </c>
      <c r="J169" s="41">
        <v>120</v>
      </c>
      <c r="K169" s="41"/>
      <c r="L169" s="41"/>
      <c r="M169" s="41"/>
      <c r="N169" s="41"/>
      <c r="O169" s="48">
        <f>IF(ISBLANK(B169),"",IF(COUNT(tData[[#This Row],[R1]:[R3]])=0,"",MAX(tData[[#This Row],[R1]:[R3]])))</f>
        <v>175</v>
      </c>
      <c r="P169" s="50">
        <f>IF(ISBLANK(tData[[#This Row],[Tournament]]),"",IF(COUNT(tData[[#This Row],[R1]:[R3]])=0,"",MAX(tData[[#This Row],[R1]:[R3]],tData[[#This Row],[QF]:[F2]])))</f>
        <v>175</v>
      </c>
      <c r="Q169" s="51">
        <f>IF(ISBLANK(tData[[#This Row],[Tournament]]),"",IFERROR(AVERAGE(tData[[#This Row],[R1]:[R3]],tData[[#This Row],[QF]:[F2]]),""))</f>
        <v>125</v>
      </c>
      <c r="R169" s="51" t="str">
        <f>IF(ISBLANK(tData[[#This Row],[Tournament]]),"",IF(COUNT(tData[[#This Row],[R1]:[R3]])=0,"No show",RIGHT("000"&amp;FLOOR(tData[[#This Row],[Best]],$R$1),3)&amp;"-"&amp;RIGHT("000"&amp;FLOOR(tData[[#This Row],[Best]],$R$1)+$R$1-1,3)))</f>
        <v>150-199</v>
      </c>
      <c r="S169" s="51" t="str">
        <f>IF(ISBLANK(tData[[#This Row],[Tournament]]),"",IF(COUNT(tData[[#This Row],[R1]:[R3]])=0,"No show",RIGHT("000"&amp;FLOOR(tData[[#This Row],[Best]],$S$1),3)&amp;"-"&amp;RIGHT("000"&amp;FLOOR(tData[[#This Row],[Best]],$S$1)+$S$1-1,3)))</f>
        <v>170-179</v>
      </c>
      <c r="T169" s="58"/>
      <c r="U169" s="48" t="str">
        <f ca="1">IF(OR(tData[[#This Row],[Q]]="X",tData[[#This Row],[Q]]="*"),IFERROR(OFFSET(tComplete[[#Headers],[Next Round]],MATCH(tData[[#This Row],[Tournament]],tComplete[Tournament],0),0),""),"")</f>
        <v/>
      </c>
      <c r="V169" s="41" t="b">
        <f>IF(ISBLANK(tData[[#This Row],[Tournament]]),"",NOT(ISERR(FIND("SAP",UPPER(tData[[#This Row],[Team]])))))</f>
        <v>0</v>
      </c>
    </row>
    <row r="170" spans="2:22" ht="16" x14ac:dyDescent="0.2">
      <c r="B170" s="41" t="s">
        <v>25</v>
      </c>
      <c r="C170" s="41"/>
      <c r="D170" s="41" t="str">
        <f ca="1">IFERROR(OFFSET(tComplete[[#Headers],[Country]],MATCH(tData[[#This Row],[Tournament]],tComplete[Tournament],0),0),"")</f>
        <v>DE</v>
      </c>
      <c r="E170" s="49">
        <f ca="1">IFERROR(OFFSET(tComplete[[#Headers],[Date]],MATCH(tData[[#This Row],[Tournament]],tComplete[Tournament],0),0),"")</f>
        <v>46039</v>
      </c>
      <c r="F170" s="49" t="str">
        <f ca="1">IFERROR(OFFSET(tComplete[[#Headers],[Round]],MATCH(tData[[#This Row],[Tournament]],tComplete[Tournament],0),0),"")</f>
        <v>Regio</v>
      </c>
      <c r="G170" s="41" t="s">
        <v>388</v>
      </c>
      <c r="H170" s="41">
        <v>155</v>
      </c>
      <c r="I170" s="41">
        <v>160</v>
      </c>
      <c r="J170" s="41">
        <v>145</v>
      </c>
      <c r="K170" s="41"/>
      <c r="L170" s="41"/>
      <c r="M170" s="41"/>
      <c r="N170" s="41"/>
      <c r="O170" s="48">
        <f>IF(ISBLANK(B170),"",IF(COUNT(tData[[#This Row],[R1]:[R3]])=0,"",MAX(tData[[#This Row],[R1]:[R3]])))</f>
        <v>160</v>
      </c>
      <c r="P170" s="50">
        <f>IF(ISBLANK(tData[[#This Row],[Tournament]]),"",IF(COUNT(tData[[#This Row],[R1]:[R3]])=0,"",MAX(tData[[#This Row],[R1]:[R3]],tData[[#This Row],[QF]:[F2]])))</f>
        <v>160</v>
      </c>
      <c r="Q170" s="51">
        <f>IF(ISBLANK(tData[[#This Row],[Tournament]]),"",IFERROR(AVERAGE(tData[[#This Row],[R1]:[R3]],tData[[#This Row],[QF]:[F2]]),""))</f>
        <v>153.33333333333334</v>
      </c>
      <c r="R170" s="51" t="str">
        <f>IF(ISBLANK(tData[[#This Row],[Tournament]]),"",IF(COUNT(tData[[#This Row],[R1]:[R3]])=0,"No show",RIGHT("000"&amp;FLOOR(tData[[#This Row],[Best]],$R$1),3)&amp;"-"&amp;RIGHT("000"&amp;FLOOR(tData[[#This Row],[Best]],$R$1)+$R$1-1,3)))</f>
        <v>150-199</v>
      </c>
      <c r="S170" s="51" t="str">
        <f>IF(ISBLANK(tData[[#This Row],[Tournament]]),"",IF(COUNT(tData[[#This Row],[R1]:[R3]])=0,"No show",RIGHT("000"&amp;FLOOR(tData[[#This Row],[Best]],$S$1),3)&amp;"-"&amp;RIGHT("000"&amp;FLOOR(tData[[#This Row],[Best]],$S$1)+$S$1-1,3)))</f>
        <v>160-169</v>
      </c>
      <c r="T170" s="58"/>
      <c r="U170" s="48" t="str">
        <f ca="1">IF(OR(tData[[#This Row],[Q]]="X",tData[[#This Row],[Q]]="*"),IFERROR(OFFSET(tComplete[[#Headers],[Next Round]],MATCH(tData[[#This Row],[Tournament]],tComplete[Tournament],0),0),""),"")</f>
        <v/>
      </c>
      <c r="V170" s="41" t="b">
        <f>IF(ISBLANK(tData[[#This Row],[Tournament]]),"",NOT(ISERR(FIND("SAP",UPPER(tData[[#This Row],[Team]])))))</f>
        <v>0</v>
      </c>
    </row>
    <row r="171" spans="2:22" ht="16" x14ac:dyDescent="0.2">
      <c r="B171" s="41" t="s">
        <v>25</v>
      </c>
      <c r="C171" s="41"/>
      <c r="D171" s="41" t="str">
        <f ca="1">IFERROR(OFFSET(tComplete[[#Headers],[Country]],MATCH(tData[[#This Row],[Tournament]],tComplete[Tournament],0),0),"")</f>
        <v>DE</v>
      </c>
      <c r="E171" s="49">
        <f ca="1">IFERROR(OFFSET(tComplete[[#Headers],[Date]],MATCH(tData[[#This Row],[Tournament]],tComplete[Tournament],0),0),"")</f>
        <v>46039</v>
      </c>
      <c r="F171" s="49" t="str">
        <f ca="1">IFERROR(OFFSET(tComplete[[#Headers],[Round]],MATCH(tData[[#This Row],[Tournament]],tComplete[Tournament],0),0),"")</f>
        <v>Regio</v>
      </c>
      <c r="G171" s="41" t="s">
        <v>389</v>
      </c>
      <c r="H171" s="41">
        <v>135</v>
      </c>
      <c r="I171" s="41">
        <v>145</v>
      </c>
      <c r="J171" s="41">
        <v>155</v>
      </c>
      <c r="K171" s="41"/>
      <c r="L171" s="41"/>
      <c r="M171" s="41"/>
      <c r="N171" s="41"/>
      <c r="O171" s="48">
        <f>IF(ISBLANK(B171),"",IF(COUNT(tData[[#This Row],[R1]:[R3]])=0,"",MAX(tData[[#This Row],[R1]:[R3]])))</f>
        <v>155</v>
      </c>
      <c r="P171" s="50">
        <f>IF(ISBLANK(tData[[#This Row],[Tournament]]),"",IF(COUNT(tData[[#This Row],[R1]:[R3]])=0,"",MAX(tData[[#This Row],[R1]:[R3]],tData[[#This Row],[QF]:[F2]])))</f>
        <v>155</v>
      </c>
      <c r="Q171" s="51">
        <f>IF(ISBLANK(tData[[#This Row],[Tournament]]),"",IFERROR(AVERAGE(tData[[#This Row],[R1]:[R3]],tData[[#This Row],[QF]:[F2]]),""))</f>
        <v>145</v>
      </c>
      <c r="R171" s="51" t="str">
        <f>IF(ISBLANK(tData[[#This Row],[Tournament]]),"",IF(COUNT(tData[[#This Row],[R1]:[R3]])=0,"No show",RIGHT("000"&amp;FLOOR(tData[[#This Row],[Best]],$R$1),3)&amp;"-"&amp;RIGHT("000"&amp;FLOOR(tData[[#This Row],[Best]],$R$1)+$R$1-1,3)))</f>
        <v>150-199</v>
      </c>
      <c r="S171" s="51" t="str">
        <f>IF(ISBLANK(tData[[#This Row],[Tournament]]),"",IF(COUNT(tData[[#This Row],[R1]:[R3]])=0,"No show",RIGHT("000"&amp;FLOOR(tData[[#This Row],[Best]],$S$1),3)&amp;"-"&amp;RIGHT("000"&amp;FLOOR(tData[[#This Row],[Best]],$S$1)+$S$1-1,3)))</f>
        <v>150-159</v>
      </c>
      <c r="T171" s="58"/>
      <c r="U171" s="48" t="str">
        <f ca="1">IF(OR(tData[[#This Row],[Q]]="X",tData[[#This Row],[Q]]="*"),IFERROR(OFFSET(tComplete[[#Headers],[Next Round]],MATCH(tData[[#This Row],[Tournament]],tComplete[Tournament],0),0),""),"")</f>
        <v/>
      </c>
      <c r="V171" s="41" t="b">
        <f>IF(ISBLANK(tData[[#This Row],[Tournament]]),"",NOT(ISERR(FIND("SAP",UPPER(tData[[#This Row],[Team]])))))</f>
        <v>0</v>
      </c>
    </row>
    <row r="172" spans="2:22" ht="16" x14ac:dyDescent="0.2">
      <c r="B172" s="41" t="s">
        <v>25</v>
      </c>
      <c r="C172" s="41"/>
      <c r="D172" s="41" t="str">
        <f ca="1">IFERROR(OFFSET(tComplete[[#Headers],[Country]],MATCH(tData[[#This Row],[Tournament]],tComplete[Tournament],0),0),"")</f>
        <v>DE</v>
      </c>
      <c r="E172" s="49">
        <f ca="1">IFERROR(OFFSET(tComplete[[#Headers],[Date]],MATCH(tData[[#This Row],[Tournament]],tComplete[Tournament],0),0),"")</f>
        <v>46039</v>
      </c>
      <c r="F172" s="49" t="str">
        <f ca="1">IFERROR(OFFSET(tComplete[[#Headers],[Round]],MATCH(tData[[#This Row],[Tournament]],tComplete[Tournament],0),0),"")</f>
        <v>Regio</v>
      </c>
      <c r="G172" s="41" t="s">
        <v>390</v>
      </c>
      <c r="H172" s="41">
        <v>20</v>
      </c>
      <c r="I172" s="41">
        <v>110</v>
      </c>
      <c r="J172" s="41">
        <v>145</v>
      </c>
      <c r="K172" s="41"/>
      <c r="L172" s="41"/>
      <c r="M172" s="41"/>
      <c r="N172" s="41"/>
      <c r="O172" s="48">
        <f>IF(ISBLANK(B172),"",IF(COUNT(tData[[#This Row],[R1]:[R3]])=0,"",MAX(tData[[#This Row],[R1]:[R3]])))</f>
        <v>145</v>
      </c>
      <c r="P172" s="50">
        <f>IF(ISBLANK(tData[[#This Row],[Tournament]]),"",IF(COUNT(tData[[#This Row],[R1]:[R3]])=0,"",MAX(tData[[#This Row],[R1]:[R3]],tData[[#This Row],[QF]:[F2]])))</f>
        <v>145</v>
      </c>
      <c r="Q172" s="51">
        <f>IF(ISBLANK(tData[[#This Row],[Tournament]]),"",IFERROR(AVERAGE(tData[[#This Row],[R1]:[R3]],tData[[#This Row],[QF]:[F2]]),""))</f>
        <v>91.666666666666671</v>
      </c>
      <c r="R172" s="51" t="str">
        <f>IF(ISBLANK(tData[[#This Row],[Tournament]]),"",IF(COUNT(tData[[#This Row],[R1]:[R3]])=0,"No show",RIGHT("000"&amp;FLOOR(tData[[#This Row],[Best]],$R$1),3)&amp;"-"&amp;RIGHT("000"&amp;FLOOR(tData[[#This Row],[Best]],$R$1)+$R$1-1,3)))</f>
        <v>100-149</v>
      </c>
      <c r="S172" s="51" t="str">
        <f>IF(ISBLANK(tData[[#This Row],[Tournament]]),"",IF(COUNT(tData[[#This Row],[R1]:[R3]])=0,"No show",RIGHT("000"&amp;FLOOR(tData[[#This Row],[Best]],$S$1),3)&amp;"-"&amp;RIGHT("000"&amp;FLOOR(tData[[#This Row],[Best]],$S$1)+$S$1-1,3)))</f>
        <v>140-149</v>
      </c>
      <c r="T172" s="58"/>
      <c r="U172" s="48" t="str">
        <f ca="1">IF(OR(tData[[#This Row],[Q]]="X",tData[[#This Row],[Q]]="*"),IFERROR(OFFSET(tComplete[[#Headers],[Next Round]],MATCH(tData[[#This Row],[Tournament]],tComplete[Tournament],0),0),""),"")</f>
        <v/>
      </c>
      <c r="V172" s="41" t="b">
        <f>IF(ISBLANK(tData[[#This Row],[Tournament]]),"",NOT(ISERR(FIND("SAP",UPPER(tData[[#This Row],[Team]])))))</f>
        <v>0</v>
      </c>
    </row>
    <row r="173" spans="2:22" ht="16" x14ac:dyDescent="0.2">
      <c r="B173" s="41" t="s">
        <v>25</v>
      </c>
      <c r="C173" s="41"/>
      <c r="D173" s="41" t="str">
        <f ca="1">IFERROR(OFFSET(tComplete[[#Headers],[Country]],MATCH(tData[[#This Row],[Tournament]],tComplete[Tournament],0),0),"")</f>
        <v>DE</v>
      </c>
      <c r="E173" s="49">
        <f ca="1">IFERROR(OFFSET(tComplete[[#Headers],[Date]],MATCH(tData[[#This Row],[Tournament]],tComplete[Tournament],0),0),"")</f>
        <v>46039</v>
      </c>
      <c r="F173" s="49" t="str">
        <f ca="1">IFERROR(OFFSET(tComplete[[#Headers],[Round]],MATCH(tData[[#This Row],[Tournament]],tComplete[Tournament],0),0),"")</f>
        <v>Regio</v>
      </c>
      <c r="G173" s="41" t="s">
        <v>391</v>
      </c>
      <c r="H173" s="41">
        <v>115</v>
      </c>
      <c r="I173" s="41">
        <v>80</v>
      </c>
      <c r="J173" s="41">
        <v>70</v>
      </c>
      <c r="K173" s="41"/>
      <c r="L173" s="41"/>
      <c r="M173" s="41"/>
      <c r="N173" s="41"/>
      <c r="O173" s="48">
        <f>IF(ISBLANK(B173),"",IF(COUNT(tData[[#This Row],[R1]:[R3]])=0,"",MAX(tData[[#This Row],[R1]:[R3]])))</f>
        <v>115</v>
      </c>
      <c r="P173" s="50">
        <f>IF(ISBLANK(tData[[#This Row],[Tournament]]),"",IF(COUNT(tData[[#This Row],[R1]:[R3]])=0,"",MAX(tData[[#This Row],[R1]:[R3]],tData[[#This Row],[QF]:[F2]])))</f>
        <v>115</v>
      </c>
      <c r="Q173" s="51">
        <f>IF(ISBLANK(tData[[#This Row],[Tournament]]),"",IFERROR(AVERAGE(tData[[#This Row],[R1]:[R3]],tData[[#This Row],[QF]:[F2]]),""))</f>
        <v>88.333333333333329</v>
      </c>
      <c r="R173" s="51" t="str">
        <f>IF(ISBLANK(tData[[#This Row],[Tournament]]),"",IF(COUNT(tData[[#This Row],[R1]:[R3]])=0,"No show",RIGHT("000"&amp;FLOOR(tData[[#This Row],[Best]],$R$1),3)&amp;"-"&amp;RIGHT("000"&amp;FLOOR(tData[[#This Row],[Best]],$R$1)+$R$1-1,3)))</f>
        <v>100-149</v>
      </c>
      <c r="S173" s="51" t="str">
        <f>IF(ISBLANK(tData[[#This Row],[Tournament]]),"",IF(COUNT(tData[[#This Row],[R1]:[R3]])=0,"No show",RIGHT("000"&amp;FLOOR(tData[[#This Row],[Best]],$S$1),3)&amp;"-"&amp;RIGHT("000"&amp;FLOOR(tData[[#This Row],[Best]],$S$1)+$S$1-1,3)))</f>
        <v>110-119</v>
      </c>
      <c r="T173" s="58"/>
      <c r="U173" s="48" t="str">
        <f ca="1">IF(OR(tData[[#This Row],[Q]]="X",tData[[#This Row],[Q]]="*"),IFERROR(OFFSET(tComplete[[#Headers],[Next Round]],MATCH(tData[[#This Row],[Tournament]],tComplete[Tournament],0),0),""),"")</f>
        <v/>
      </c>
      <c r="V173" s="41" t="b">
        <f>IF(ISBLANK(tData[[#This Row],[Tournament]]),"",NOT(ISERR(FIND("SAP",UPPER(tData[[#This Row],[Team]])))))</f>
        <v>0</v>
      </c>
    </row>
    <row r="174" spans="2:22" ht="16" x14ac:dyDescent="0.2">
      <c r="B174" s="41" t="s">
        <v>25</v>
      </c>
      <c r="C174" s="41"/>
      <c r="D174" s="41" t="str">
        <f ca="1">IFERROR(OFFSET(tComplete[[#Headers],[Country]],MATCH(tData[[#This Row],[Tournament]],tComplete[Tournament],0),0),"")</f>
        <v>DE</v>
      </c>
      <c r="E174" s="49">
        <f ca="1">IFERROR(OFFSET(tComplete[[#Headers],[Date]],MATCH(tData[[#This Row],[Tournament]],tComplete[Tournament],0),0),"")</f>
        <v>46039</v>
      </c>
      <c r="F174" s="49" t="str">
        <f ca="1">IFERROR(OFFSET(tComplete[[#Headers],[Round]],MATCH(tData[[#This Row],[Tournament]],tComplete[Tournament],0),0),"")</f>
        <v>Regio</v>
      </c>
      <c r="G174" s="41" t="s">
        <v>392</v>
      </c>
      <c r="H174" s="41">
        <v>75</v>
      </c>
      <c r="I174" s="41">
        <v>75</v>
      </c>
      <c r="J174" s="41">
        <v>115</v>
      </c>
      <c r="K174" s="41"/>
      <c r="L174" s="41"/>
      <c r="M174" s="41"/>
      <c r="N174" s="41"/>
      <c r="O174" s="48">
        <f>IF(ISBLANK(B174),"",IF(COUNT(tData[[#This Row],[R1]:[R3]])=0,"",MAX(tData[[#This Row],[R1]:[R3]])))</f>
        <v>115</v>
      </c>
      <c r="P174" s="50">
        <f>IF(ISBLANK(tData[[#This Row],[Tournament]]),"",IF(COUNT(tData[[#This Row],[R1]:[R3]])=0,"",MAX(tData[[#This Row],[R1]:[R3]],tData[[#This Row],[QF]:[F2]])))</f>
        <v>115</v>
      </c>
      <c r="Q174" s="51">
        <f>IF(ISBLANK(tData[[#This Row],[Tournament]]),"",IFERROR(AVERAGE(tData[[#This Row],[R1]:[R3]],tData[[#This Row],[QF]:[F2]]),""))</f>
        <v>88.333333333333329</v>
      </c>
      <c r="R174" s="51" t="str">
        <f>IF(ISBLANK(tData[[#This Row],[Tournament]]),"",IF(COUNT(tData[[#This Row],[R1]:[R3]])=0,"No show",RIGHT("000"&amp;FLOOR(tData[[#This Row],[Best]],$R$1),3)&amp;"-"&amp;RIGHT("000"&amp;FLOOR(tData[[#This Row],[Best]],$R$1)+$R$1-1,3)))</f>
        <v>100-149</v>
      </c>
      <c r="S174" s="51" t="str">
        <f>IF(ISBLANK(tData[[#This Row],[Tournament]]),"",IF(COUNT(tData[[#This Row],[R1]:[R3]])=0,"No show",RIGHT("000"&amp;FLOOR(tData[[#This Row],[Best]],$S$1),3)&amp;"-"&amp;RIGHT("000"&amp;FLOOR(tData[[#This Row],[Best]],$S$1)+$S$1-1,3)))</f>
        <v>110-119</v>
      </c>
      <c r="T174" s="58"/>
      <c r="U174" s="48" t="str">
        <f ca="1">IF(OR(tData[[#This Row],[Q]]="X",tData[[#This Row],[Q]]="*"),IFERROR(OFFSET(tComplete[[#Headers],[Next Round]],MATCH(tData[[#This Row],[Tournament]],tComplete[Tournament],0),0),""),"")</f>
        <v/>
      </c>
      <c r="V174" s="41" t="b">
        <f>IF(ISBLANK(tData[[#This Row],[Tournament]]),"",NOT(ISERR(FIND("SAP",UPPER(tData[[#This Row],[Team]])))))</f>
        <v>0</v>
      </c>
    </row>
    <row r="175" spans="2:22" ht="16" x14ac:dyDescent="0.2">
      <c r="B175" s="41" t="s">
        <v>150</v>
      </c>
      <c r="C175" s="41"/>
      <c r="D175" s="41" t="str">
        <f ca="1">IFERROR(OFFSET(tComplete[[#Headers],[Country]],MATCH(tData[[#This Row],[Tournament]],tComplete[Tournament],0),0),"")</f>
        <v>DE</v>
      </c>
      <c r="E175" s="49">
        <f ca="1">IFERROR(OFFSET(tComplete[[#Headers],[Date]],MATCH(tData[[#This Row],[Tournament]],tComplete[Tournament],0),0),"")</f>
        <v>46039</v>
      </c>
      <c r="F175" s="49" t="str">
        <f ca="1">IFERROR(OFFSET(tComplete[[#Headers],[Round]],MATCH(tData[[#This Row],[Tournament]],tComplete[Tournament],0),0),"")</f>
        <v>Regio</v>
      </c>
      <c r="G175" s="41" t="s">
        <v>397</v>
      </c>
      <c r="H175" s="41">
        <v>190</v>
      </c>
      <c r="I175" s="41">
        <v>310</v>
      </c>
      <c r="J175" s="41">
        <v>315</v>
      </c>
      <c r="K175" s="41">
        <v>250</v>
      </c>
      <c r="L175" s="41">
        <v>250</v>
      </c>
      <c r="M175" s="41">
        <v>225</v>
      </c>
      <c r="N175" s="41">
        <v>250</v>
      </c>
      <c r="O175" s="48">
        <f>IF(ISBLANK(B175),"",IF(COUNT(tData[[#This Row],[R1]:[R3]])=0,"",MAX(tData[[#This Row],[R1]:[R3]])))</f>
        <v>315</v>
      </c>
      <c r="P175" s="50">
        <f>IF(ISBLANK(tData[[#This Row],[Tournament]]),"",IF(COUNT(tData[[#This Row],[R1]:[R3]])=0,"",MAX(tData[[#This Row],[R1]:[R3]],tData[[#This Row],[QF]:[F2]])))</f>
        <v>315</v>
      </c>
      <c r="Q175" s="51">
        <f>IF(ISBLANK(tData[[#This Row],[Tournament]]),"",IFERROR(AVERAGE(tData[[#This Row],[R1]:[R3]],tData[[#This Row],[QF]:[F2]]),""))</f>
        <v>255.71428571428572</v>
      </c>
      <c r="R175" s="51" t="str">
        <f>IF(ISBLANK(tData[[#This Row],[Tournament]]),"",IF(COUNT(tData[[#This Row],[R1]:[R3]])=0,"No show",RIGHT("000"&amp;FLOOR(tData[[#This Row],[Best]],$R$1),3)&amp;"-"&amp;RIGHT("000"&amp;FLOOR(tData[[#This Row],[Best]],$R$1)+$R$1-1,3)))</f>
        <v>300-349</v>
      </c>
      <c r="S175" s="51" t="str">
        <f>IF(ISBLANK(tData[[#This Row],[Tournament]]),"",IF(COUNT(tData[[#This Row],[R1]:[R3]])=0,"No show",RIGHT("000"&amp;FLOOR(tData[[#This Row],[Best]],$S$1),3)&amp;"-"&amp;RIGHT("000"&amp;FLOOR(tData[[#This Row],[Best]],$S$1)+$S$1-1,3)))</f>
        <v>310-319</v>
      </c>
      <c r="T175" s="58"/>
      <c r="U175" s="48" t="str">
        <f ca="1">IF(OR(tData[[#This Row],[Q]]="X",tData[[#This Row],[Q]]="*"),IFERROR(OFFSET(tComplete[[#Headers],[Next Round]],MATCH(tData[[#This Row],[Tournament]],tComplete[Tournament],0),0),""),"")</f>
        <v/>
      </c>
      <c r="V175" s="41" t="b">
        <f>IF(ISBLANK(tData[[#This Row],[Tournament]]),"",NOT(ISERR(FIND("SAP",UPPER(tData[[#This Row],[Team]])))))</f>
        <v>0</v>
      </c>
    </row>
    <row r="176" spans="2:22" ht="16" x14ac:dyDescent="0.2">
      <c r="B176" s="41" t="s">
        <v>150</v>
      </c>
      <c r="C176" s="41"/>
      <c r="D176" s="41" t="str">
        <f ca="1">IFERROR(OFFSET(tComplete[[#Headers],[Country]],MATCH(tData[[#This Row],[Tournament]],tComplete[Tournament],0),0),"")</f>
        <v>DE</v>
      </c>
      <c r="E176" s="49">
        <f ca="1">IFERROR(OFFSET(tComplete[[#Headers],[Date]],MATCH(tData[[#This Row],[Tournament]],tComplete[Tournament],0),0),"")</f>
        <v>46039</v>
      </c>
      <c r="F176" s="49" t="str">
        <f ca="1">IFERROR(OFFSET(tComplete[[#Headers],[Round]],MATCH(tData[[#This Row],[Tournament]],tComplete[Tournament],0),0),"")</f>
        <v>Regio</v>
      </c>
      <c r="G176" s="41" t="s">
        <v>396</v>
      </c>
      <c r="H176" s="41">
        <v>325</v>
      </c>
      <c r="I176" s="41">
        <v>185</v>
      </c>
      <c r="J176" s="41">
        <v>365</v>
      </c>
      <c r="K176" s="41">
        <v>305</v>
      </c>
      <c r="L176" s="41">
        <v>335</v>
      </c>
      <c r="M176" s="41">
        <v>365</v>
      </c>
      <c r="N176" s="41">
        <v>205</v>
      </c>
      <c r="O176" s="48">
        <f>IF(ISBLANK(B176),"",IF(COUNT(tData[[#This Row],[R1]:[R3]])=0,"",MAX(tData[[#This Row],[R1]:[R3]])))</f>
        <v>365</v>
      </c>
      <c r="P176" s="50">
        <f>IF(ISBLANK(tData[[#This Row],[Tournament]]),"",IF(COUNT(tData[[#This Row],[R1]:[R3]])=0,"",MAX(tData[[#This Row],[R1]:[R3]],tData[[#This Row],[QF]:[F2]])))</f>
        <v>365</v>
      </c>
      <c r="Q176" s="51">
        <f>IF(ISBLANK(tData[[#This Row],[Tournament]]),"",IFERROR(AVERAGE(tData[[#This Row],[R1]:[R3]],tData[[#This Row],[QF]:[F2]]),""))</f>
        <v>297.85714285714283</v>
      </c>
      <c r="R176" s="51" t="str">
        <f>IF(ISBLANK(tData[[#This Row],[Tournament]]),"",IF(COUNT(tData[[#This Row],[R1]:[R3]])=0,"No show",RIGHT("000"&amp;FLOOR(tData[[#This Row],[Best]],$R$1),3)&amp;"-"&amp;RIGHT("000"&amp;FLOOR(tData[[#This Row],[Best]],$R$1)+$R$1-1,3)))</f>
        <v>350-399</v>
      </c>
      <c r="S176" s="51" t="str">
        <f>IF(ISBLANK(tData[[#This Row],[Tournament]]),"",IF(COUNT(tData[[#This Row],[R1]:[R3]])=0,"No show",RIGHT("000"&amp;FLOOR(tData[[#This Row],[Best]],$S$1),3)&amp;"-"&amp;RIGHT("000"&amp;FLOOR(tData[[#This Row],[Best]],$S$1)+$S$1-1,3)))</f>
        <v>360-369</v>
      </c>
      <c r="T176" s="58" t="s">
        <v>74</v>
      </c>
      <c r="U176" s="48" t="str">
        <f ca="1">IF(OR(tData[[#This Row],[Q]]="X",tData[[#This Row],[Q]]="*"),IFERROR(OFFSET(tComplete[[#Headers],[Next Round]],MATCH(tData[[#This Row],[Tournament]],tComplete[Tournament],0),0),""),"")</f>
        <v>Qualifikation Deutschland - Aachen</v>
      </c>
      <c r="V176" s="41" t="b">
        <f>IF(ISBLANK(tData[[#This Row],[Tournament]]),"",NOT(ISERR(FIND("SAP",UPPER(tData[[#This Row],[Team]])))))</f>
        <v>0</v>
      </c>
    </row>
    <row r="177" spans="2:22" ht="16" x14ac:dyDescent="0.2">
      <c r="B177" s="41" t="s">
        <v>150</v>
      </c>
      <c r="C177" s="41"/>
      <c r="D177" s="41" t="str">
        <f ca="1">IFERROR(OFFSET(tComplete[[#Headers],[Country]],MATCH(tData[[#This Row],[Tournament]],tComplete[Tournament],0),0),"")</f>
        <v>DE</v>
      </c>
      <c r="E177" s="49">
        <f ca="1">IFERROR(OFFSET(tComplete[[#Headers],[Date]],MATCH(tData[[#This Row],[Tournament]],tComplete[Tournament],0),0),"")</f>
        <v>46039</v>
      </c>
      <c r="F177" s="49" t="str">
        <f ca="1">IFERROR(OFFSET(tComplete[[#Headers],[Round]],MATCH(tData[[#This Row],[Tournament]],tComplete[Tournament],0),0),"")</f>
        <v>Regio</v>
      </c>
      <c r="G177" s="41" t="s">
        <v>398</v>
      </c>
      <c r="H177" s="41">
        <v>230</v>
      </c>
      <c r="I177" s="41">
        <v>200</v>
      </c>
      <c r="J177" s="41">
        <v>240</v>
      </c>
      <c r="K177" s="41">
        <v>230</v>
      </c>
      <c r="L177" s="41">
        <v>210</v>
      </c>
      <c r="M177" s="41"/>
      <c r="N177" s="41"/>
      <c r="O177" s="48">
        <f>IF(ISBLANK(B177),"",IF(COUNT(tData[[#This Row],[R1]:[R3]])=0,"",MAX(tData[[#This Row],[R1]:[R3]])))</f>
        <v>240</v>
      </c>
      <c r="P177" s="50">
        <f>IF(ISBLANK(tData[[#This Row],[Tournament]]),"",IF(COUNT(tData[[#This Row],[R1]:[R3]])=0,"",MAX(tData[[#This Row],[R1]:[R3]],tData[[#This Row],[QF]:[F2]])))</f>
        <v>240</v>
      </c>
      <c r="Q177" s="51">
        <f>IF(ISBLANK(tData[[#This Row],[Tournament]]),"",IFERROR(AVERAGE(tData[[#This Row],[R1]:[R3]],tData[[#This Row],[QF]:[F2]]),""))</f>
        <v>222</v>
      </c>
      <c r="R177" s="51" t="str">
        <f>IF(ISBLANK(tData[[#This Row],[Tournament]]),"",IF(COUNT(tData[[#This Row],[R1]:[R3]])=0,"No show",RIGHT("000"&amp;FLOOR(tData[[#This Row],[Best]],$R$1),3)&amp;"-"&amp;RIGHT("000"&amp;FLOOR(tData[[#This Row],[Best]],$R$1)+$R$1-1,3)))</f>
        <v>200-249</v>
      </c>
      <c r="S177" s="51" t="str">
        <f>IF(ISBLANK(tData[[#This Row],[Tournament]]),"",IF(COUNT(tData[[#This Row],[R1]:[R3]])=0,"No show",RIGHT("000"&amp;FLOOR(tData[[#This Row],[Best]],$S$1),3)&amp;"-"&amp;RIGHT("000"&amp;FLOOR(tData[[#This Row],[Best]],$S$1)+$S$1-1,3)))</f>
        <v>240-249</v>
      </c>
      <c r="T177" s="58"/>
      <c r="U177" s="48" t="str">
        <f ca="1">IF(OR(tData[[#This Row],[Q]]="X",tData[[#This Row],[Q]]="*"),IFERROR(OFFSET(tComplete[[#Headers],[Next Round]],MATCH(tData[[#This Row],[Tournament]],tComplete[Tournament],0),0),""),"")</f>
        <v/>
      </c>
      <c r="V177" s="41" t="b">
        <f>IF(ISBLANK(tData[[#This Row],[Tournament]]),"",NOT(ISERR(FIND("SAP",UPPER(tData[[#This Row],[Team]])))))</f>
        <v>0</v>
      </c>
    </row>
    <row r="178" spans="2:22" ht="16" x14ac:dyDescent="0.2">
      <c r="B178" s="41" t="s">
        <v>150</v>
      </c>
      <c r="C178" s="41"/>
      <c r="D178" s="41" t="str">
        <f ca="1">IFERROR(OFFSET(tComplete[[#Headers],[Country]],MATCH(tData[[#This Row],[Tournament]],tComplete[Tournament],0),0),"")</f>
        <v>DE</v>
      </c>
      <c r="E178" s="49">
        <f ca="1">IFERROR(OFFSET(tComplete[[#Headers],[Date]],MATCH(tData[[#This Row],[Tournament]],tComplete[Tournament],0),0),"")</f>
        <v>46039</v>
      </c>
      <c r="F178" s="49" t="str">
        <f ca="1">IFERROR(OFFSET(tComplete[[#Headers],[Round]],MATCH(tData[[#This Row],[Tournament]],tComplete[Tournament],0),0),"")</f>
        <v>Regio</v>
      </c>
      <c r="G178" s="41" t="s">
        <v>399</v>
      </c>
      <c r="H178" s="41">
        <v>140</v>
      </c>
      <c r="I178" s="41">
        <v>155</v>
      </c>
      <c r="J178" s="41">
        <v>160</v>
      </c>
      <c r="K178" s="41">
        <v>200</v>
      </c>
      <c r="L178" s="41">
        <v>170</v>
      </c>
      <c r="M178" s="41"/>
      <c r="N178" s="41"/>
      <c r="O178" s="48">
        <f>IF(ISBLANK(B178),"",IF(COUNT(tData[[#This Row],[R1]:[R3]])=0,"",MAX(tData[[#This Row],[R1]:[R3]])))</f>
        <v>160</v>
      </c>
      <c r="P178" s="50">
        <f>IF(ISBLANK(tData[[#This Row],[Tournament]]),"",IF(COUNT(tData[[#This Row],[R1]:[R3]])=0,"",MAX(tData[[#This Row],[R1]:[R3]],tData[[#This Row],[QF]:[F2]])))</f>
        <v>200</v>
      </c>
      <c r="Q178" s="51">
        <f>IF(ISBLANK(tData[[#This Row],[Tournament]]),"",IFERROR(AVERAGE(tData[[#This Row],[R1]:[R3]],tData[[#This Row],[QF]:[F2]]),""))</f>
        <v>165</v>
      </c>
      <c r="R178" s="51" t="str">
        <f>IF(ISBLANK(tData[[#This Row],[Tournament]]),"",IF(COUNT(tData[[#This Row],[R1]:[R3]])=0,"No show",RIGHT("000"&amp;FLOOR(tData[[#This Row],[Best]],$R$1),3)&amp;"-"&amp;RIGHT("000"&amp;FLOOR(tData[[#This Row],[Best]],$R$1)+$R$1-1,3)))</f>
        <v>200-249</v>
      </c>
      <c r="S178" s="51" t="str">
        <f>IF(ISBLANK(tData[[#This Row],[Tournament]]),"",IF(COUNT(tData[[#This Row],[R1]:[R3]])=0,"No show",RIGHT("000"&amp;FLOOR(tData[[#This Row],[Best]],$S$1),3)&amp;"-"&amp;RIGHT("000"&amp;FLOOR(tData[[#This Row],[Best]],$S$1)+$S$1-1,3)))</f>
        <v>200-209</v>
      </c>
      <c r="T178" s="58"/>
      <c r="U178" s="48" t="str">
        <f ca="1">IF(OR(tData[[#This Row],[Q]]="X",tData[[#This Row],[Q]]="*"),IFERROR(OFFSET(tComplete[[#Headers],[Next Round]],MATCH(tData[[#This Row],[Tournament]],tComplete[Tournament],0),0),""),"")</f>
        <v/>
      </c>
      <c r="V178" s="41" t="b">
        <f>IF(ISBLANK(tData[[#This Row],[Tournament]]),"",NOT(ISERR(FIND("SAP",UPPER(tData[[#This Row],[Team]])))))</f>
        <v>0</v>
      </c>
    </row>
    <row r="179" spans="2:22" ht="16" x14ac:dyDescent="0.2">
      <c r="B179" s="41" t="s">
        <v>150</v>
      </c>
      <c r="C179" s="41"/>
      <c r="D179" s="41" t="str">
        <f ca="1">IFERROR(OFFSET(tComplete[[#Headers],[Country]],MATCH(tData[[#This Row],[Tournament]],tComplete[Tournament],0),0),"")</f>
        <v>DE</v>
      </c>
      <c r="E179" s="49">
        <f ca="1">IFERROR(OFFSET(tComplete[[#Headers],[Date]],MATCH(tData[[#This Row],[Tournament]],tComplete[Tournament],0),0),"")</f>
        <v>46039</v>
      </c>
      <c r="F179" s="49" t="str">
        <f ca="1">IFERROR(OFFSET(tComplete[[#Headers],[Round]],MATCH(tData[[#This Row],[Tournament]],tComplete[Tournament],0),0),"")</f>
        <v>Regio</v>
      </c>
      <c r="G179" s="41" t="s">
        <v>400</v>
      </c>
      <c r="H179" s="41">
        <v>110</v>
      </c>
      <c r="I179" s="41">
        <v>180</v>
      </c>
      <c r="J179" s="41">
        <v>160</v>
      </c>
      <c r="K179" s="41">
        <v>180</v>
      </c>
      <c r="L179" s="41"/>
      <c r="M179" s="41"/>
      <c r="N179" s="41"/>
      <c r="O179" s="48">
        <f>IF(ISBLANK(B179),"",IF(COUNT(tData[[#This Row],[R1]:[R3]])=0,"",MAX(tData[[#This Row],[R1]:[R3]])))</f>
        <v>180</v>
      </c>
      <c r="P179" s="50">
        <f>IF(ISBLANK(tData[[#This Row],[Tournament]]),"",IF(COUNT(tData[[#This Row],[R1]:[R3]])=0,"",MAX(tData[[#This Row],[R1]:[R3]],tData[[#This Row],[QF]:[F2]])))</f>
        <v>180</v>
      </c>
      <c r="Q179" s="51">
        <f>IF(ISBLANK(tData[[#This Row],[Tournament]]),"",IFERROR(AVERAGE(tData[[#This Row],[R1]:[R3]],tData[[#This Row],[QF]:[F2]]),""))</f>
        <v>157.5</v>
      </c>
      <c r="R179" s="51" t="str">
        <f>IF(ISBLANK(tData[[#This Row],[Tournament]]),"",IF(COUNT(tData[[#This Row],[R1]:[R3]])=0,"No show",RIGHT("000"&amp;FLOOR(tData[[#This Row],[Best]],$R$1),3)&amp;"-"&amp;RIGHT("000"&amp;FLOOR(tData[[#This Row],[Best]],$R$1)+$R$1-1,3)))</f>
        <v>150-199</v>
      </c>
      <c r="S179" s="51" t="str">
        <f>IF(ISBLANK(tData[[#This Row],[Tournament]]),"",IF(COUNT(tData[[#This Row],[R1]:[R3]])=0,"No show",RIGHT("000"&amp;FLOOR(tData[[#This Row],[Best]],$S$1),3)&amp;"-"&amp;RIGHT("000"&amp;FLOOR(tData[[#This Row],[Best]],$S$1)+$S$1-1,3)))</f>
        <v>180-189</v>
      </c>
      <c r="T179" s="58"/>
      <c r="U179" s="48" t="str">
        <f ca="1">IF(OR(tData[[#This Row],[Q]]="X",tData[[#This Row],[Q]]="*"),IFERROR(OFFSET(tComplete[[#Headers],[Next Round]],MATCH(tData[[#This Row],[Tournament]],tComplete[Tournament],0),0),""),"")</f>
        <v/>
      </c>
      <c r="V179" s="41" t="b">
        <f>IF(ISBLANK(tData[[#This Row],[Tournament]]),"",NOT(ISERR(FIND("SAP",UPPER(tData[[#This Row],[Team]])))))</f>
        <v>0</v>
      </c>
    </row>
    <row r="180" spans="2:22" ht="16" x14ac:dyDescent="0.2">
      <c r="B180" s="41" t="s">
        <v>150</v>
      </c>
      <c r="C180" s="41"/>
      <c r="D180" s="41" t="str">
        <f ca="1">IFERROR(OFFSET(tComplete[[#Headers],[Country]],MATCH(tData[[#This Row],[Tournament]],tComplete[Tournament],0),0),"")</f>
        <v>DE</v>
      </c>
      <c r="E180" s="49">
        <f ca="1">IFERROR(OFFSET(tComplete[[#Headers],[Date]],MATCH(tData[[#This Row],[Tournament]],tComplete[Tournament],0),0),"")</f>
        <v>46039</v>
      </c>
      <c r="F180" s="49" t="str">
        <f ca="1">IFERROR(OFFSET(tComplete[[#Headers],[Round]],MATCH(tData[[#This Row],[Tournament]],tComplete[Tournament],0),0),"")</f>
        <v>Regio</v>
      </c>
      <c r="G180" s="41" t="s">
        <v>401</v>
      </c>
      <c r="H180" s="41">
        <v>140</v>
      </c>
      <c r="I180" s="41">
        <v>180</v>
      </c>
      <c r="J180" s="41">
        <v>130</v>
      </c>
      <c r="K180" s="41">
        <v>180</v>
      </c>
      <c r="L180" s="41"/>
      <c r="M180" s="41"/>
      <c r="N180" s="41"/>
      <c r="O180" s="48">
        <f>IF(ISBLANK(B180),"",IF(COUNT(tData[[#This Row],[R1]:[R3]])=0,"",MAX(tData[[#This Row],[R1]:[R3]])))</f>
        <v>180</v>
      </c>
      <c r="P180" s="50">
        <f>IF(ISBLANK(tData[[#This Row],[Tournament]]),"",IF(COUNT(tData[[#This Row],[R1]:[R3]])=0,"",MAX(tData[[#This Row],[R1]:[R3]],tData[[#This Row],[QF]:[F2]])))</f>
        <v>180</v>
      </c>
      <c r="Q180" s="51">
        <f>IF(ISBLANK(tData[[#This Row],[Tournament]]),"",IFERROR(AVERAGE(tData[[#This Row],[R1]:[R3]],tData[[#This Row],[QF]:[F2]]),""))</f>
        <v>157.5</v>
      </c>
      <c r="R180" s="51" t="str">
        <f>IF(ISBLANK(tData[[#This Row],[Tournament]]),"",IF(COUNT(tData[[#This Row],[R1]:[R3]])=0,"No show",RIGHT("000"&amp;FLOOR(tData[[#This Row],[Best]],$R$1),3)&amp;"-"&amp;RIGHT("000"&amp;FLOOR(tData[[#This Row],[Best]],$R$1)+$R$1-1,3)))</f>
        <v>150-199</v>
      </c>
      <c r="S180" s="51" t="str">
        <f>IF(ISBLANK(tData[[#This Row],[Tournament]]),"",IF(COUNT(tData[[#This Row],[R1]:[R3]])=0,"No show",RIGHT("000"&amp;FLOOR(tData[[#This Row],[Best]],$S$1),3)&amp;"-"&amp;RIGHT("000"&amp;FLOOR(tData[[#This Row],[Best]],$S$1)+$S$1-1,3)))</f>
        <v>180-189</v>
      </c>
      <c r="T180" s="58"/>
      <c r="U180" s="48" t="str">
        <f ca="1">IF(OR(tData[[#This Row],[Q]]="X",tData[[#This Row],[Q]]="*"),IFERROR(OFFSET(tComplete[[#Headers],[Next Round]],MATCH(tData[[#This Row],[Tournament]],tComplete[Tournament],0),0),""),"")</f>
        <v/>
      </c>
      <c r="V180" s="41" t="b">
        <f>IF(ISBLANK(tData[[#This Row],[Tournament]]),"",NOT(ISERR(FIND("SAP",UPPER(tData[[#This Row],[Team]])))))</f>
        <v>0</v>
      </c>
    </row>
    <row r="181" spans="2:22" ht="16" x14ac:dyDescent="0.2">
      <c r="B181" s="41" t="s">
        <v>150</v>
      </c>
      <c r="C181" s="41"/>
      <c r="D181" s="41" t="str">
        <f ca="1">IFERROR(OFFSET(tComplete[[#Headers],[Country]],MATCH(tData[[#This Row],[Tournament]],tComplete[Tournament],0),0),"")</f>
        <v>DE</v>
      </c>
      <c r="E181" s="49">
        <f ca="1">IFERROR(OFFSET(tComplete[[#Headers],[Date]],MATCH(tData[[#This Row],[Tournament]],tComplete[Tournament],0),0),"")</f>
        <v>46039</v>
      </c>
      <c r="F181" s="49" t="str">
        <f ca="1">IFERROR(OFFSET(tComplete[[#Headers],[Round]],MATCH(tData[[#This Row],[Tournament]],tComplete[Tournament],0),0),"")</f>
        <v>Regio</v>
      </c>
      <c r="G181" s="41" t="s">
        <v>402</v>
      </c>
      <c r="H181" s="41">
        <v>125</v>
      </c>
      <c r="I181" s="41">
        <v>150</v>
      </c>
      <c r="J181" s="41">
        <v>140</v>
      </c>
      <c r="K181" s="41">
        <v>165</v>
      </c>
      <c r="L181" s="41"/>
      <c r="M181" s="41"/>
      <c r="N181" s="41"/>
      <c r="O181" s="48">
        <f>IF(ISBLANK(B181),"",IF(COUNT(tData[[#This Row],[R1]:[R3]])=0,"",MAX(tData[[#This Row],[R1]:[R3]])))</f>
        <v>150</v>
      </c>
      <c r="P181" s="50">
        <f>IF(ISBLANK(tData[[#This Row],[Tournament]]),"",IF(COUNT(tData[[#This Row],[R1]:[R3]])=0,"",MAX(tData[[#This Row],[R1]:[R3]],tData[[#This Row],[QF]:[F2]])))</f>
        <v>165</v>
      </c>
      <c r="Q181" s="51">
        <f>IF(ISBLANK(tData[[#This Row],[Tournament]]),"",IFERROR(AVERAGE(tData[[#This Row],[R1]:[R3]],tData[[#This Row],[QF]:[F2]]),""))</f>
        <v>145</v>
      </c>
      <c r="R181" s="51" t="str">
        <f>IF(ISBLANK(tData[[#This Row],[Tournament]]),"",IF(COUNT(tData[[#This Row],[R1]:[R3]])=0,"No show",RIGHT("000"&amp;FLOOR(tData[[#This Row],[Best]],$R$1),3)&amp;"-"&amp;RIGHT("000"&amp;FLOOR(tData[[#This Row],[Best]],$R$1)+$R$1-1,3)))</f>
        <v>150-199</v>
      </c>
      <c r="S181" s="51" t="str">
        <f>IF(ISBLANK(tData[[#This Row],[Tournament]]),"",IF(COUNT(tData[[#This Row],[R1]:[R3]])=0,"No show",RIGHT("000"&amp;FLOOR(tData[[#This Row],[Best]],$S$1),3)&amp;"-"&amp;RIGHT("000"&amp;FLOOR(tData[[#This Row],[Best]],$S$1)+$S$1-1,3)))</f>
        <v>160-169</v>
      </c>
      <c r="T181" s="58"/>
      <c r="U181" s="48" t="str">
        <f ca="1">IF(OR(tData[[#This Row],[Q]]="X",tData[[#This Row],[Q]]="*"),IFERROR(OFFSET(tComplete[[#Headers],[Next Round]],MATCH(tData[[#This Row],[Tournament]],tComplete[Tournament],0),0),""),"")</f>
        <v/>
      </c>
      <c r="V181" s="41" t="b">
        <f>IF(ISBLANK(tData[[#This Row],[Tournament]]),"",NOT(ISERR(FIND("SAP",UPPER(tData[[#This Row],[Team]])))))</f>
        <v>0</v>
      </c>
    </row>
    <row r="182" spans="2:22" ht="16" x14ac:dyDescent="0.2">
      <c r="B182" s="41" t="s">
        <v>150</v>
      </c>
      <c r="C182" s="41"/>
      <c r="D182" s="41" t="str">
        <f ca="1">IFERROR(OFFSET(tComplete[[#Headers],[Country]],MATCH(tData[[#This Row],[Tournament]],tComplete[Tournament],0),0),"")</f>
        <v>DE</v>
      </c>
      <c r="E182" s="49">
        <f ca="1">IFERROR(OFFSET(tComplete[[#Headers],[Date]],MATCH(tData[[#This Row],[Tournament]],tComplete[Tournament],0),0),"")</f>
        <v>46039</v>
      </c>
      <c r="F182" s="49" t="str">
        <f ca="1">IFERROR(OFFSET(tComplete[[#Headers],[Round]],MATCH(tData[[#This Row],[Tournament]],tComplete[Tournament],0),0),"")</f>
        <v>Regio</v>
      </c>
      <c r="G182" s="41" t="s">
        <v>403</v>
      </c>
      <c r="H182" s="41">
        <v>155</v>
      </c>
      <c r="I182" s="41">
        <v>210</v>
      </c>
      <c r="J182" s="41">
        <v>170</v>
      </c>
      <c r="K182" s="41">
        <v>150</v>
      </c>
      <c r="L182" s="41"/>
      <c r="M182" s="41"/>
      <c r="N182" s="41"/>
      <c r="O182" s="48">
        <f>IF(ISBLANK(B182),"",IF(COUNT(tData[[#This Row],[R1]:[R3]])=0,"",MAX(tData[[#This Row],[R1]:[R3]])))</f>
        <v>210</v>
      </c>
      <c r="P182" s="50">
        <f>IF(ISBLANK(tData[[#This Row],[Tournament]]),"",IF(COUNT(tData[[#This Row],[R1]:[R3]])=0,"",MAX(tData[[#This Row],[R1]:[R3]],tData[[#This Row],[QF]:[F2]])))</f>
        <v>210</v>
      </c>
      <c r="Q182" s="51">
        <f>IF(ISBLANK(tData[[#This Row],[Tournament]]),"",IFERROR(AVERAGE(tData[[#This Row],[R1]:[R3]],tData[[#This Row],[QF]:[F2]]),""))</f>
        <v>171.25</v>
      </c>
      <c r="R182" s="51" t="str">
        <f>IF(ISBLANK(tData[[#This Row],[Tournament]]),"",IF(COUNT(tData[[#This Row],[R1]:[R3]])=0,"No show",RIGHT("000"&amp;FLOOR(tData[[#This Row],[Best]],$R$1),3)&amp;"-"&amp;RIGHT("000"&amp;FLOOR(tData[[#This Row],[Best]],$R$1)+$R$1-1,3)))</f>
        <v>200-249</v>
      </c>
      <c r="S182" s="51" t="str">
        <f>IF(ISBLANK(tData[[#This Row],[Tournament]]),"",IF(COUNT(tData[[#This Row],[R1]:[R3]])=0,"No show",RIGHT("000"&amp;FLOOR(tData[[#This Row],[Best]],$S$1),3)&amp;"-"&amp;RIGHT("000"&amp;FLOOR(tData[[#This Row],[Best]],$S$1)+$S$1-1,3)))</f>
        <v>210-219</v>
      </c>
      <c r="T182" s="58"/>
      <c r="U182" s="48" t="str">
        <f ca="1">IF(OR(tData[[#This Row],[Q]]="X",tData[[#This Row],[Q]]="*"),IFERROR(OFFSET(tComplete[[#Headers],[Next Round]],MATCH(tData[[#This Row],[Tournament]],tComplete[Tournament],0),0),""),"")</f>
        <v/>
      </c>
      <c r="V182" s="41" t="b">
        <f>IF(ISBLANK(tData[[#This Row],[Tournament]]),"",NOT(ISERR(FIND("SAP",UPPER(tData[[#This Row],[Team]])))))</f>
        <v>0</v>
      </c>
    </row>
    <row r="183" spans="2:22" ht="16" x14ac:dyDescent="0.2">
      <c r="B183" s="41" t="s">
        <v>156</v>
      </c>
      <c r="C183" s="41"/>
      <c r="D183" s="41" t="str">
        <f ca="1">IFERROR(OFFSET(tComplete[[#Headers],[Country]],MATCH(tData[[#This Row],[Tournament]],tComplete[Tournament],0),0),"")</f>
        <v>CH</v>
      </c>
      <c r="E183" s="49">
        <f ca="1">IFERROR(OFFSET(tComplete[[#Headers],[Date]],MATCH(tData[[#This Row],[Tournament]],tComplete[Tournament],0),0),"")</f>
        <v>46039</v>
      </c>
      <c r="F183" s="49" t="str">
        <f ca="1">IFERROR(OFFSET(tComplete[[#Headers],[Round]],MATCH(tData[[#This Row],[Tournament]],tComplete[Tournament],0),0),"")</f>
        <v>Regio</v>
      </c>
      <c r="G183" s="41" t="s">
        <v>409</v>
      </c>
      <c r="H183" s="41">
        <v>330</v>
      </c>
      <c r="I183" s="41">
        <v>250</v>
      </c>
      <c r="J183" s="41">
        <v>250</v>
      </c>
      <c r="K183" s="41"/>
      <c r="L183" s="41">
        <v>335</v>
      </c>
      <c r="M183" s="41">
        <v>345</v>
      </c>
      <c r="N183" s="41">
        <v>360</v>
      </c>
      <c r="O183" s="48">
        <f>IF(ISBLANK(B183),"",IF(COUNT(tData[[#This Row],[R1]:[R3]])=0,"",MAX(tData[[#This Row],[R1]:[R3]])))</f>
        <v>330</v>
      </c>
      <c r="P183" s="50">
        <f>IF(ISBLANK(tData[[#This Row],[Tournament]]),"",IF(COUNT(tData[[#This Row],[R1]:[R3]])=0,"",MAX(tData[[#This Row],[R1]:[R3]],tData[[#This Row],[QF]:[F2]])))</f>
        <v>360</v>
      </c>
      <c r="Q183" s="51">
        <f>IF(ISBLANK(tData[[#This Row],[Tournament]]),"",IFERROR(AVERAGE(tData[[#This Row],[R1]:[R3]],tData[[#This Row],[QF]:[F2]]),""))</f>
        <v>311.66666666666669</v>
      </c>
      <c r="R183" s="51" t="str">
        <f>IF(ISBLANK(tData[[#This Row],[Tournament]]),"",IF(COUNT(tData[[#This Row],[R1]:[R3]])=0,"No show",RIGHT("000"&amp;FLOOR(tData[[#This Row],[Best]],$R$1),3)&amp;"-"&amp;RIGHT("000"&amp;FLOOR(tData[[#This Row],[Best]],$R$1)+$R$1-1,3)))</f>
        <v>350-399</v>
      </c>
      <c r="S183" s="51" t="str">
        <f>IF(ISBLANK(tData[[#This Row],[Tournament]]),"",IF(COUNT(tData[[#This Row],[R1]:[R3]])=0,"No show",RIGHT("000"&amp;FLOOR(tData[[#This Row],[Best]],$S$1),3)&amp;"-"&amp;RIGHT("000"&amp;FLOOR(tData[[#This Row],[Best]],$S$1)+$S$1-1,3)))</f>
        <v>360-369</v>
      </c>
      <c r="T183" s="58" t="s">
        <v>74</v>
      </c>
      <c r="U183" s="48" t="str">
        <f ca="1">IF(OR(tData[[#This Row],[Q]]="X",tData[[#This Row],[Q]]="*"),IFERROR(OFFSET(tComplete[[#Headers],[Next Round]],MATCH(tData[[#This Row],[Tournament]],tComplete[Tournament],0),0),""),"")</f>
        <v>Qualifikation Schweiz - Jura</v>
      </c>
      <c r="V183" s="41" t="b">
        <f>IF(ISBLANK(tData[[#This Row],[Tournament]]),"",NOT(ISERR(FIND("SAP",UPPER(tData[[#This Row],[Team]])))))</f>
        <v>0</v>
      </c>
    </row>
    <row r="184" spans="2:22" ht="16" x14ac:dyDescent="0.2">
      <c r="B184" s="41" t="s">
        <v>156</v>
      </c>
      <c r="C184" s="41"/>
      <c r="D184" s="41" t="str">
        <f ca="1">IFERROR(OFFSET(tComplete[[#Headers],[Country]],MATCH(tData[[#This Row],[Tournament]],tComplete[Tournament],0),0),"")</f>
        <v>CH</v>
      </c>
      <c r="E184" s="49">
        <f ca="1">IFERROR(OFFSET(tComplete[[#Headers],[Date]],MATCH(tData[[#This Row],[Tournament]],tComplete[Tournament],0),0),"")</f>
        <v>46039</v>
      </c>
      <c r="F184" s="49" t="str">
        <f ca="1">IFERROR(OFFSET(tComplete[[#Headers],[Round]],MATCH(tData[[#This Row],[Tournament]],tComplete[Tournament],0),0),"")</f>
        <v>Regio</v>
      </c>
      <c r="G184" s="41" t="s">
        <v>410</v>
      </c>
      <c r="H184" s="41">
        <v>320</v>
      </c>
      <c r="I184" s="41">
        <v>220</v>
      </c>
      <c r="J184" s="41">
        <v>310</v>
      </c>
      <c r="K184" s="41"/>
      <c r="L184" s="41">
        <v>360</v>
      </c>
      <c r="M184" s="41">
        <v>275</v>
      </c>
      <c r="N184" s="41">
        <v>295</v>
      </c>
      <c r="O184" s="48">
        <f>IF(ISBLANK(B184),"",IF(COUNT(tData[[#This Row],[R1]:[R3]])=0,"",MAX(tData[[#This Row],[R1]:[R3]])))</f>
        <v>320</v>
      </c>
      <c r="P184" s="50">
        <f>IF(ISBLANK(tData[[#This Row],[Tournament]]),"",IF(COUNT(tData[[#This Row],[R1]:[R3]])=0,"",MAX(tData[[#This Row],[R1]:[R3]],tData[[#This Row],[QF]:[F2]])))</f>
        <v>360</v>
      </c>
      <c r="Q184" s="51">
        <f>IF(ISBLANK(tData[[#This Row],[Tournament]]),"",IFERROR(AVERAGE(tData[[#This Row],[R1]:[R3]],tData[[#This Row],[QF]:[F2]]),""))</f>
        <v>296.66666666666669</v>
      </c>
      <c r="R184" s="51" t="str">
        <f>IF(ISBLANK(tData[[#This Row],[Tournament]]),"",IF(COUNT(tData[[#This Row],[R1]:[R3]])=0,"No show",RIGHT("000"&amp;FLOOR(tData[[#This Row],[Best]],$R$1),3)&amp;"-"&amp;RIGHT("000"&amp;FLOOR(tData[[#This Row],[Best]],$R$1)+$R$1-1,3)))</f>
        <v>350-399</v>
      </c>
      <c r="S184" s="51" t="str">
        <f>IF(ISBLANK(tData[[#This Row],[Tournament]]),"",IF(COUNT(tData[[#This Row],[R1]:[R3]])=0,"No show",RIGHT("000"&amp;FLOOR(tData[[#This Row],[Best]],$S$1),3)&amp;"-"&amp;RIGHT("000"&amp;FLOOR(tData[[#This Row],[Best]],$S$1)+$S$1-1,3)))</f>
        <v>360-369</v>
      </c>
      <c r="T184" s="58" t="s">
        <v>74</v>
      </c>
      <c r="U184" s="48" t="str">
        <f ca="1">IF(OR(tData[[#This Row],[Q]]="X",tData[[#This Row],[Q]]="*"),IFERROR(OFFSET(tComplete[[#Headers],[Next Round]],MATCH(tData[[#This Row],[Tournament]],tComplete[Tournament],0),0),""),"")</f>
        <v>Qualifikation Schweiz - Jura</v>
      </c>
      <c r="V184" s="41" t="b">
        <f>IF(ISBLANK(tData[[#This Row],[Tournament]]),"",NOT(ISERR(FIND("SAP",UPPER(tData[[#This Row],[Team]])))))</f>
        <v>0</v>
      </c>
    </row>
    <row r="185" spans="2:22" ht="16" x14ac:dyDescent="0.2">
      <c r="B185" s="41" t="s">
        <v>156</v>
      </c>
      <c r="C185" s="41"/>
      <c r="D185" s="41" t="str">
        <f ca="1">IFERROR(OFFSET(tComplete[[#Headers],[Country]],MATCH(tData[[#This Row],[Tournament]],tComplete[Tournament],0),0),"")</f>
        <v>CH</v>
      </c>
      <c r="E185" s="49">
        <f ca="1">IFERROR(OFFSET(tComplete[[#Headers],[Date]],MATCH(tData[[#This Row],[Tournament]],tComplete[Tournament],0),0),"")</f>
        <v>46039</v>
      </c>
      <c r="F185" s="49" t="str">
        <f ca="1">IFERROR(OFFSET(tComplete[[#Headers],[Round]],MATCH(tData[[#This Row],[Tournament]],tComplete[Tournament],0),0),"")</f>
        <v>Regio</v>
      </c>
      <c r="G185" s="41" t="s">
        <v>411</v>
      </c>
      <c r="H185" s="41">
        <v>155</v>
      </c>
      <c r="I185" s="41">
        <v>175</v>
      </c>
      <c r="J185" s="41">
        <v>190</v>
      </c>
      <c r="K185" s="41"/>
      <c r="L185" s="41">
        <v>210</v>
      </c>
      <c r="M185" s="41"/>
      <c r="N185" s="41"/>
      <c r="O185" s="48">
        <f>IF(ISBLANK(B185),"",IF(COUNT(tData[[#This Row],[R1]:[R3]])=0,"",MAX(tData[[#This Row],[R1]:[R3]])))</f>
        <v>190</v>
      </c>
      <c r="P185" s="50">
        <f>IF(ISBLANK(tData[[#This Row],[Tournament]]),"",IF(COUNT(tData[[#This Row],[R1]:[R3]])=0,"",MAX(tData[[#This Row],[R1]:[R3]],tData[[#This Row],[QF]:[F2]])))</f>
        <v>210</v>
      </c>
      <c r="Q185" s="51">
        <f>IF(ISBLANK(tData[[#This Row],[Tournament]]),"",IFERROR(AVERAGE(tData[[#This Row],[R1]:[R3]],tData[[#This Row],[QF]:[F2]]),""))</f>
        <v>182.5</v>
      </c>
      <c r="R185" s="51" t="str">
        <f>IF(ISBLANK(tData[[#This Row],[Tournament]]),"",IF(COUNT(tData[[#This Row],[R1]:[R3]])=0,"No show",RIGHT("000"&amp;FLOOR(tData[[#This Row],[Best]],$R$1),3)&amp;"-"&amp;RIGHT("000"&amp;FLOOR(tData[[#This Row],[Best]],$R$1)+$R$1-1,3)))</f>
        <v>200-249</v>
      </c>
      <c r="S185" s="51" t="str">
        <f>IF(ISBLANK(tData[[#This Row],[Tournament]]),"",IF(COUNT(tData[[#This Row],[R1]:[R3]])=0,"No show",RIGHT("000"&amp;FLOOR(tData[[#This Row],[Best]],$S$1),3)&amp;"-"&amp;RIGHT("000"&amp;FLOOR(tData[[#This Row],[Best]],$S$1)+$S$1-1,3)))</f>
        <v>210-219</v>
      </c>
      <c r="T185" s="58"/>
      <c r="U185" s="48" t="str">
        <f ca="1">IF(OR(tData[[#This Row],[Q]]="X",tData[[#This Row],[Q]]="*"),IFERROR(OFFSET(tComplete[[#Headers],[Next Round]],MATCH(tData[[#This Row],[Tournament]],tComplete[Tournament],0),0),""),"")</f>
        <v/>
      </c>
      <c r="V185" s="41" t="b">
        <f>IF(ISBLANK(tData[[#This Row],[Tournament]]),"",NOT(ISERR(FIND("SAP",UPPER(tData[[#This Row],[Team]])))))</f>
        <v>0</v>
      </c>
    </row>
    <row r="186" spans="2:22" ht="16" x14ac:dyDescent="0.2">
      <c r="B186" s="41" t="s">
        <v>156</v>
      </c>
      <c r="C186" s="41"/>
      <c r="D186" s="41" t="str">
        <f ca="1">IFERROR(OFFSET(tComplete[[#Headers],[Country]],MATCH(tData[[#This Row],[Tournament]],tComplete[Tournament],0),0),"")</f>
        <v>CH</v>
      </c>
      <c r="E186" s="49">
        <f ca="1">IFERROR(OFFSET(tComplete[[#Headers],[Date]],MATCH(tData[[#This Row],[Tournament]],tComplete[Tournament],0),0),"")</f>
        <v>46039</v>
      </c>
      <c r="F186" s="49" t="str">
        <f ca="1">IFERROR(OFFSET(tComplete[[#Headers],[Round]],MATCH(tData[[#This Row],[Tournament]],tComplete[Tournament],0),0),"")</f>
        <v>Regio</v>
      </c>
      <c r="G186" s="41" t="s">
        <v>412</v>
      </c>
      <c r="H186" s="41">
        <v>190</v>
      </c>
      <c r="I186" s="41">
        <v>165</v>
      </c>
      <c r="J186" s="41">
        <v>145</v>
      </c>
      <c r="K186" s="41"/>
      <c r="L186" s="41">
        <v>190</v>
      </c>
      <c r="M186" s="41"/>
      <c r="N186" s="41"/>
      <c r="O186" s="48">
        <f>IF(ISBLANK(B186),"",IF(COUNT(tData[[#This Row],[R1]:[R3]])=0,"",MAX(tData[[#This Row],[R1]:[R3]])))</f>
        <v>190</v>
      </c>
      <c r="P186" s="50">
        <f>IF(ISBLANK(tData[[#This Row],[Tournament]]),"",IF(COUNT(tData[[#This Row],[R1]:[R3]])=0,"",MAX(tData[[#This Row],[R1]:[R3]],tData[[#This Row],[QF]:[F2]])))</f>
        <v>190</v>
      </c>
      <c r="Q186" s="51">
        <f>IF(ISBLANK(tData[[#This Row],[Tournament]]),"",IFERROR(AVERAGE(tData[[#This Row],[R1]:[R3]],tData[[#This Row],[QF]:[F2]]),""))</f>
        <v>172.5</v>
      </c>
      <c r="R186" s="51" t="str">
        <f>IF(ISBLANK(tData[[#This Row],[Tournament]]),"",IF(COUNT(tData[[#This Row],[R1]:[R3]])=0,"No show",RIGHT("000"&amp;FLOOR(tData[[#This Row],[Best]],$R$1),3)&amp;"-"&amp;RIGHT("000"&amp;FLOOR(tData[[#This Row],[Best]],$R$1)+$R$1-1,3)))</f>
        <v>150-199</v>
      </c>
      <c r="S186" s="51" t="str">
        <f>IF(ISBLANK(tData[[#This Row],[Tournament]]),"",IF(COUNT(tData[[#This Row],[R1]:[R3]])=0,"No show",RIGHT("000"&amp;FLOOR(tData[[#This Row],[Best]],$S$1),3)&amp;"-"&amp;RIGHT("000"&amp;FLOOR(tData[[#This Row],[Best]],$S$1)+$S$1-1,3)))</f>
        <v>190-199</v>
      </c>
      <c r="T186" s="58"/>
      <c r="U186" s="48" t="str">
        <f ca="1">IF(OR(tData[[#This Row],[Q]]="X",tData[[#This Row],[Q]]="*"),IFERROR(OFFSET(tComplete[[#Headers],[Next Round]],MATCH(tData[[#This Row],[Tournament]],tComplete[Tournament],0),0),""),"")</f>
        <v/>
      </c>
      <c r="V186" s="41" t="b">
        <f>IF(ISBLANK(tData[[#This Row],[Tournament]]),"",NOT(ISERR(FIND("SAP",UPPER(tData[[#This Row],[Team]])))))</f>
        <v>0</v>
      </c>
    </row>
    <row r="187" spans="2:22" ht="16" x14ac:dyDescent="0.2">
      <c r="B187" s="41" t="s">
        <v>156</v>
      </c>
      <c r="C187" s="41"/>
      <c r="D187" s="41" t="str">
        <f ca="1">IFERROR(OFFSET(tComplete[[#Headers],[Country]],MATCH(tData[[#This Row],[Tournament]],tComplete[Tournament],0),0),"")</f>
        <v>CH</v>
      </c>
      <c r="E187" s="49">
        <f ca="1">IFERROR(OFFSET(tComplete[[#Headers],[Date]],MATCH(tData[[#This Row],[Tournament]],tComplete[Tournament],0),0),"")</f>
        <v>46039</v>
      </c>
      <c r="F187" s="49" t="str">
        <f ca="1">IFERROR(OFFSET(tComplete[[#Headers],[Round]],MATCH(tData[[#This Row],[Tournament]],tComplete[Tournament],0),0),"")</f>
        <v>Regio</v>
      </c>
      <c r="G187" s="41" t="s">
        <v>413</v>
      </c>
      <c r="H187" s="41">
        <v>95</v>
      </c>
      <c r="I187" s="41">
        <v>170</v>
      </c>
      <c r="J187" s="41">
        <v>165</v>
      </c>
      <c r="K187" s="41"/>
      <c r="L187" s="48"/>
      <c r="M187" s="48"/>
      <c r="N187" s="48"/>
      <c r="O187" s="48">
        <f>IF(ISBLANK(B187),"",IF(COUNT(tData[[#This Row],[R1]:[R3]])=0,"",MAX(tData[[#This Row],[R1]:[R3]])))</f>
        <v>170</v>
      </c>
      <c r="P187" s="50">
        <f>IF(ISBLANK(tData[[#This Row],[Tournament]]),"",IF(COUNT(tData[[#This Row],[R1]:[R3]])=0,"",MAX(tData[[#This Row],[R1]:[R3]],tData[[#This Row],[QF]:[F2]])))</f>
        <v>170</v>
      </c>
      <c r="Q187" s="51">
        <f>IF(ISBLANK(tData[[#This Row],[Tournament]]),"",IFERROR(AVERAGE(tData[[#This Row],[R1]:[R3]],tData[[#This Row],[QF]:[F2]]),""))</f>
        <v>143.33333333333334</v>
      </c>
      <c r="R187" s="51" t="str">
        <f>IF(ISBLANK(tData[[#This Row],[Tournament]]),"",IF(COUNT(tData[[#This Row],[R1]:[R3]])=0,"No show",RIGHT("000"&amp;FLOOR(tData[[#This Row],[Best]],$R$1),3)&amp;"-"&amp;RIGHT("000"&amp;FLOOR(tData[[#This Row],[Best]],$R$1)+$R$1-1,3)))</f>
        <v>150-199</v>
      </c>
      <c r="S187" s="51" t="str">
        <f>IF(ISBLANK(tData[[#This Row],[Tournament]]),"",IF(COUNT(tData[[#This Row],[R1]:[R3]])=0,"No show",RIGHT("000"&amp;FLOOR(tData[[#This Row],[Best]],$S$1),3)&amp;"-"&amp;RIGHT("000"&amp;FLOOR(tData[[#This Row],[Best]],$S$1)+$S$1-1,3)))</f>
        <v>170-179</v>
      </c>
      <c r="T187" s="58"/>
      <c r="U187" s="48" t="str">
        <f ca="1">IF(OR(tData[[#This Row],[Q]]="X",tData[[#This Row],[Q]]="*"),IFERROR(OFFSET(tComplete[[#Headers],[Next Round]],MATCH(tData[[#This Row],[Tournament]],tComplete[Tournament],0),0),""),"")</f>
        <v/>
      </c>
      <c r="V187" s="41" t="b">
        <f>IF(ISBLANK(tData[[#This Row],[Tournament]]),"",NOT(ISERR(FIND("SAP",UPPER(tData[[#This Row],[Team]])))))</f>
        <v>0</v>
      </c>
    </row>
    <row r="188" spans="2:22" ht="16" x14ac:dyDescent="0.2">
      <c r="B188" s="41" t="s">
        <v>156</v>
      </c>
      <c r="C188" s="41"/>
      <c r="D188" s="41" t="str">
        <f ca="1">IFERROR(OFFSET(tComplete[[#Headers],[Country]],MATCH(tData[[#This Row],[Tournament]],tComplete[Tournament],0),0),"")</f>
        <v>CH</v>
      </c>
      <c r="E188" s="49">
        <f ca="1">IFERROR(OFFSET(tComplete[[#Headers],[Date]],MATCH(tData[[#This Row],[Tournament]],tComplete[Tournament],0),0),"")</f>
        <v>46039</v>
      </c>
      <c r="F188" s="49" t="str">
        <f ca="1">IFERROR(OFFSET(tComplete[[#Headers],[Round]],MATCH(tData[[#This Row],[Tournament]],tComplete[Tournament],0),0),"")</f>
        <v>Regio</v>
      </c>
      <c r="G188" s="41" t="s">
        <v>414</v>
      </c>
      <c r="H188" s="41">
        <v>130</v>
      </c>
      <c r="I188" s="41">
        <v>145</v>
      </c>
      <c r="J188" s="41">
        <v>140</v>
      </c>
      <c r="K188" s="41"/>
      <c r="L188" s="48"/>
      <c r="M188" s="48"/>
      <c r="N188" s="48"/>
      <c r="O188" s="48">
        <f>IF(ISBLANK(B188),"",IF(COUNT(tData[[#This Row],[R1]:[R3]])=0,"",MAX(tData[[#This Row],[R1]:[R3]])))</f>
        <v>145</v>
      </c>
      <c r="P188" s="50">
        <f>IF(ISBLANK(tData[[#This Row],[Tournament]]),"",IF(COUNT(tData[[#This Row],[R1]:[R3]])=0,"",MAX(tData[[#This Row],[R1]:[R3]],tData[[#This Row],[QF]:[F2]])))</f>
        <v>145</v>
      </c>
      <c r="Q188" s="51">
        <f>IF(ISBLANK(tData[[#This Row],[Tournament]]),"",IFERROR(AVERAGE(tData[[#This Row],[R1]:[R3]],tData[[#This Row],[QF]:[F2]]),""))</f>
        <v>138.33333333333334</v>
      </c>
      <c r="R188" s="51" t="str">
        <f>IF(ISBLANK(tData[[#This Row],[Tournament]]),"",IF(COUNT(tData[[#This Row],[R1]:[R3]])=0,"No show",RIGHT("000"&amp;FLOOR(tData[[#This Row],[Best]],$R$1),3)&amp;"-"&amp;RIGHT("000"&amp;FLOOR(tData[[#This Row],[Best]],$R$1)+$R$1-1,3)))</f>
        <v>100-149</v>
      </c>
      <c r="S188" s="51" t="str">
        <f>IF(ISBLANK(tData[[#This Row],[Tournament]]),"",IF(COUNT(tData[[#This Row],[R1]:[R3]])=0,"No show",RIGHT("000"&amp;FLOOR(tData[[#This Row],[Best]],$S$1),3)&amp;"-"&amp;RIGHT("000"&amp;FLOOR(tData[[#This Row],[Best]],$S$1)+$S$1-1,3)))</f>
        <v>140-149</v>
      </c>
      <c r="T188" s="58"/>
      <c r="U188" s="48" t="str">
        <f ca="1">IF(OR(tData[[#This Row],[Q]]="X",tData[[#This Row],[Q]]="*"),IFERROR(OFFSET(tComplete[[#Headers],[Next Round]],MATCH(tData[[#This Row],[Tournament]],tComplete[Tournament],0),0),""),"")</f>
        <v/>
      </c>
      <c r="V188" s="41" t="b">
        <f>IF(ISBLANK(tData[[#This Row],[Tournament]]),"",NOT(ISERR(FIND("SAP",UPPER(tData[[#This Row],[Team]])))))</f>
        <v>0</v>
      </c>
    </row>
    <row r="189" spans="2:22" ht="16" x14ac:dyDescent="0.2">
      <c r="B189" s="41" t="s">
        <v>156</v>
      </c>
      <c r="C189" s="41"/>
      <c r="D189" s="41" t="str">
        <f ca="1">IFERROR(OFFSET(tComplete[[#Headers],[Country]],MATCH(tData[[#This Row],[Tournament]],tComplete[Tournament],0),0),"")</f>
        <v>CH</v>
      </c>
      <c r="E189" s="49">
        <f ca="1">IFERROR(OFFSET(tComplete[[#Headers],[Date]],MATCH(tData[[#This Row],[Tournament]],tComplete[Tournament],0),0),"")</f>
        <v>46039</v>
      </c>
      <c r="F189" s="49" t="str">
        <f ca="1">IFERROR(OFFSET(tComplete[[#Headers],[Round]],MATCH(tData[[#This Row],[Tournament]],tComplete[Tournament],0),0),"")</f>
        <v>Regio</v>
      </c>
      <c r="G189" s="41" t="s">
        <v>415</v>
      </c>
      <c r="H189" s="41">
        <v>130</v>
      </c>
      <c r="I189" s="41">
        <v>75</v>
      </c>
      <c r="J189" s="41">
        <v>140</v>
      </c>
      <c r="K189" s="41"/>
      <c r="L189" s="48"/>
      <c r="M189" s="48"/>
      <c r="N189" s="48"/>
      <c r="O189" s="48">
        <f>IF(ISBLANK(B189),"",IF(COUNT(tData[[#This Row],[R1]:[R3]])=0,"",MAX(tData[[#This Row],[R1]:[R3]])))</f>
        <v>140</v>
      </c>
      <c r="P189" s="50">
        <f>IF(ISBLANK(tData[[#This Row],[Tournament]]),"",IF(COUNT(tData[[#This Row],[R1]:[R3]])=0,"",MAX(tData[[#This Row],[R1]:[R3]],tData[[#This Row],[QF]:[F2]])))</f>
        <v>140</v>
      </c>
      <c r="Q189" s="51">
        <f>IF(ISBLANK(tData[[#This Row],[Tournament]]),"",IFERROR(AVERAGE(tData[[#This Row],[R1]:[R3]],tData[[#This Row],[QF]:[F2]]),""))</f>
        <v>115</v>
      </c>
      <c r="R189" s="51" t="str">
        <f>IF(ISBLANK(tData[[#This Row],[Tournament]]),"",IF(COUNT(tData[[#This Row],[R1]:[R3]])=0,"No show",RIGHT("000"&amp;FLOOR(tData[[#This Row],[Best]],$R$1),3)&amp;"-"&amp;RIGHT("000"&amp;FLOOR(tData[[#This Row],[Best]],$R$1)+$R$1-1,3)))</f>
        <v>100-149</v>
      </c>
      <c r="S189" s="51" t="str">
        <f>IF(ISBLANK(tData[[#This Row],[Tournament]]),"",IF(COUNT(tData[[#This Row],[R1]:[R3]])=0,"No show",RIGHT("000"&amp;FLOOR(tData[[#This Row],[Best]],$S$1),3)&amp;"-"&amp;RIGHT("000"&amp;FLOOR(tData[[#This Row],[Best]],$S$1)+$S$1-1,3)))</f>
        <v>140-149</v>
      </c>
      <c r="T189" s="58"/>
      <c r="U189" s="48" t="str">
        <f ca="1">IF(OR(tData[[#This Row],[Q]]="X",tData[[#This Row],[Q]]="*"),IFERROR(OFFSET(tComplete[[#Headers],[Next Round]],MATCH(tData[[#This Row],[Tournament]],tComplete[Tournament],0),0),""),"")</f>
        <v/>
      </c>
      <c r="V189" s="41" t="b">
        <f>IF(ISBLANK(tData[[#This Row],[Tournament]]),"",NOT(ISERR(FIND("SAP",UPPER(tData[[#This Row],[Team]])))))</f>
        <v>0</v>
      </c>
    </row>
    <row r="190" spans="2:22" ht="16" x14ac:dyDescent="0.2">
      <c r="B190" s="41" t="s">
        <v>151</v>
      </c>
      <c r="C190" s="41"/>
      <c r="D190" s="41" t="str">
        <f ca="1">IFERROR(OFFSET(tComplete[[#Headers],[Country]],MATCH(tData[[#This Row],[Tournament]],tComplete[Tournament],0),0),"")</f>
        <v>DE</v>
      </c>
      <c r="E190" s="49">
        <f ca="1">IFERROR(OFFSET(tComplete[[#Headers],[Date]],MATCH(tData[[#This Row],[Tournament]],tComplete[Tournament],0),0),"")</f>
        <v>46032</v>
      </c>
      <c r="F190" s="49" t="str">
        <f ca="1">IFERROR(OFFSET(tComplete[[#Headers],[Round]],MATCH(tData[[#This Row],[Tournament]],tComplete[Tournament],0),0),"")</f>
        <v>Regio</v>
      </c>
      <c r="G190" s="41" t="s">
        <v>431</v>
      </c>
      <c r="H190" s="41">
        <v>320</v>
      </c>
      <c r="I190" s="41">
        <v>290</v>
      </c>
      <c r="J190" s="41">
        <v>360</v>
      </c>
      <c r="K190" s="41"/>
      <c r="L190" s="41">
        <v>280</v>
      </c>
      <c r="M190" s="41">
        <v>380</v>
      </c>
      <c r="N190" s="41">
        <v>385</v>
      </c>
      <c r="O190" s="48">
        <f>IF(ISBLANK(B190),"",IF(COUNT(tData[[#This Row],[R1]:[R3]])=0,"",MAX(tData[[#This Row],[R1]:[R3]])))</f>
        <v>360</v>
      </c>
      <c r="P190" s="50">
        <f>IF(ISBLANK(tData[[#This Row],[Tournament]]),"",IF(COUNT(tData[[#This Row],[R1]:[R3]])=0,"",MAX(tData[[#This Row],[R1]:[R3]],tData[[#This Row],[QF]:[F2]])))</f>
        <v>385</v>
      </c>
      <c r="Q190" s="51">
        <f>IF(ISBLANK(tData[[#This Row],[Tournament]]),"",IFERROR(AVERAGE(tData[[#This Row],[R1]:[R3]],tData[[#This Row],[QF]:[F2]]),""))</f>
        <v>335.83333333333331</v>
      </c>
      <c r="R190" s="51" t="str">
        <f>IF(ISBLANK(tData[[#This Row],[Tournament]]),"",IF(COUNT(tData[[#This Row],[R1]:[R3]])=0,"No show",RIGHT("000"&amp;FLOOR(tData[[#This Row],[Best]],$R$1),3)&amp;"-"&amp;RIGHT("000"&amp;FLOOR(tData[[#This Row],[Best]],$R$1)+$R$1-1,3)))</f>
        <v>350-399</v>
      </c>
      <c r="S190" s="51" t="str">
        <f>IF(ISBLANK(tData[[#This Row],[Tournament]]),"",IF(COUNT(tData[[#This Row],[R1]:[R3]])=0,"No show",RIGHT("000"&amp;FLOOR(tData[[#This Row],[Best]],$S$1),3)&amp;"-"&amp;RIGHT("000"&amp;FLOOR(tData[[#This Row],[Best]],$S$1)+$S$1-1,3)))</f>
        <v>380-389</v>
      </c>
      <c r="T190" s="58"/>
      <c r="U190" s="48" t="str">
        <f ca="1">IF(OR(tData[[#This Row],[Q]]="X",tData[[#This Row],[Q]]="*"),IFERROR(OFFSET(tComplete[[#Headers],[Next Round]],MATCH(tData[[#This Row],[Tournament]],tComplete[Tournament],0),0),""),"")</f>
        <v/>
      </c>
      <c r="V190" s="41" t="b">
        <f>IF(ISBLANK(tData[[#This Row],[Tournament]]),"",NOT(ISERR(FIND("SAP",UPPER(tData[[#This Row],[Team]])))))</f>
        <v>0</v>
      </c>
    </row>
    <row r="191" spans="2:22" ht="16" x14ac:dyDescent="0.2">
      <c r="B191" s="41" t="s">
        <v>151</v>
      </c>
      <c r="C191" s="41"/>
      <c r="D191" s="41" t="str">
        <f ca="1">IFERROR(OFFSET(tComplete[[#Headers],[Country]],MATCH(tData[[#This Row],[Tournament]],tComplete[Tournament],0),0),"")</f>
        <v>DE</v>
      </c>
      <c r="E191" s="49">
        <f ca="1">IFERROR(OFFSET(tComplete[[#Headers],[Date]],MATCH(tData[[#This Row],[Tournament]],tComplete[Tournament],0),0),"")</f>
        <v>46032</v>
      </c>
      <c r="F191" s="49" t="str">
        <f ca="1">IFERROR(OFFSET(tComplete[[#Headers],[Round]],MATCH(tData[[#This Row],[Tournament]],tComplete[Tournament],0),0),"")</f>
        <v>Regio</v>
      </c>
      <c r="G191" s="41" t="s">
        <v>432</v>
      </c>
      <c r="H191" s="41">
        <v>240</v>
      </c>
      <c r="I191" s="41">
        <v>230</v>
      </c>
      <c r="J191" s="41">
        <v>365</v>
      </c>
      <c r="K191" s="41"/>
      <c r="L191" s="41">
        <v>235</v>
      </c>
      <c r="M191" s="41">
        <v>200</v>
      </c>
      <c r="N191" s="41">
        <v>215</v>
      </c>
      <c r="O191" s="48">
        <f>IF(ISBLANK(B191),"",IF(COUNT(tData[[#This Row],[R1]:[R3]])=0,"",MAX(tData[[#This Row],[R1]:[R3]])))</f>
        <v>365</v>
      </c>
      <c r="P191" s="50">
        <f>IF(ISBLANK(tData[[#This Row],[Tournament]]),"",IF(COUNT(tData[[#This Row],[R1]:[R3]])=0,"",MAX(tData[[#This Row],[R1]:[R3]],tData[[#This Row],[QF]:[F2]])))</f>
        <v>365</v>
      </c>
      <c r="Q191" s="51">
        <f>IF(ISBLANK(tData[[#This Row],[Tournament]]),"",IFERROR(AVERAGE(tData[[#This Row],[R1]:[R3]],tData[[#This Row],[QF]:[F2]]),""))</f>
        <v>247.5</v>
      </c>
      <c r="R191" s="51" t="str">
        <f>IF(ISBLANK(tData[[#This Row],[Tournament]]),"",IF(COUNT(tData[[#This Row],[R1]:[R3]])=0,"No show",RIGHT("000"&amp;FLOOR(tData[[#This Row],[Best]],$R$1),3)&amp;"-"&amp;RIGHT("000"&amp;FLOOR(tData[[#This Row],[Best]],$R$1)+$R$1-1,3)))</f>
        <v>350-399</v>
      </c>
      <c r="S191" s="51" t="str">
        <f>IF(ISBLANK(tData[[#This Row],[Tournament]]),"",IF(COUNT(tData[[#This Row],[R1]:[R3]])=0,"No show",RIGHT("000"&amp;FLOOR(tData[[#This Row],[Best]],$S$1),3)&amp;"-"&amp;RIGHT("000"&amp;FLOOR(tData[[#This Row],[Best]],$S$1)+$S$1-1,3)))</f>
        <v>360-369</v>
      </c>
      <c r="T191" s="58" t="s">
        <v>74</v>
      </c>
      <c r="U191" s="48" t="str">
        <f ca="1">IF(OR(tData[[#This Row],[Q]]="X",tData[[#This Row],[Q]]="*"),IFERROR(OFFSET(tComplete[[#Headers],[Next Round]],MATCH(tData[[#This Row],[Tournament]],tComplete[Tournament],0),0),""),"")</f>
        <v>Qualifikation Deutschland - Braunschweig</v>
      </c>
      <c r="V191" s="41" t="b">
        <f>IF(ISBLANK(tData[[#This Row],[Tournament]]),"",NOT(ISERR(FIND("SAP",UPPER(tData[[#This Row],[Team]])))))</f>
        <v>0</v>
      </c>
    </row>
    <row r="192" spans="2:22" ht="16" x14ac:dyDescent="0.2">
      <c r="B192" s="41" t="s">
        <v>151</v>
      </c>
      <c r="C192" s="41"/>
      <c r="D192" s="41" t="str">
        <f ca="1">IFERROR(OFFSET(tComplete[[#Headers],[Country]],MATCH(tData[[#This Row],[Tournament]],tComplete[Tournament],0),0),"")</f>
        <v>DE</v>
      </c>
      <c r="E192" s="49">
        <f ca="1">IFERROR(OFFSET(tComplete[[#Headers],[Date]],MATCH(tData[[#This Row],[Tournament]],tComplete[Tournament],0),0),"")</f>
        <v>46032</v>
      </c>
      <c r="F192" s="49" t="str">
        <f ca="1">IFERROR(OFFSET(tComplete[[#Headers],[Round]],MATCH(tData[[#This Row],[Tournament]],tComplete[Tournament],0),0),"")</f>
        <v>Regio</v>
      </c>
      <c r="G192" s="41" t="s">
        <v>433</v>
      </c>
      <c r="H192" s="41">
        <v>295</v>
      </c>
      <c r="I192" s="41">
        <v>370</v>
      </c>
      <c r="J192" s="41">
        <v>370</v>
      </c>
      <c r="K192" s="41"/>
      <c r="L192" s="41">
        <v>225</v>
      </c>
      <c r="M192" s="41"/>
      <c r="N192" s="41"/>
      <c r="O192" s="48">
        <f>IF(ISBLANK(B192),"",IF(COUNT(tData[[#This Row],[R1]:[R3]])=0,"",MAX(tData[[#This Row],[R1]:[R3]])))</f>
        <v>370</v>
      </c>
      <c r="P192" s="50">
        <f>IF(ISBLANK(tData[[#This Row],[Tournament]]),"",IF(COUNT(tData[[#This Row],[R1]:[R3]])=0,"",MAX(tData[[#This Row],[R1]:[R3]],tData[[#This Row],[QF]:[F2]])))</f>
        <v>370</v>
      </c>
      <c r="Q192" s="51">
        <f>IF(ISBLANK(tData[[#This Row],[Tournament]]),"",IFERROR(AVERAGE(tData[[#This Row],[R1]:[R3]],tData[[#This Row],[QF]:[F2]]),""))</f>
        <v>315</v>
      </c>
      <c r="R192" s="51" t="str">
        <f>IF(ISBLANK(tData[[#This Row],[Tournament]]),"",IF(COUNT(tData[[#This Row],[R1]:[R3]])=0,"No show",RIGHT("000"&amp;FLOOR(tData[[#This Row],[Best]],$R$1),3)&amp;"-"&amp;RIGHT("000"&amp;FLOOR(tData[[#This Row],[Best]],$R$1)+$R$1-1,3)))</f>
        <v>350-399</v>
      </c>
      <c r="S192" s="51" t="str">
        <f>IF(ISBLANK(tData[[#This Row],[Tournament]]),"",IF(COUNT(tData[[#This Row],[R1]:[R3]])=0,"No show",RIGHT("000"&amp;FLOOR(tData[[#This Row],[Best]],$S$1),3)&amp;"-"&amp;RIGHT("000"&amp;FLOOR(tData[[#This Row],[Best]],$S$1)+$S$1-1,3)))</f>
        <v>370-379</v>
      </c>
      <c r="T192" s="58"/>
      <c r="U192" s="48" t="str">
        <f ca="1">IF(OR(tData[[#This Row],[Q]]="X",tData[[#This Row],[Q]]="*"),IFERROR(OFFSET(tComplete[[#Headers],[Next Round]],MATCH(tData[[#This Row],[Tournament]],tComplete[Tournament],0),0),""),"")</f>
        <v/>
      </c>
      <c r="V192" s="41" t="b">
        <f>IF(ISBLANK(tData[[#This Row],[Tournament]]),"",NOT(ISERR(FIND("SAP",UPPER(tData[[#This Row],[Team]])))))</f>
        <v>0</v>
      </c>
    </row>
    <row r="193" spans="2:22" ht="16" x14ac:dyDescent="0.2">
      <c r="B193" s="41" t="s">
        <v>151</v>
      </c>
      <c r="C193" s="41"/>
      <c r="D193" s="41" t="str">
        <f ca="1">IFERROR(OFFSET(tComplete[[#Headers],[Country]],MATCH(tData[[#This Row],[Tournament]],tComplete[Tournament],0),0),"")</f>
        <v>DE</v>
      </c>
      <c r="E193" s="49">
        <f ca="1">IFERROR(OFFSET(tComplete[[#Headers],[Date]],MATCH(tData[[#This Row],[Tournament]],tComplete[Tournament],0),0),"")</f>
        <v>46032</v>
      </c>
      <c r="F193" s="49" t="str">
        <f ca="1">IFERROR(OFFSET(tComplete[[#Headers],[Round]],MATCH(tData[[#This Row],[Tournament]],tComplete[Tournament],0),0),"")</f>
        <v>Regio</v>
      </c>
      <c r="G193" s="41" t="s">
        <v>434</v>
      </c>
      <c r="H193" s="41">
        <v>190</v>
      </c>
      <c r="I193" s="41">
        <v>145</v>
      </c>
      <c r="J193" s="41">
        <v>200</v>
      </c>
      <c r="K193" s="41"/>
      <c r="L193" s="41">
        <v>190</v>
      </c>
      <c r="M193" s="41"/>
      <c r="N193" s="41"/>
      <c r="O193" s="48">
        <f>IF(ISBLANK(B193),"",IF(COUNT(tData[[#This Row],[R1]:[R3]])=0,"",MAX(tData[[#This Row],[R1]:[R3]])))</f>
        <v>200</v>
      </c>
      <c r="P193" s="50">
        <f>IF(ISBLANK(tData[[#This Row],[Tournament]]),"",IF(COUNT(tData[[#This Row],[R1]:[R3]])=0,"",MAX(tData[[#This Row],[R1]:[R3]],tData[[#This Row],[QF]:[F2]])))</f>
        <v>200</v>
      </c>
      <c r="Q193" s="51">
        <f>IF(ISBLANK(tData[[#This Row],[Tournament]]),"",IFERROR(AVERAGE(tData[[#This Row],[R1]:[R3]],tData[[#This Row],[QF]:[F2]]),""))</f>
        <v>181.25</v>
      </c>
      <c r="R193" s="51" t="str">
        <f>IF(ISBLANK(tData[[#This Row],[Tournament]]),"",IF(COUNT(tData[[#This Row],[R1]:[R3]])=0,"No show",RIGHT("000"&amp;FLOOR(tData[[#This Row],[Best]],$R$1),3)&amp;"-"&amp;RIGHT("000"&amp;FLOOR(tData[[#This Row],[Best]],$R$1)+$R$1-1,3)))</f>
        <v>200-249</v>
      </c>
      <c r="S193" s="51" t="str">
        <f>IF(ISBLANK(tData[[#This Row],[Tournament]]),"",IF(COUNT(tData[[#This Row],[R1]:[R3]])=0,"No show",RIGHT("000"&amp;FLOOR(tData[[#This Row],[Best]],$S$1),3)&amp;"-"&amp;RIGHT("000"&amp;FLOOR(tData[[#This Row],[Best]],$S$1)+$S$1-1,3)))</f>
        <v>200-209</v>
      </c>
      <c r="T193" s="58"/>
      <c r="U193" s="48" t="str">
        <f ca="1">IF(OR(tData[[#This Row],[Q]]="X",tData[[#This Row],[Q]]="*"),IFERROR(OFFSET(tComplete[[#Headers],[Next Round]],MATCH(tData[[#This Row],[Tournament]],tComplete[Tournament],0),0),""),"")</f>
        <v/>
      </c>
      <c r="V193" s="41" t="b">
        <f>IF(ISBLANK(tData[[#This Row],[Tournament]]),"",NOT(ISERR(FIND("SAP",UPPER(tData[[#This Row],[Team]])))))</f>
        <v>0</v>
      </c>
    </row>
    <row r="194" spans="2:22" ht="16" x14ac:dyDescent="0.2">
      <c r="B194" s="41" t="s">
        <v>151</v>
      </c>
      <c r="C194" s="41"/>
      <c r="D194" s="41" t="str">
        <f ca="1">IFERROR(OFFSET(tComplete[[#Headers],[Country]],MATCH(tData[[#This Row],[Tournament]],tComplete[Tournament],0),0),"")</f>
        <v>DE</v>
      </c>
      <c r="E194" s="49">
        <f ca="1">IFERROR(OFFSET(tComplete[[#Headers],[Date]],MATCH(tData[[#This Row],[Tournament]],tComplete[Tournament],0),0),"")</f>
        <v>46032</v>
      </c>
      <c r="F194" s="49" t="str">
        <f ca="1">IFERROR(OFFSET(tComplete[[#Headers],[Round]],MATCH(tData[[#This Row],[Tournament]],tComplete[Tournament],0),0),"")</f>
        <v>Regio</v>
      </c>
      <c r="G194" s="41" t="s">
        <v>435</v>
      </c>
      <c r="H194" s="41">
        <v>160</v>
      </c>
      <c r="I194" s="41">
        <v>160</v>
      </c>
      <c r="J194" s="41">
        <v>200</v>
      </c>
      <c r="K194" s="41"/>
      <c r="L194" s="48"/>
      <c r="M194" s="48"/>
      <c r="N194" s="48"/>
      <c r="O194" s="48">
        <f>IF(ISBLANK(B194),"",IF(COUNT(tData[[#This Row],[R1]:[R3]])=0,"",MAX(tData[[#This Row],[R1]:[R3]])))</f>
        <v>200</v>
      </c>
      <c r="P194" s="50">
        <f>IF(ISBLANK(tData[[#This Row],[Tournament]]),"",IF(COUNT(tData[[#This Row],[R1]:[R3]])=0,"",MAX(tData[[#This Row],[R1]:[R3]],tData[[#This Row],[QF]:[F2]])))</f>
        <v>200</v>
      </c>
      <c r="Q194" s="51">
        <f>IF(ISBLANK(tData[[#This Row],[Tournament]]),"",IFERROR(AVERAGE(tData[[#This Row],[R1]:[R3]],tData[[#This Row],[QF]:[F2]]),""))</f>
        <v>173.33333333333334</v>
      </c>
      <c r="R194" s="51" t="str">
        <f>IF(ISBLANK(tData[[#This Row],[Tournament]]),"",IF(COUNT(tData[[#This Row],[R1]:[R3]])=0,"No show",RIGHT("000"&amp;FLOOR(tData[[#This Row],[Best]],$R$1),3)&amp;"-"&amp;RIGHT("000"&amp;FLOOR(tData[[#This Row],[Best]],$R$1)+$R$1-1,3)))</f>
        <v>200-249</v>
      </c>
      <c r="S194" s="51" t="str">
        <f>IF(ISBLANK(tData[[#This Row],[Tournament]]),"",IF(COUNT(tData[[#This Row],[R1]:[R3]])=0,"No show",RIGHT("000"&amp;FLOOR(tData[[#This Row],[Best]],$S$1),3)&amp;"-"&amp;RIGHT("000"&amp;FLOOR(tData[[#This Row],[Best]],$S$1)+$S$1-1,3)))</f>
        <v>200-209</v>
      </c>
      <c r="T194" s="58"/>
      <c r="U194" s="48" t="str">
        <f ca="1">IF(OR(tData[[#This Row],[Q]]="X",tData[[#This Row],[Q]]="*"),IFERROR(OFFSET(tComplete[[#Headers],[Next Round]],MATCH(tData[[#This Row],[Tournament]],tComplete[Tournament],0),0),""),"")</f>
        <v/>
      </c>
      <c r="V194" s="41" t="b">
        <f>IF(ISBLANK(tData[[#This Row],[Tournament]]),"",NOT(ISERR(FIND("SAP",UPPER(tData[[#This Row],[Team]])))))</f>
        <v>0</v>
      </c>
    </row>
    <row r="195" spans="2:22" ht="16" x14ac:dyDescent="0.2">
      <c r="B195" s="41" t="s">
        <v>151</v>
      </c>
      <c r="C195" s="41"/>
      <c r="D195" s="41" t="str">
        <f ca="1">IFERROR(OFFSET(tComplete[[#Headers],[Country]],MATCH(tData[[#This Row],[Tournament]],tComplete[Tournament],0),0),"")</f>
        <v>DE</v>
      </c>
      <c r="E195" s="49">
        <f ca="1">IFERROR(OFFSET(tComplete[[#Headers],[Date]],MATCH(tData[[#This Row],[Tournament]],tComplete[Tournament],0),0),"")</f>
        <v>46032</v>
      </c>
      <c r="F195" s="49" t="str">
        <f ca="1">IFERROR(OFFSET(tComplete[[#Headers],[Round]],MATCH(tData[[#This Row],[Tournament]],tComplete[Tournament],0),0),"")</f>
        <v>Regio</v>
      </c>
      <c r="G195" s="41" t="s">
        <v>436</v>
      </c>
      <c r="H195" s="41">
        <v>195</v>
      </c>
      <c r="I195" s="41">
        <v>85</v>
      </c>
      <c r="J195" s="41">
        <v>190</v>
      </c>
      <c r="K195" s="41"/>
      <c r="L195" s="48"/>
      <c r="M195" s="48"/>
      <c r="N195" s="48"/>
      <c r="O195" s="48">
        <f>IF(ISBLANK(B195),"",IF(COUNT(tData[[#This Row],[R1]:[R3]])=0,"",MAX(tData[[#This Row],[R1]:[R3]])))</f>
        <v>195</v>
      </c>
      <c r="P195" s="50">
        <f>IF(ISBLANK(tData[[#This Row],[Tournament]]),"",IF(COUNT(tData[[#This Row],[R1]:[R3]])=0,"",MAX(tData[[#This Row],[R1]:[R3]],tData[[#This Row],[QF]:[F2]])))</f>
        <v>195</v>
      </c>
      <c r="Q195" s="51">
        <f>IF(ISBLANK(tData[[#This Row],[Tournament]]),"",IFERROR(AVERAGE(tData[[#This Row],[R1]:[R3]],tData[[#This Row],[QF]:[F2]]),""))</f>
        <v>156.66666666666666</v>
      </c>
      <c r="R195" s="51" t="str">
        <f>IF(ISBLANK(tData[[#This Row],[Tournament]]),"",IF(COUNT(tData[[#This Row],[R1]:[R3]])=0,"No show",RIGHT("000"&amp;FLOOR(tData[[#This Row],[Best]],$R$1),3)&amp;"-"&amp;RIGHT("000"&amp;FLOOR(tData[[#This Row],[Best]],$R$1)+$R$1-1,3)))</f>
        <v>150-199</v>
      </c>
      <c r="S195" s="51" t="str">
        <f>IF(ISBLANK(tData[[#This Row],[Tournament]]),"",IF(COUNT(tData[[#This Row],[R1]:[R3]])=0,"No show",RIGHT("000"&amp;FLOOR(tData[[#This Row],[Best]],$S$1),3)&amp;"-"&amp;RIGHT("000"&amp;FLOOR(tData[[#This Row],[Best]],$S$1)+$S$1-1,3)))</f>
        <v>190-199</v>
      </c>
      <c r="T195" s="58"/>
      <c r="U195" s="48" t="str">
        <f ca="1">IF(OR(tData[[#This Row],[Q]]="X",tData[[#This Row],[Q]]="*"),IFERROR(OFFSET(tComplete[[#Headers],[Next Round]],MATCH(tData[[#This Row],[Tournament]],tComplete[Tournament],0),0),""),"")</f>
        <v/>
      </c>
      <c r="V195" s="41" t="b">
        <f>IF(ISBLANK(tData[[#This Row],[Tournament]]),"",NOT(ISERR(FIND("SAP",UPPER(tData[[#This Row],[Team]])))))</f>
        <v>0</v>
      </c>
    </row>
    <row r="196" spans="2:22" ht="16" x14ac:dyDescent="0.2">
      <c r="B196" s="41" t="s">
        <v>151</v>
      </c>
      <c r="C196" s="41"/>
      <c r="D196" s="41" t="str">
        <f ca="1">IFERROR(OFFSET(tComplete[[#Headers],[Country]],MATCH(tData[[#This Row],[Tournament]],tComplete[Tournament],0),0),"")</f>
        <v>DE</v>
      </c>
      <c r="E196" s="49">
        <f ca="1">IFERROR(OFFSET(tComplete[[#Headers],[Date]],MATCH(tData[[#This Row],[Tournament]],tComplete[Tournament],0),0),"")</f>
        <v>46032</v>
      </c>
      <c r="F196" s="49" t="str">
        <f ca="1">IFERROR(OFFSET(tComplete[[#Headers],[Round]],MATCH(tData[[#This Row],[Tournament]],tComplete[Tournament],0),0),"")</f>
        <v>Regio</v>
      </c>
      <c r="G196" s="41" t="s">
        <v>437</v>
      </c>
      <c r="H196" s="41">
        <v>130</v>
      </c>
      <c r="I196" s="41">
        <v>140</v>
      </c>
      <c r="J196" s="41">
        <v>180</v>
      </c>
      <c r="K196" s="41"/>
      <c r="L196" s="48"/>
      <c r="M196" s="48"/>
      <c r="N196" s="48"/>
      <c r="O196" s="48">
        <f>IF(ISBLANK(B196),"",IF(COUNT(tData[[#This Row],[R1]:[R3]])=0,"",MAX(tData[[#This Row],[R1]:[R3]])))</f>
        <v>180</v>
      </c>
      <c r="P196" s="50">
        <f>IF(ISBLANK(tData[[#This Row],[Tournament]]),"",IF(COUNT(tData[[#This Row],[R1]:[R3]])=0,"",MAX(tData[[#This Row],[R1]:[R3]],tData[[#This Row],[QF]:[F2]])))</f>
        <v>180</v>
      </c>
      <c r="Q196" s="51">
        <f>IF(ISBLANK(tData[[#This Row],[Tournament]]),"",IFERROR(AVERAGE(tData[[#This Row],[R1]:[R3]],tData[[#This Row],[QF]:[F2]]),""))</f>
        <v>150</v>
      </c>
      <c r="R196" s="51" t="str">
        <f>IF(ISBLANK(tData[[#This Row],[Tournament]]),"",IF(COUNT(tData[[#This Row],[R1]:[R3]])=0,"No show",RIGHT("000"&amp;FLOOR(tData[[#This Row],[Best]],$R$1),3)&amp;"-"&amp;RIGHT("000"&amp;FLOOR(tData[[#This Row],[Best]],$R$1)+$R$1-1,3)))</f>
        <v>150-199</v>
      </c>
      <c r="S196" s="51" t="str">
        <f>IF(ISBLANK(tData[[#This Row],[Tournament]]),"",IF(COUNT(tData[[#This Row],[R1]:[R3]])=0,"No show",RIGHT("000"&amp;FLOOR(tData[[#This Row],[Best]],$S$1),3)&amp;"-"&amp;RIGHT("000"&amp;FLOOR(tData[[#This Row],[Best]],$S$1)+$S$1-1,3)))</f>
        <v>180-189</v>
      </c>
      <c r="T196" s="58"/>
      <c r="U196" s="48" t="str">
        <f ca="1">IF(OR(tData[[#This Row],[Q]]="X",tData[[#This Row],[Q]]="*"),IFERROR(OFFSET(tComplete[[#Headers],[Next Round]],MATCH(tData[[#This Row],[Tournament]],tComplete[Tournament],0),0),""),"")</f>
        <v/>
      </c>
      <c r="V196" s="41" t="b">
        <f>IF(ISBLANK(tData[[#This Row],[Tournament]]),"",NOT(ISERR(FIND("SAP",UPPER(tData[[#This Row],[Team]])))))</f>
        <v>0</v>
      </c>
    </row>
    <row r="197" spans="2:22" ht="16" x14ac:dyDescent="0.2">
      <c r="B197" s="41" t="s">
        <v>44</v>
      </c>
      <c r="C197" s="41"/>
      <c r="D197" s="41" t="str">
        <f ca="1">IFERROR(OFFSET(tComplete[[#Headers],[Country]],MATCH(tData[[#This Row],[Tournament]],tComplete[Tournament],0),0),"")</f>
        <v>DE</v>
      </c>
      <c r="E197" s="49">
        <f ca="1">IFERROR(OFFSET(tComplete[[#Headers],[Date]],MATCH(tData[[#This Row],[Tournament]],tComplete[Tournament],0),0),"")</f>
        <v>46039</v>
      </c>
      <c r="F197" s="49" t="str">
        <f ca="1">IFERROR(OFFSET(tComplete[[#Headers],[Round]],MATCH(tData[[#This Row],[Tournament]],tComplete[Tournament],0),0),"")</f>
        <v>Regio</v>
      </c>
      <c r="G197" s="41" t="s">
        <v>456</v>
      </c>
      <c r="H197" s="41">
        <v>350</v>
      </c>
      <c r="I197" s="41">
        <v>415</v>
      </c>
      <c r="J197" s="41">
        <v>395</v>
      </c>
      <c r="K197" s="41">
        <v>430</v>
      </c>
      <c r="L197" s="41">
        <v>450</v>
      </c>
      <c r="M197" s="41">
        <v>435</v>
      </c>
      <c r="N197" s="41">
        <v>460</v>
      </c>
      <c r="O197" s="48">
        <f>IF(ISBLANK(B197),"",IF(COUNT(tData[[#This Row],[R1]:[R3]])=0,"",MAX(tData[[#This Row],[R1]:[R3]])))</f>
        <v>415</v>
      </c>
      <c r="P197" s="50">
        <f>IF(ISBLANK(tData[[#This Row],[Tournament]]),"",IF(COUNT(tData[[#This Row],[R1]:[R3]])=0,"",MAX(tData[[#This Row],[R1]:[R3]],tData[[#This Row],[QF]:[F2]])))</f>
        <v>460</v>
      </c>
      <c r="Q197" s="51">
        <f>IF(ISBLANK(tData[[#This Row],[Tournament]]),"",IFERROR(AVERAGE(tData[[#This Row],[R1]:[R3]],tData[[#This Row],[QF]:[F2]]),""))</f>
        <v>419.28571428571428</v>
      </c>
      <c r="R197" s="51" t="str">
        <f>IF(ISBLANK(tData[[#This Row],[Tournament]]),"",IF(COUNT(tData[[#This Row],[R1]:[R3]])=0,"No show",RIGHT("000"&amp;FLOOR(tData[[#This Row],[Best]],$R$1),3)&amp;"-"&amp;RIGHT("000"&amp;FLOOR(tData[[#This Row],[Best]],$R$1)+$R$1-1,3)))</f>
        <v>450-499</v>
      </c>
      <c r="S197" s="51" t="str">
        <f>IF(ISBLANK(tData[[#This Row],[Tournament]]),"",IF(COUNT(tData[[#This Row],[R1]:[R3]])=0,"No show",RIGHT("000"&amp;FLOOR(tData[[#This Row],[Best]],$S$1),3)&amp;"-"&amp;RIGHT("000"&amp;FLOOR(tData[[#This Row],[Best]],$S$1)+$S$1-1,3)))</f>
        <v>460-469</v>
      </c>
      <c r="T197" s="58" t="s">
        <v>74</v>
      </c>
      <c r="U197" s="48" t="str">
        <f ca="1">IF(OR(tData[[#This Row],[Q]]="X",tData[[#This Row],[Q]]="*"),IFERROR(OFFSET(tComplete[[#Headers],[Next Round]],MATCH(tData[[#This Row],[Tournament]],tComplete[Tournament],0),0),""),"")</f>
        <v>Qualifikation Deutschland - Siegen</v>
      </c>
      <c r="V197" s="41" t="b">
        <f>IF(ISBLANK(tData[[#This Row],[Tournament]]),"",NOT(ISERR(FIND("SAP",UPPER(tData[[#This Row],[Team]])))))</f>
        <v>0</v>
      </c>
    </row>
    <row r="198" spans="2:22" ht="16" x14ac:dyDescent="0.2">
      <c r="B198" s="41" t="s">
        <v>44</v>
      </c>
      <c r="C198" s="41"/>
      <c r="D198" s="41" t="str">
        <f ca="1">IFERROR(OFFSET(tComplete[[#Headers],[Country]],MATCH(tData[[#This Row],[Tournament]],tComplete[Tournament],0),0),"")</f>
        <v>DE</v>
      </c>
      <c r="E198" s="49">
        <f ca="1">IFERROR(OFFSET(tComplete[[#Headers],[Date]],MATCH(tData[[#This Row],[Tournament]],tComplete[Tournament],0),0),"")</f>
        <v>46039</v>
      </c>
      <c r="F198" s="49" t="str">
        <f ca="1">IFERROR(OFFSET(tComplete[[#Headers],[Round]],MATCH(tData[[#This Row],[Tournament]],tComplete[Tournament],0),0),"")</f>
        <v>Regio</v>
      </c>
      <c r="G198" s="41" t="s">
        <v>444</v>
      </c>
      <c r="H198" s="41">
        <v>260</v>
      </c>
      <c r="I198" s="41">
        <v>175</v>
      </c>
      <c r="J198" s="41">
        <v>325</v>
      </c>
      <c r="K198" s="41">
        <v>295</v>
      </c>
      <c r="L198" s="41">
        <v>300</v>
      </c>
      <c r="M198" s="41">
        <v>320</v>
      </c>
      <c r="N198" s="41">
        <v>350</v>
      </c>
      <c r="O198" s="48">
        <f>IF(ISBLANK(B198),"",IF(COUNT(tData[[#This Row],[R1]:[R3]])=0,"",MAX(tData[[#This Row],[R1]:[R3]])))</f>
        <v>325</v>
      </c>
      <c r="P198" s="50">
        <f>IF(ISBLANK(tData[[#This Row],[Tournament]]),"",IF(COUNT(tData[[#This Row],[R1]:[R3]])=0,"",MAX(tData[[#This Row],[R1]:[R3]],tData[[#This Row],[QF]:[F2]])))</f>
        <v>350</v>
      </c>
      <c r="Q198" s="51">
        <f>IF(ISBLANK(tData[[#This Row],[Tournament]]),"",IFERROR(AVERAGE(tData[[#This Row],[R1]:[R3]],tData[[#This Row],[QF]:[F2]]),""))</f>
        <v>289.28571428571428</v>
      </c>
      <c r="R198" s="51" t="str">
        <f>IF(ISBLANK(tData[[#This Row],[Tournament]]),"",IF(COUNT(tData[[#This Row],[R1]:[R3]])=0,"No show",RIGHT("000"&amp;FLOOR(tData[[#This Row],[Best]],$R$1),3)&amp;"-"&amp;RIGHT("000"&amp;FLOOR(tData[[#This Row],[Best]],$R$1)+$R$1-1,3)))</f>
        <v>350-399</v>
      </c>
      <c r="S198" s="51" t="str">
        <f>IF(ISBLANK(tData[[#This Row],[Tournament]]),"",IF(COUNT(tData[[#This Row],[R1]:[R3]])=0,"No show",RIGHT("000"&amp;FLOOR(tData[[#This Row],[Best]],$S$1),3)&amp;"-"&amp;RIGHT("000"&amp;FLOOR(tData[[#This Row],[Best]],$S$1)+$S$1-1,3)))</f>
        <v>350-359</v>
      </c>
      <c r="T198" s="58" t="s">
        <v>74</v>
      </c>
      <c r="U198" s="48" t="str">
        <f ca="1">IF(OR(tData[[#This Row],[Q]]="X",tData[[#This Row],[Q]]="*"),IFERROR(OFFSET(tComplete[[#Headers],[Next Round]],MATCH(tData[[#This Row],[Tournament]],tComplete[Tournament],0),0),""),"")</f>
        <v>Qualifikation Deutschland - Siegen</v>
      </c>
      <c r="V198" s="41" t="b">
        <f>IF(ISBLANK(tData[[#This Row],[Tournament]]),"",NOT(ISERR(FIND("SAP",UPPER(tData[[#This Row],[Team]])))))</f>
        <v>0</v>
      </c>
    </row>
    <row r="199" spans="2:22" ht="16" x14ac:dyDescent="0.2">
      <c r="B199" s="41" t="s">
        <v>44</v>
      </c>
      <c r="C199" s="41"/>
      <c r="D199" s="41" t="str">
        <f ca="1">IFERROR(OFFSET(tComplete[[#Headers],[Country]],MATCH(tData[[#This Row],[Tournament]],tComplete[Tournament],0),0),"")</f>
        <v>DE</v>
      </c>
      <c r="E199" s="49">
        <f ca="1">IFERROR(OFFSET(tComplete[[#Headers],[Date]],MATCH(tData[[#This Row],[Tournament]],tComplete[Tournament],0),0),"")</f>
        <v>46039</v>
      </c>
      <c r="F199" s="49" t="str">
        <f ca="1">IFERROR(OFFSET(tComplete[[#Headers],[Round]],MATCH(tData[[#This Row],[Tournament]],tComplete[Tournament],0),0),"")</f>
        <v>Regio</v>
      </c>
      <c r="G199" s="41" t="s">
        <v>445</v>
      </c>
      <c r="H199" s="41">
        <v>185</v>
      </c>
      <c r="I199" s="41">
        <v>230</v>
      </c>
      <c r="J199" s="41">
        <v>325</v>
      </c>
      <c r="K199" s="41">
        <v>235</v>
      </c>
      <c r="L199" s="41">
        <v>290</v>
      </c>
      <c r="M199" s="41"/>
      <c r="N199" s="41"/>
      <c r="O199" s="48">
        <f>IF(ISBLANK(B199),"",IF(COUNT(tData[[#This Row],[R1]:[R3]])=0,"",MAX(tData[[#This Row],[R1]:[R3]])))</f>
        <v>325</v>
      </c>
      <c r="P199" s="50">
        <f>IF(ISBLANK(tData[[#This Row],[Tournament]]),"",IF(COUNT(tData[[#This Row],[R1]:[R3]])=0,"",MAX(tData[[#This Row],[R1]:[R3]],tData[[#This Row],[QF]:[F2]])))</f>
        <v>325</v>
      </c>
      <c r="Q199" s="51">
        <f>IF(ISBLANK(tData[[#This Row],[Tournament]]),"",IFERROR(AVERAGE(tData[[#This Row],[R1]:[R3]],tData[[#This Row],[QF]:[F2]]),""))</f>
        <v>253</v>
      </c>
      <c r="R199" s="51" t="str">
        <f>IF(ISBLANK(tData[[#This Row],[Tournament]]),"",IF(COUNT(tData[[#This Row],[R1]:[R3]])=0,"No show",RIGHT("000"&amp;FLOOR(tData[[#This Row],[Best]],$R$1),3)&amp;"-"&amp;RIGHT("000"&amp;FLOOR(tData[[#This Row],[Best]],$R$1)+$R$1-1,3)))</f>
        <v>300-349</v>
      </c>
      <c r="S199" s="51" t="str">
        <f>IF(ISBLANK(tData[[#This Row],[Tournament]]),"",IF(COUNT(tData[[#This Row],[R1]:[R3]])=0,"No show",RIGHT("000"&amp;FLOOR(tData[[#This Row],[Best]],$S$1),3)&amp;"-"&amp;RIGHT("000"&amp;FLOOR(tData[[#This Row],[Best]],$S$1)+$S$1-1,3)))</f>
        <v>320-329</v>
      </c>
      <c r="T199" s="58"/>
      <c r="U199" s="48" t="str">
        <f ca="1">IF(OR(tData[[#This Row],[Q]]="X",tData[[#This Row],[Q]]="*"),IFERROR(OFFSET(tComplete[[#Headers],[Next Round]],MATCH(tData[[#This Row],[Tournament]],tComplete[Tournament],0),0),""),"")</f>
        <v/>
      </c>
      <c r="V199" s="41" t="b">
        <f>IF(ISBLANK(tData[[#This Row],[Tournament]]),"",NOT(ISERR(FIND("SAP",UPPER(tData[[#This Row],[Team]])))))</f>
        <v>0</v>
      </c>
    </row>
    <row r="200" spans="2:22" ht="16" x14ac:dyDescent="0.2">
      <c r="B200" s="41" t="s">
        <v>44</v>
      </c>
      <c r="C200" s="41"/>
      <c r="D200" s="41" t="str">
        <f ca="1">IFERROR(OFFSET(tComplete[[#Headers],[Country]],MATCH(tData[[#This Row],[Tournament]],tComplete[Tournament],0),0),"")</f>
        <v>DE</v>
      </c>
      <c r="E200" s="49">
        <f ca="1">IFERROR(OFFSET(tComplete[[#Headers],[Date]],MATCH(tData[[#This Row],[Tournament]],tComplete[Tournament],0),0),"")</f>
        <v>46039</v>
      </c>
      <c r="F200" s="49" t="str">
        <f ca="1">IFERROR(OFFSET(tComplete[[#Headers],[Round]],MATCH(tData[[#This Row],[Tournament]],tComplete[Tournament],0),0),"")</f>
        <v>Regio</v>
      </c>
      <c r="G200" s="41" t="s">
        <v>446</v>
      </c>
      <c r="H200" s="41">
        <v>165</v>
      </c>
      <c r="I200" s="41">
        <v>200</v>
      </c>
      <c r="J200" s="41">
        <v>200</v>
      </c>
      <c r="K200" s="41">
        <v>260</v>
      </c>
      <c r="L200" s="41">
        <v>210</v>
      </c>
      <c r="M200" s="41"/>
      <c r="N200" s="41"/>
      <c r="O200" s="48">
        <f>IF(ISBLANK(B200),"",IF(COUNT(tData[[#This Row],[R1]:[R3]])=0,"",MAX(tData[[#This Row],[R1]:[R3]])))</f>
        <v>200</v>
      </c>
      <c r="P200" s="50">
        <f>IF(ISBLANK(tData[[#This Row],[Tournament]]),"",IF(COUNT(tData[[#This Row],[R1]:[R3]])=0,"",MAX(tData[[#This Row],[R1]:[R3]],tData[[#This Row],[QF]:[F2]])))</f>
        <v>260</v>
      </c>
      <c r="Q200" s="51">
        <f>IF(ISBLANK(tData[[#This Row],[Tournament]]),"",IFERROR(AVERAGE(tData[[#This Row],[R1]:[R3]],tData[[#This Row],[QF]:[F2]]),""))</f>
        <v>207</v>
      </c>
      <c r="R200" s="51" t="str">
        <f>IF(ISBLANK(tData[[#This Row],[Tournament]]),"",IF(COUNT(tData[[#This Row],[R1]:[R3]])=0,"No show",RIGHT("000"&amp;FLOOR(tData[[#This Row],[Best]],$R$1),3)&amp;"-"&amp;RIGHT("000"&amp;FLOOR(tData[[#This Row],[Best]],$R$1)+$R$1-1,3)))</f>
        <v>250-299</v>
      </c>
      <c r="S200" s="51" t="str">
        <f>IF(ISBLANK(tData[[#This Row],[Tournament]]),"",IF(COUNT(tData[[#This Row],[R1]:[R3]])=0,"No show",RIGHT("000"&amp;FLOOR(tData[[#This Row],[Best]],$S$1),3)&amp;"-"&amp;RIGHT("000"&amp;FLOOR(tData[[#This Row],[Best]],$S$1)+$S$1-1,3)))</f>
        <v>260-269</v>
      </c>
      <c r="T200" s="58"/>
      <c r="U200" s="48" t="str">
        <f ca="1">IF(OR(tData[[#This Row],[Q]]="X",tData[[#This Row],[Q]]="*"),IFERROR(OFFSET(tComplete[[#Headers],[Next Round]],MATCH(tData[[#This Row],[Tournament]],tComplete[Tournament],0),0),""),"")</f>
        <v/>
      </c>
      <c r="V200" s="41" t="b">
        <f>IF(ISBLANK(tData[[#This Row],[Tournament]]),"",NOT(ISERR(FIND("SAP",UPPER(tData[[#This Row],[Team]])))))</f>
        <v>0</v>
      </c>
    </row>
    <row r="201" spans="2:22" ht="16" x14ac:dyDescent="0.2">
      <c r="B201" s="41" t="s">
        <v>44</v>
      </c>
      <c r="C201" s="41"/>
      <c r="D201" s="41" t="str">
        <f ca="1">IFERROR(OFFSET(tComplete[[#Headers],[Country]],MATCH(tData[[#This Row],[Tournament]],tComplete[Tournament],0),0),"")</f>
        <v>DE</v>
      </c>
      <c r="E201" s="49">
        <f ca="1">IFERROR(OFFSET(tComplete[[#Headers],[Date]],MATCH(tData[[#This Row],[Tournament]],tComplete[Tournament],0),0),"")</f>
        <v>46039</v>
      </c>
      <c r="F201" s="49" t="str">
        <f ca="1">IFERROR(OFFSET(tComplete[[#Headers],[Round]],MATCH(tData[[#This Row],[Tournament]],tComplete[Tournament],0),0),"")</f>
        <v>Regio</v>
      </c>
      <c r="G201" s="41" t="s">
        <v>447</v>
      </c>
      <c r="H201" s="41">
        <v>170</v>
      </c>
      <c r="I201" s="41">
        <v>175</v>
      </c>
      <c r="J201" s="41">
        <v>230</v>
      </c>
      <c r="K201" s="41">
        <v>225</v>
      </c>
      <c r="L201" s="41"/>
      <c r="M201" s="41"/>
      <c r="N201" s="41"/>
      <c r="O201" s="48">
        <f>IF(ISBLANK(B201),"",IF(COUNT(tData[[#This Row],[R1]:[R3]])=0,"",MAX(tData[[#This Row],[R1]:[R3]])))</f>
        <v>230</v>
      </c>
      <c r="P201" s="50">
        <f>IF(ISBLANK(tData[[#This Row],[Tournament]]),"",IF(COUNT(tData[[#This Row],[R1]:[R3]])=0,"",MAX(tData[[#This Row],[R1]:[R3]],tData[[#This Row],[QF]:[F2]])))</f>
        <v>230</v>
      </c>
      <c r="Q201" s="51">
        <f>IF(ISBLANK(tData[[#This Row],[Tournament]]),"",IFERROR(AVERAGE(tData[[#This Row],[R1]:[R3]],tData[[#This Row],[QF]:[F2]]),""))</f>
        <v>200</v>
      </c>
      <c r="R201" s="51" t="str">
        <f>IF(ISBLANK(tData[[#This Row],[Tournament]]),"",IF(COUNT(tData[[#This Row],[R1]:[R3]])=0,"No show",RIGHT("000"&amp;FLOOR(tData[[#This Row],[Best]],$R$1),3)&amp;"-"&amp;RIGHT("000"&amp;FLOOR(tData[[#This Row],[Best]],$R$1)+$R$1-1,3)))</f>
        <v>200-249</v>
      </c>
      <c r="S201" s="51" t="str">
        <f>IF(ISBLANK(tData[[#This Row],[Tournament]]),"",IF(COUNT(tData[[#This Row],[R1]:[R3]])=0,"No show",RIGHT("000"&amp;FLOOR(tData[[#This Row],[Best]],$S$1),3)&amp;"-"&amp;RIGHT("000"&amp;FLOOR(tData[[#This Row],[Best]],$S$1)+$S$1-1,3)))</f>
        <v>230-239</v>
      </c>
      <c r="T201" s="58"/>
      <c r="U201" s="48" t="str">
        <f ca="1">IF(OR(tData[[#This Row],[Q]]="X",tData[[#This Row],[Q]]="*"),IFERROR(OFFSET(tComplete[[#Headers],[Next Round]],MATCH(tData[[#This Row],[Tournament]],tComplete[Tournament],0),0),""),"")</f>
        <v/>
      </c>
      <c r="V201" s="41" t="b">
        <f>IF(ISBLANK(tData[[#This Row],[Tournament]]),"",NOT(ISERR(FIND("SAP",UPPER(tData[[#This Row],[Team]])))))</f>
        <v>0</v>
      </c>
    </row>
    <row r="202" spans="2:22" ht="16" x14ac:dyDescent="0.2">
      <c r="B202" s="41" t="s">
        <v>44</v>
      </c>
      <c r="C202" s="41"/>
      <c r="D202" s="41" t="str">
        <f ca="1">IFERROR(OFFSET(tComplete[[#Headers],[Country]],MATCH(tData[[#This Row],[Tournament]],tComplete[Tournament],0),0),"")</f>
        <v>DE</v>
      </c>
      <c r="E202" s="49">
        <f ca="1">IFERROR(OFFSET(tComplete[[#Headers],[Date]],MATCH(tData[[#This Row],[Tournament]],tComplete[Tournament],0),0),"")</f>
        <v>46039</v>
      </c>
      <c r="F202" s="49" t="str">
        <f ca="1">IFERROR(OFFSET(tComplete[[#Headers],[Round]],MATCH(tData[[#This Row],[Tournament]],tComplete[Tournament],0),0),"")</f>
        <v>Regio</v>
      </c>
      <c r="G202" s="41" t="s">
        <v>448</v>
      </c>
      <c r="H202" s="41">
        <v>105</v>
      </c>
      <c r="I202" s="41">
        <v>205</v>
      </c>
      <c r="J202" s="41">
        <v>215</v>
      </c>
      <c r="K202" s="41">
        <v>165</v>
      </c>
      <c r="L202" s="41"/>
      <c r="M202" s="41"/>
      <c r="N202" s="41"/>
      <c r="O202" s="48">
        <f>IF(ISBLANK(B202),"",IF(COUNT(tData[[#This Row],[R1]:[R3]])=0,"",MAX(tData[[#This Row],[R1]:[R3]])))</f>
        <v>215</v>
      </c>
      <c r="P202" s="50">
        <f>IF(ISBLANK(tData[[#This Row],[Tournament]]),"",IF(COUNT(tData[[#This Row],[R1]:[R3]])=0,"",MAX(tData[[#This Row],[R1]:[R3]],tData[[#This Row],[QF]:[F2]])))</f>
        <v>215</v>
      </c>
      <c r="Q202" s="51">
        <f>IF(ISBLANK(tData[[#This Row],[Tournament]]),"",IFERROR(AVERAGE(tData[[#This Row],[R1]:[R3]],tData[[#This Row],[QF]:[F2]]),""))</f>
        <v>172.5</v>
      </c>
      <c r="R202" s="51" t="str">
        <f>IF(ISBLANK(tData[[#This Row],[Tournament]]),"",IF(COUNT(tData[[#This Row],[R1]:[R3]])=0,"No show",RIGHT("000"&amp;FLOOR(tData[[#This Row],[Best]],$R$1),3)&amp;"-"&amp;RIGHT("000"&amp;FLOOR(tData[[#This Row],[Best]],$R$1)+$R$1-1,3)))</f>
        <v>200-249</v>
      </c>
      <c r="S202" s="51" t="str">
        <f>IF(ISBLANK(tData[[#This Row],[Tournament]]),"",IF(COUNT(tData[[#This Row],[R1]:[R3]])=0,"No show",RIGHT("000"&amp;FLOOR(tData[[#This Row],[Best]],$S$1),3)&amp;"-"&amp;RIGHT("000"&amp;FLOOR(tData[[#This Row],[Best]],$S$1)+$S$1-1,3)))</f>
        <v>210-219</v>
      </c>
      <c r="T202" s="58"/>
      <c r="U202" s="48" t="str">
        <f ca="1">IF(OR(tData[[#This Row],[Q]]="X",tData[[#This Row],[Q]]="*"),IFERROR(OFFSET(tComplete[[#Headers],[Next Round]],MATCH(tData[[#This Row],[Tournament]],tComplete[Tournament],0),0),""),"")</f>
        <v/>
      </c>
      <c r="V202" s="41" t="b">
        <f>IF(ISBLANK(tData[[#This Row],[Tournament]]),"",NOT(ISERR(FIND("SAP",UPPER(tData[[#This Row],[Team]])))))</f>
        <v>0</v>
      </c>
    </row>
    <row r="203" spans="2:22" ht="16" x14ac:dyDescent="0.2">
      <c r="B203" s="41" t="s">
        <v>44</v>
      </c>
      <c r="C203" s="41"/>
      <c r="D203" s="41" t="str">
        <f ca="1">IFERROR(OFFSET(tComplete[[#Headers],[Country]],MATCH(tData[[#This Row],[Tournament]],tComplete[Tournament],0),0),"")</f>
        <v>DE</v>
      </c>
      <c r="E203" s="49">
        <f ca="1">IFERROR(OFFSET(tComplete[[#Headers],[Date]],MATCH(tData[[#This Row],[Tournament]],tComplete[Tournament],0),0),"")</f>
        <v>46039</v>
      </c>
      <c r="F203" s="49" t="str">
        <f ca="1">IFERROR(OFFSET(tComplete[[#Headers],[Round]],MATCH(tData[[#This Row],[Tournament]],tComplete[Tournament],0),0),"")</f>
        <v>Regio</v>
      </c>
      <c r="G203" s="41" t="s">
        <v>449</v>
      </c>
      <c r="H203" s="41">
        <v>140</v>
      </c>
      <c r="I203" s="41">
        <v>95</v>
      </c>
      <c r="J203" s="41">
        <v>115</v>
      </c>
      <c r="K203" s="41">
        <v>145</v>
      </c>
      <c r="L203" s="41"/>
      <c r="M203" s="41"/>
      <c r="N203" s="41"/>
      <c r="O203" s="48">
        <f>IF(ISBLANK(B203),"",IF(COUNT(tData[[#This Row],[R1]:[R3]])=0,"",MAX(tData[[#This Row],[R1]:[R3]])))</f>
        <v>140</v>
      </c>
      <c r="P203" s="50">
        <f>IF(ISBLANK(tData[[#This Row],[Tournament]]),"",IF(COUNT(tData[[#This Row],[R1]:[R3]])=0,"",MAX(tData[[#This Row],[R1]:[R3]],tData[[#This Row],[QF]:[F2]])))</f>
        <v>145</v>
      </c>
      <c r="Q203" s="51">
        <f>IF(ISBLANK(tData[[#This Row],[Tournament]]),"",IFERROR(AVERAGE(tData[[#This Row],[R1]:[R3]],tData[[#This Row],[QF]:[F2]]),""))</f>
        <v>123.75</v>
      </c>
      <c r="R203" s="51" t="str">
        <f>IF(ISBLANK(tData[[#This Row],[Tournament]]),"",IF(COUNT(tData[[#This Row],[R1]:[R3]])=0,"No show",RIGHT("000"&amp;FLOOR(tData[[#This Row],[Best]],$R$1),3)&amp;"-"&amp;RIGHT("000"&amp;FLOOR(tData[[#This Row],[Best]],$R$1)+$R$1-1,3)))</f>
        <v>100-149</v>
      </c>
      <c r="S203" s="51" t="str">
        <f>IF(ISBLANK(tData[[#This Row],[Tournament]]),"",IF(COUNT(tData[[#This Row],[R1]:[R3]])=0,"No show",RIGHT("000"&amp;FLOOR(tData[[#This Row],[Best]],$S$1),3)&amp;"-"&amp;RIGHT("000"&amp;FLOOR(tData[[#This Row],[Best]],$S$1)+$S$1-1,3)))</f>
        <v>140-149</v>
      </c>
      <c r="T203" s="58"/>
      <c r="U203" s="48" t="str">
        <f ca="1">IF(OR(tData[[#This Row],[Q]]="X",tData[[#This Row],[Q]]="*"),IFERROR(OFFSET(tComplete[[#Headers],[Next Round]],MATCH(tData[[#This Row],[Tournament]],tComplete[Tournament],0),0),""),"")</f>
        <v/>
      </c>
      <c r="V203" s="41" t="b">
        <f>IF(ISBLANK(tData[[#This Row],[Tournament]]),"",NOT(ISERR(FIND("SAP",UPPER(tData[[#This Row],[Team]])))))</f>
        <v>0</v>
      </c>
    </row>
    <row r="204" spans="2:22" ht="16" x14ac:dyDescent="0.2">
      <c r="B204" s="41" t="s">
        <v>44</v>
      </c>
      <c r="C204" s="41"/>
      <c r="D204" s="41" t="str">
        <f ca="1">IFERROR(OFFSET(tComplete[[#Headers],[Country]],MATCH(tData[[#This Row],[Tournament]],tComplete[Tournament],0),0),"")</f>
        <v>DE</v>
      </c>
      <c r="E204" s="49">
        <f ca="1">IFERROR(OFFSET(tComplete[[#Headers],[Date]],MATCH(tData[[#This Row],[Tournament]],tComplete[Tournament],0),0),"")</f>
        <v>46039</v>
      </c>
      <c r="F204" s="49" t="str">
        <f ca="1">IFERROR(OFFSET(tComplete[[#Headers],[Round]],MATCH(tData[[#This Row],[Tournament]],tComplete[Tournament],0),0),"")</f>
        <v>Regio</v>
      </c>
      <c r="G204" s="41" t="s">
        <v>450</v>
      </c>
      <c r="H204" s="41">
        <v>160</v>
      </c>
      <c r="I204" s="41">
        <v>125</v>
      </c>
      <c r="J204" s="41">
        <v>180</v>
      </c>
      <c r="K204" s="41">
        <v>105</v>
      </c>
      <c r="L204" s="41"/>
      <c r="M204" s="41"/>
      <c r="N204" s="41"/>
      <c r="O204" s="48">
        <f>IF(ISBLANK(B204),"",IF(COUNT(tData[[#This Row],[R1]:[R3]])=0,"",MAX(tData[[#This Row],[R1]:[R3]])))</f>
        <v>180</v>
      </c>
      <c r="P204" s="50">
        <f>IF(ISBLANK(tData[[#This Row],[Tournament]]),"",IF(COUNT(tData[[#This Row],[R1]:[R3]])=0,"",MAX(tData[[#This Row],[R1]:[R3]],tData[[#This Row],[QF]:[F2]])))</f>
        <v>180</v>
      </c>
      <c r="Q204" s="51">
        <f>IF(ISBLANK(tData[[#This Row],[Tournament]]),"",IFERROR(AVERAGE(tData[[#This Row],[R1]:[R3]],tData[[#This Row],[QF]:[F2]]),""))</f>
        <v>142.5</v>
      </c>
      <c r="R204" s="51" t="str">
        <f>IF(ISBLANK(tData[[#This Row],[Tournament]]),"",IF(COUNT(tData[[#This Row],[R1]:[R3]])=0,"No show",RIGHT("000"&amp;FLOOR(tData[[#This Row],[Best]],$R$1),3)&amp;"-"&amp;RIGHT("000"&amp;FLOOR(tData[[#This Row],[Best]],$R$1)+$R$1-1,3)))</f>
        <v>150-199</v>
      </c>
      <c r="S204" s="51" t="str">
        <f>IF(ISBLANK(tData[[#This Row],[Tournament]]),"",IF(COUNT(tData[[#This Row],[R1]:[R3]])=0,"No show",RIGHT("000"&amp;FLOOR(tData[[#This Row],[Best]],$S$1),3)&amp;"-"&amp;RIGHT("000"&amp;FLOOR(tData[[#This Row],[Best]],$S$1)+$S$1-1,3)))</f>
        <v>180-189</v>
      </c>
      <c r="T204" s="58"/>
      <c r="U204" s="48" t="str">
        <f ca="1">IF(OR(tData[[#This Row],[Q]]="X",tData[[#This Row],[Q]]="*"),IFERROR(OFFSET(tComplete[[#Headers],[Next Round]],MATCH(tData[[#This Row],[Tournament]],tComplete[Tournament],0),0),""),"")</f>
        <v/>
      </c>
      <c r="V204" s="41" t="b">
        <f>IF(ISBLANK(tData[[#This Row],[Tournament]]),"",NOT(ISERR(FIND("SAP",UPPER(tData[[#This Row],[Team]])))))</f>
        <v>0</v>
      </c>
    </row>
    <row r="205" spans="2:22" ht="16" x14ac:dyDescent="0.2">
      <c r="B205" s="41" t="s">
        <v>44</v>
      </c>
      <c r="C205" s="41"/>
      <c r="D205" s="41" t="str">
        <f ca="1">IFERROR(OFFSET(tComplete[[#Headers],[Country]],MATCH(tData[[#This Row],[Tournament]],tComplete[Tournament],0),0),"")</f>
        <v>DE</v>
      </c>
      <c r="E205" s="49">
        <f ca="1">IFERROR(OFFSET(tComplete[[#Headers],[Date]],MATCH(tData[[#This Row],[Tournament]],tComplete[Tournament],0),0),"")</f>
        <v>46039</v>
      </c>
      <c r="F205" s="49" t="str">
        <f ca="1">IFERROR(OFFSET(tComplete[[#Headers],[Round]],MATCH(tData[[#This Row],[Tournament]],tComplete[Tournament],0),0),"")</f>
        <v>Regio</v>
      </c>
      <c r="G205" s="41" t="s">
        <v>451</v>
      </c>
      <c r="H205" s="41">
        <v>120</v>
      </c>
      <c r="I205" s="41">
        <v>135</v>
      </c>
      <c r="J205" s="41">
        <v>75</v>
      </c>
      <c r="K205" s="41"/>
      <c r="L205" s="41"/>
      <c r="M205" s="41"/>
      <c r="N205" s="41"/>
      <c r="O205" s="48">
        <f>IF(ISBLANK(B205),"",IF(COUNT(tData[[#This Row],[R1]:[R3]])=0,"",MAX(tData[[#This Row],[R1]:[R3]])))</f>
        <v>135</v>
      </c>
      <c r="P205" s="50">
        <f>IF(ISBLANK(tData[[#This Row],[Tournament]]),"",IF(COUNT(tData[[#This Row],[R1]:[R3]])=0,"",MAX(tData[[#This Row],[R1]:[R3]],tData[[#This Row],[QF]:[F2]])))</f>
        <v>135</v>
      </c>
      <c r="Q205" s="51">
        <f>IF(ISBLANK(tData[[#This Row],[Tournament]]),"",IFERROR(AVERAGE(tData[[#This Row],[R1]:[R3]],tData[[#This Row],[QF]:[F2]]),""))</f>
        <v>110</v>
      </c>
      <c r="R205" s="51" t="str">
        <f>IF(ISBLANK(tData[[#This Row],[Tournament]]),"",IF(COUNT(tData[[#This Row],[R1]:[R3]])=0,"No show",RIGHT("000"&amp;FLOOR(tData[[#This Row],[Best]],$R$1),3)&amp;"-"&amp;RIGHT("000"&amp;FLOOR(tData[[#This Row],[Best]],$R$1)+$R$1-1,3)))</f>
        <v>100-149</v>
      </c>
      <c r="S205" s="51" t="str">
        <f>IF(ISBLANK(tData[[#This Row],[Tournament]]),"",IF(COUNT(tData[[#This Row],[R1]:[R3]])=0,"No show",RIGHT("000"&amp;FLOOR(tData[[#This Row],[Best]],$S$1),3)&amp;"-"&amp;RIGHT("000"&amp;FLOOR(tData[[#This Row],[Best]],$S$1)+$S$1-1,3)))</f>
        <v>130-139</v>
      </c>
      <c r="T205" s="58"/>
      <c r="U205" s="48" t="str">
        <f ca="1">IF(OR(tData[[#This Row],[Q]]="X",tData[[#This Row],[Q]]="*"),IFERROR(OFFSET(tComplete[[#Headers],[Next Round]],MATCH(tData[[#This Row],[Tournament]],tComplete[Tournament],0),0),""),"")</f>
        <v/>
      </c>
      <c r="V205" s="41" t="b">
        <f>IF(ISBLANK(tData[[#This Row],[Tournament]]),"",NOT(ISERR(FIND("SAP",UPPER(tData[[#This Row],[Team]])))))</f>
        <v>0</v>
      </c>
    </row>
    <row r="206" spans="2:22" ht="16" x14ac:dyDescent="0.2">
      <c r="B206" s="41" t="s">
        <v>44</v>
      </c>
      <c r="C206" s="41"/>
      <c r="D206" s="41" t="str">
        <f ca="1">IFERROR(OFFSET(tComplete[[#Headers],[Country]],MATCH(tData[[#This Row],[Tournament]],tComplete[Tournament],0),0),"")</f>
        <v>DE</v>
      </c>
      <c r="E206" s="49">
        <f ca="1">IFERROR(OFFSET(tComplete[[#Headers],[Date]],MATCH(tData[[#This Row],[Tournament]],tComplete[Tournament],0),0),"")</f>
        <v>46039</v>
      </c>
      <c r="F206" s="49" t="str">
        <f ca="1">IFERROR(OFFSET(tComplete[[#Headers],[Round]],MATCH(tData[[#This Row],[Tournament]],tComplete[Tournament],0),0),"")</f>
        <v>Regio</v>
      </c>
      <c r="G206" s="41" t="s">
        <v>452</v>
      </c>
      <c r="H206" s="41">
        <v>130</v>
      </c>
      <c r="I206" s="41">
        <v>130</v>
      </c>
      <c r="J206" s="41">
        <v>135</v>
      </c>
      <c r="K206" s="41"/>
      <c r="L206" s="41"/>
      <c r="M206" s="41"/>
      <c r="N206" s="41"/>
      <c r="O206" s="48">
        <f>IF(ISBLANK(B206),"",IF(COUNT(tData[[#This Row],[R1]:[R3]])=0,"",MAX(tData[[#This Row],[R1]:[R3]])))</f>
        <v>135</v>
      </c>
      <c r="P206" s="50">
        <f>IF(ISBLANK(tData[[#This Row],[Tournament]]),"",IF(COUNT(tData[[#This Row],[R1]:[R3]])=0,"",MAX(tData[[#This Row],[R1]:[R3]],tData[[#This Row],[QF]:[F2]])))</f>
        <v>135</v>
      </c>
      <c r="Q206" s="51">
        <f>IF(ISBLANK(tData[[#This Row],[Tournament]]),"",IFERROR(AVERAGE(tData[[#This Row],[R1]:[R3]],tData[[#This Row],[QF]:[F2]]),""))</f>
        <v>131.66666666666666</v>
      </c>
      <c r="R206" s="51" t="str">
        <f>IF(ISBLANK(tData[[#This Row],[Tournament]]),"",IF(COUNT(tData[[#This Row],[R1]:[R3]])=0,"No show",RIGHT("000"&amp;FLOOR(tData[[#This Row],[Best]],$R$1),3)&amp;"-"&amp;RIGHT("000"&amp;FLOOR(tData[[#This Row],[Best]],$R$1)+$R$1-1,3)))</f>
        <v>100-149</v>
      </c>
      <c r="S206" s="51" t="str">
        <f>IF(ISBLANK(tData[[#This Row],[Tournament]]),"",IF(COUNT(tData[[#This Row],[R1]:[R3]])=0,"No show",RIGHT("000"&amp;FLOOR(tData[[#This Row],[Best]],$S$1),3)&amp;"-"&amp;RIGHT("000"&amp;FLOOR(tData[[#This Row],[Best]],$S$1)+$S$1-1,3)))</f>
        <v>130-139</v>
      </c>
      <c r="T206" s="58"/>
      <c r="U206" s="48" t="str">
        <f ca="1">IF(OR(tData[[#This Row],[Q]]="X",tData[[#This Row],[Q]]="*"),IFERROR(OFFSET(tComplete[[#Headers],[Next Round]],MATCH(tData[[#This Row],[Tournament]],tComplete[Tournament],0),0),""),"")</f>
        <v/>
      </c>
      <c r="V206" s="41" t="b">
        <f>IF(ISBLANK(tData[[#This Row],[Tournament]]),"",NOT(ISERR(FIND("SAP",UPPER(tData[[#This Row],[Team]])))))</f>
        <v>0</v>
      </c>
    </row>
    <row r="207" spans="2:22" ht="16" x14ac:dyDescent="0.2">
      <c r="B207" s="41" t="s">
        <v>44</v>
      </c>
      <c r="C207" s="41"/>
      <c r="D207" s="41" t="str">
        <f ca="1">IFERROR(OFFSET(tComplete[[#Headers],[Country]],MATCH(tData[[#This Row],[Tournament]],tComplete[Tournament],0),0),"")</f>
        <v>DE</v>
      </c>
      <c r="E207" s="49">
        <f ca="1">IFERROR(OFFSET(tComplete[[#Headers],[Date]],MATCH(tData[[#This Row],[Tournament]],tComplete[Tournament],0),0),"")</f>
        <v>46039</v>
      </c>
      <c r="F207" s="49" t="str">
        <f ca="1">IFERROR(OFFSET(tComplete[[#Headers],[Round]],MATCH(tData[[#This Row],[Tournament]],tComplete[Tournament],0),0),"")</f>
        <v>Regio</v>
      </c>
      <c r="G207" s="41" t="s">
        <v>453</v>
      </c>
      <c r="H207" s="41">
        <v>100</v>
      </c>
      <c r="I207" s="41">
        <v>100</v>
      </c>
      <c r="J207" s="41">
        <v>120</v>
      </c>
      <c r="K207" s="41"/>
      <c r="L207" s="41"/>
      <c r="M207" s="41"/>
      <c r="N207" s="41"/>
      <c r="O207" s="48">
        <f>IF(ISBLANK(B207),"",IF(COUNT(tData[[#This Row],[R1]:[R3]])=0,"",MAX(tData[[#This Row],[R1]:[R3]])))</f>
        <v>120</v>
      </c>
      <c r="P207" s="50">
        <f>IF(ISBLANK(tData[[#This Row],[Tournament]]),"",IF(COUNT(tData[[#This Row],[R1]:[R3]])=0,"",MAX(tData[[#This Row],[R1]:[R3]],tData[[#This Row],[QF]:[F2]])))</f>
        <v>120</v>
      </c>
      <c r="Q207" s="51">
        <f>IF(ISBLANK(tData[[#This Row],[Tournament]]),"",IFERROR(AVERAGE(tData[[#This Row],[R1]:[R3]],tData[[#This Row],[QF]:[F2]]),""))</f>
        <v>106.66666666666667</v>
      </c>
      <c r="R207" s="51" t="str">
        <f>IF(ISBLANK(tData[[#This Row],[Tournament]]),"",IF(COUNT(tData[[#This Row],[R1]:[R3]])=0,"No show",RIGHT("000"&amp;FLOOR(tData[[#This Row],[Best]],$R$1),3)&amp;"-"&amp;RIGHT("000"&amp;FLOOR(tData[[#This Row],[Best]],$R$1)+$R$1-1,3)))</f>
        <v>100-149</v>
      </c>
      <c r="S207" s="51" t="str">
        <f>IF(ISBLANK(tData[[#This Row],[Tournament]]),"",IF(COUNT(tData[[#This Row],[R1]:[R3]])=0,"No show",RIGHT("000"&amp;FLOOR(tData[[#This Row],[Best]],$S$1),3)&amp;"-"&amp;RIGHT("000"&amp;FLOOR(tData[[#This Row],[Best]],$S$1)+$S$1-1,3)))</f>
        <v>120-129</v>
      </c>
      <c r="T207" s="58"/>
      <c r="U207" s="48" t="str">
        <f ca="1">IF(OR(tData[[#This Row],[Q]]="X",tData[[#This Row],[Q]]="*"),IFERROR(OFFSET(tComplete[[#Headers],[Next Round]],MATCH(tData[[#This Row],[Tournament]],tComplete[Tournament],0),0),""),"")</f>
        <v/>
      </c>
      <c r="V207" s="41" t="b">
        <f>IF(ISBLANK(tData[[#This Row],[Tournament]]),"",NOT(ISERR(FIND("SAP",UPPER(tData[[#This Row],[Team]])))))</f>
        <v>0</v>
      </c>
    </row>
    <row r="208" spans="2:22" ht="16" x14ac:dyDescent="0.2">
      <c r="B208" s="41" t="s">
        <v>26</v>
      </c>
      <c r="C208" s="41"/>
      <c r="D208" s="41" t="str">
        <f ca="1">IFERROR(OFFSET(tComplete[[#Headers],[Country]],MATCH(tData[[#This Row],[Tournament]],tComplete[Tournament],0),0),"")</f>
        <v>DE</v>
      </c>
      <c r="E208" s="49">
        <f ca="1">IFERROR(OFFSET(tComplete[[#Headers],[Date]],MATCH(tData[[#This Row],[Tournament]],tComplete[Tournament],0),0),"")</f>
        <v>46039</v>
      </c>
      <c r="F208" s="49" t="str">
        <f ca="1">IFERROR(OFFSET(tComplete[[#Headers],[Round]],MATCH(tData[[#This Row],[Tournament]],tComplete[Tournament],0),0),"")</f>
        <v>Regio</v>
      </c>
      <c r="G208" s="41" t="s">
        <v>457</v>
      </c>
      <c r="H208" s="41">
        <v>420</v>
      </c>
      <c r="I208" s="41">
        <v>465</v>
      </c>
      <c r="J208" s="41">
        <v>415</v>
      </c>
      <c r="K208" s="41">
        <v>370</v>
      </c>
      <c r="L208" s="41">
        <v>395</v>
      </c>
      <c r="M208" s="41">
        <v>470</v>
      </c>
      <c r="N208" s="41">
        <v>500</v>
      </c>
      <c r="O208" s="48">
        <f>IF(ISBLANK(B208),"",IF(COUNT(tData[[#This Row],[R1]:[R3]])=0,"",MAX(tData[[#This Row],[R1]:[R3]])))</f>
        <v>465</v>
      </c>
      <c r="P208" s="50">
        <f>IF(ISBLANK(tData[[#This Row],[Tournament]]),"",IF(COUNT(tData[[#This Row],[R1]:[R3]])=0,"",MAX(tData[[#This Row],[R1]:[R3]],tData[[#This Row],[QF]:[F2]])))</f>
        <v>500</v>
      </c>
      <c r="Q208" s="51">
        <f>IF(ISBLANK(tData[[#This Row],[Tournament]]),"",IFERROR(AVERAGE(tData[[#This Row],[R1]:[R3]],tData[[#This Row],[QF]:[F2]]),""))</f>
        <v>433.57142857142856</v>
      </c>
      <c r="R208" s="51" t="str">
        <f>IF(ISBLANK(tData[[#This Row],[Tournament]]),"",IF(COUNT(tData[[#This Row],[R1]:[R3]])=0,"No show",RIGHT("000"&amp;FLOOR(tData[[#This Row],[Best]],$R$1),3)&amp;"-"&amp;RIGHT("000"&amp;FLOOR(tData[[#This Row],[Best]],$R$1)+$R$1-1,3)))</f>
        <v>500-549</v>
      </c>
      <c r="S208" s="51" t="str">
        <f>IF(ISBLANK(tData[[#This Row],[Tournament]]),"",IF(COUNT(tData[[#This Row],[R1]:[R3]])=0,"No show",RIGHT("000"&amp;FLOOR(tData[[#This Row],[Best]],$S$1),3)&amp;"-"&amp;RIGHT("000"&amp;FLOOR(tData[[#This Row],[Best]],$S$1)+$S$1-1,3)))</f>
        <v>500-509</v>
      </c>
      <c r="T208" s="58" t="s">
        <v>74</v>
      </c>
      <c r="U208" s="48" t="str">
        <f ca="1">IF(OR(tData[[#This Row],[Q]]="X",tData[[#This Row],[Q]]="*"),IFERROR(OFFSET(tComplete[[#Headers],[Next Round]],MATCH(tData[[#This Row],[Tournament]],tComplete[Tournament],0),0),""),"")</f>
        <v>Qualifikation Deutschland - Heidelberg</v>
      </c>
      <c r="V208" s="41" t="b">
        <f>IF(ISBLANK(tData[[#This Row],[Tournament]]),"",NOT(ISERR(FIND("SAP",UPPER(tData[[#This Row],[Team]])))))</f>
        <v>0</v>
      </c>
    </row>
    <row r="209" spans="2:22" ht="16" x14ac:dyDescent="0.2">
      <c r="B209" s="41" t="s">
        <v>26</v>
      </c>
      <c r="C209" s="41"/>
      <c r="D209" s="41" t="str">
        <f ca="1">IFERROR(OFFSET(tComplete[[#Headers],[Country]],MATCH(tData[[#This Row],[Tournament]],tComplete[Tournament],0),0),"")</f>
        <v>DE</v>
      </c>
      <c r="E209" s="49">
        <f ca="1">IFERROR(OFFSET(tComplete[[#Headers],[Date]],MATCH(tData[[#This Row],[Tournament]],tComplete[Tournament],0),0),"")</f>
        <v>46039</v>
      </c>
      <c r="F209" s="49" t="str">
        <f ca="1">IFERROR(OFFSET(tComplete[[#Headers],[Round]],MATCH(tData[[#This Row],[Tournament]],tComplete[Tournament],0),0),"")</f>
        <v>Regio</v>
      </c>
      <c r="G209" s="41" t="s">
        <v>458</v>
      </c>
      <c r="H209" s="41">
        <v>395</v>
      </c>
      <c r="I209" s="41">
        <v>330</v>
      </c>
      <c r="J209" s="41">
        <v>335</v>
      </c>
      <c r="K209" s="41">
        <v>400</v>
      </c>
      <c r="L209" s="41">
        <v>365</v>
      </c>
      <c r="M209" s="41">
        <v>430</v>
      </c>
      <c r="N209" s="41">
        <v>420</v>
      </c>
      <c r="O209" s="48">
        <f>IF(ISBLANK(B209),"",IF(COUNT(tData[[#This Row],[R1]:[R3]])=0,"",MAX(tData[[#This Row],[R1]:[R3]])))</f>
        <v>395</v>
      </c>
      <c r="P209" s="50">
        <f>IF(ISBLANK(tData[[#This Row],[Tournament]]),"",IF(COUNT(tData[[#This Row],[R1]:[R3]])=0,"",MAX(tData[[#This Row],[R1]:[R3]],tData[[#This Row],[QF]:[F2]])))</f>
        <v>430</v>
      </c>
      <c r="Q209" s="51">
        <f>IF(ISBLANK(tData[[#This Row],[Tournament]]),"",IFERROR(AVERAGE(tData[[#This Row],[R1]:[R3]],tData[[#This Row],[QF]:[F2]]),""))</f>
        <v>382.14285714285717</v>
      </c>
      <c r="R209" s="51" t="str">
        <f>IF(ISBLANK(tData[[#This Row],[Tournament]]),"",IF(COUNT(tData[[#This Row],[R1]:[R3]])=0,"No show",RIGHT("000"&amp;FLOOR(tData[[#This Row],[Best]],$R$1),3)&amp;"-"&amp;RIGHT("000"&amp;FLOOR(tData[[#This Row],[Best]],$R$1)+$R$1-1,3)))</f>
        <v>400-449</v>
      </c>
      <c r="S209" s="51" t="str">
        <f>IF(ISBLANK(tData[[#This Row],[Tournament]]),"",IF(COUNT(tData[[#This Row],[R1]:[R3]])=0,"No show",RIGHT("000"&amp;FLOOR(tData[[#This Row],[Best]],$S$1),3)&amp;"-"&amp;RIGHT("000"&amp;FLOOR(tData[[#This Row],[Best]],$S$1)+$S$1-1,3)))</f>
        <v>430-439</v>
      </c>
      <c r="T209" s="58" t="s">
        <v>74</v>
      </c>
      <c r="U209" s="48" t="str">
        <f ca="1">IF(OR(tData[[#This Row],[Q]]="X",tData[[#This Row],[Q]]="*"),IFERROR(OFFSET(tComplete[[#Headers],[Next Round]],MATCH(tData[[#This Row],[Tournament]],tComplete[Tournament],0),0),""),"")</f>
        <v>Qualifikation Deutschland - Heidelberg</v>
      </c>
      <c r="V209" s="41" t="b">
        <f>IF(ISBLANK(tData[[#This Row],[Tournament]]),"",NOT(ISERR(FIND("SAP",UPPER(tData[[#This Row],[Team]])))))</f>
        <v>0</v>
      </c>
    </row>
    <row r="210" spans="2:22" ht="16" x14ac:dyDescent="0.2">
      <c r="B210" s="41" t="s">
        <v>26</v>
      </c>
      <c r="C210" s="41"/>
      <c r="D210" s="41" t="str">
        <f ca="1">IFERROR(OFFSET(tComplete[[#Headers],[Country]],MATCH(tData[[#This Row],[Tournament]],tComplete[Tournament],0),0),"")</f>
        <v>DE</v>
      </c>
      <c r="E210" s="49">
        <f ca="1">IFERROR(OFFSET(tComplete[[#Headers],[Date]],MATCH(tData[[#This Row],[Tournament]],tComplete[Tournament],0),0),"")</f>
        <v>46039</v>
      </c>
      <c r="F210" s="49" t="str">
        <f ca="1">IFERROR(OFFSET(tComplete[[#Headers],[Round]],MATCH(tData[[#This Row],[Tournament]],tComplete[Tournament],0),0),"")</f>
        <v>Regio</v>
      </c>
      <c r="G210" s="41" t="s">
        <v>459</v>
      </c>
      <c r="H210" s="41">
        <v>300</v>
      </c>
      <c r="I210" s="41">
        <v>240</v>
      </c>
      <c r="J210" s="41">
        <v>205</v>
      </c>
      <c r="K210" s="41">
        <v>235</v>
      </c>
      <c r="L210" s="41">
        <v>280</v>
      </c>
      <c r="M210" s="41"/>
      <c r="N210" s="41"/>
      <c r="O210" s="48">
        <f>IF(ISBLANK(B210),"",IF(COUNT(tData[[#This Row],[R1]:[R3]])=0,"",MAX(tData[[#This Row],[R1]:[R3]])))</f>
        <v>300</v>
      </c>
      <c r="P210" s="50">
        <f>IF(ISBLANK(tData[[#This Row],[Tournament]]),"",IF(COUNT(tData[[#This Row],[R1]:[R3]])=0,"",MAX(tData[[#This Row],[R1]:[R3]],tData[[#This Row],[QF]:[F2]])))</f>
        <v>300</v>
      </c>
      <c r="Q210" s="51">
        <f>IF(ISBLANK(tData[[#This Row],[Tournament]]),"",IFERROR(AVERAGE(tData[[#This Row],[R1]:[R3]],tData[[#This Row],[QF]:[F2]]),""))</f>
        <v>252</v>
      </c>
      <c r="R210" s="51" t="str">
        <f>IF(ISBLANK(tData[[#This Row],[Tournament]]),"",IF(COUNT(tData[[#This Row],[R1]:[R3]])=0,"No show",RIGHT("000"&amp;FLOOR(tData[[#This Row],[Best]],$R$1),3)&amp;"-"&amp;RIGHT("000"&amp;FLOOR(tData[[#This Row],[Best]],$R$1)+$R$1-1,3)))</f>
        <v>300-349</v>
      </c>
      <c r="S210" s="51" t="str">
        <f>IF(ISBLANK(tData[[#This Row],[Tournament]]),"",IF(COUNT(tData[[#This Row],[R1]:[R3]])=0,"No show",RIGHT("000"&amp;FLOOR(tData[[#This Row],[Best]],$S$1),3)&amp;"-"&amp;RIGHT("000"&amp;FLOOR(tData[[#This Row],[Best]],$S$1)+$S$1-1,3)))</f>
        <v>300-309</v>
      </c>
      <c r="T210" s="58"/>
      <c r="U210" s="48" t="str">
        <f ca="1">IF(OR(tData[[#This Row],[Q]]="X",tData[[#This Row],[Q]]="*"),IFERROR(OFFSET(tComplete[[#Headers],[Next Round]],MATCH(tData[[#This Row],[Tournament]],tComplete[Tournament],0),0),""),"")</f>
        <v/>
      </c>
      <c r="V210" s="41" t="b">
        <f>IF(ISBLANK(tData[[#This Row],[Tournament]]),"",NOT(ISERR(FIND("SAP",UPPER(tData[[#This Row],[Team]])))))</f>
        <v>0</v>
      </c>
    </row>
    <row r="211" spans="2:22" ht="16" x14ac:dyDescent="0.2">
      <c r="B211" s="41" t="s">
        <v>26</v>
      </c>
      <c r="C211" s="41"/>
      <c r="D211" s="41" t="str">
        <f ca="1">IFERROR(OFFSET(tComplete[[#Headers],[Country]],MATCH(tData[[#This Row],[Tournament]],tComplete[Tournament],0),0),"")</f>
        <v>DE</v>
      </c>
      <c r="E211" s="49">
        <f ca="1">IFERROR(OFFSET(tComplete[[#Headers],[Date]],MATCH(tData[[#This Row],[Tournament]],tComplete[Tournament],0),0),"")</f>
        <v>46039</v>
      </c>
      <c r="F211" s="49" t="str">
        <f ca="1">IFERROR(OFFSET(tComplete[[#Headers],[Round]],MATCH(tData[[#This Row],[Tournament]],tComplete[Tournament],0),0),"")</f>
        <v>Regio</v>
      </c>
      <c r="G211" s="41" t="s">
        <v>460</v>
      </c>
      <c r="H211" s="41">
        <v>305</v>
      </c>
      <c r="I211" s="41">
        <v>340</v>
      </c>
      <c r="J211" s="41">
        <v>350</v>
      </c>
      <c r="K211" s="41">
        <v>395</v>
      </c>
      <c r="L211" s="41">
        <v>240</v>
      </c>
      <c r="M211" s="41"/>
      <c r="N211" s="41"/>
      <c r="O211" s="48">
        <f>IF(ISBLANK(B211),"",IF(COUNT(tData[[#This Row],[R1]:[R3]])=0,"",MAX(tData[[#This Row],[R1]:[R3]])))</f>
        <v>350</v>
      </c>
      <c r="P211" s="50">
        <f>IF(ISBLANK(tData[[#This Row],[Tournament]]),"",IF(COUNT(tData[[#This Row],[R1]:[R3]])=0,"",MAX(tData[[#This Row],[R1]:[R3]],tData[[#This Row],[QF]:[F2]])))</f>
        <v>395</v>
      </c>
      <c r="Q211" s="51">
        <f>IF(ISBLANK(tData[[#This Row],[Tournament]]),"",IFERROR(AVERAGE(tData[[#This Row],[R1]:[R3]],tData[[#This Row],[QF]:[F2]]),""))</f>
        <v>326</v>
      </c>
      <c r="R211" s="51" t="str">
        <f>IF(ISBLANK(tData[[#This Row],[Tournament]]),"",IF(COUNT(tData[[#This Row],[R1]:[R3]])=0,"No show",RIGHT("000"&amp;FLOOR(tData[[#This Row],[Best]],$R$1),3)&amp;"-"&amp;RIGHT("000"&amp;FLOOR(tData[[#This Row],[Best]],$R$1)+$R$1-1,3)))</f>
        <v>350-399</v>
      </c>
      <c r="S211" s="51" t="str">
        <f>IF(ISBLANK(tData[[#This Row],[Tournament]]),"",IF(COUNT(tData[[#This Row],[R1]:[R3]])=0,"No show",RIGHT("000"&amp;FLOOR(tData[[#This Row],[Best]],$S$1),3)&amp;"-"&amp;RIGHT("000"&amp;FLOOR(tData[[#This Row],[Best]],$S$1)+$S$1-1,3)))</f>
        <v>390-399</v>
      </c>
      <c r="T211" s="58"/>
      <c r="U211" s="48" t="str">
        <f ca="1">IF(OR(tData[[#This Row],[Q]]="X",tData[[#This Row],[Q]]="*"),IFERROR(OFFSET(tComplete[[#Headers],[Next Round]],MATCH(tData[[#This Row],[Tournament]],tComplete[Tournament],0),0),""),"")</f>
        <v/>
      </c>
      <c r="V211" s="41" t="b">
        <f>IF(ISBLANK(tData[[#This Row],[Tournament]]),"",NOT(ISERR(FIND("SAP",UPPER(tData[[#This Row],[Team]])))))</f>
        <v>0</v>
      </c>
    </row>
    <row r="212" spans="2:22" ht="16" x14ac:dyDescent="0.2">
      <c r="B212" s="41" t="s">
        <v>26</v>
      </c>
      <c r="C212" s="41"/>
      <c r="D212" s="41" t="str">
        <f ca="1">IFERROR(OFFSET(tComplete[[#Headers],[Country]],MATCH(tData[[#This Row],[Tournament]],tComplete[Tournament],0),0),"")</f>
        <v>DE</v>
      </c>
      <c r="E212" s="49">
        <f ca="1">IFERROR(OFFSET(tComplete[[#Headers],[Date]],MATCH(tData[[#This Row],[Tournament]],tComplete[Tournament],0),0),"")</f>
        <v>46039</v>
      </c>
      <c r="F212" s="49" t="str">
        <f ca="1">IFERROR(OFFSET(tComplete[[#Headers],[Round]],MATCH(tData[[#This Row],[Tournament]],tComplete[Tournament],0),0),"")</f>
        <v>Regio</v>
      </c>
      <c r="G212" s="41" t="s">
        <v>461</v>
      </c>
      <c r="H212" s="41">
        <v>190</v>
      </c>
      <c r="I212" s="41">
        <v>235</v>
      </c>
      <c r="J212" s="41">
        <v>210</v>
      </c>
      <c r="K212" s="41">
        <v>225</v>
      </c>
      <c r="L212" s="41"/>
      <c r="M212" s="41"/>
      <c r="N212" s="41"/>
      <c r="O212" s="48">
        <f>IF(ISBLANK(B212),"",IF(COUNT(tData[[#This Row],[R1]:[R3]])=0,"",MAX(tData[[#This Row],[R1]:[R3]])))</f>
        <v>235</v>
      </c>
      <c r="P212" s="50">
        <f>IF(ISBLANK(tData[[#This Row],[Tournament]]),"",IF(COUNT(tData[[#This Row],[R1]:[R3]])=0,"",MAX(tData[[#This Row],[R1]:[R3]],tData[[#This Row],[QF]:[F2]])))</f>
        <v>235</v>
      </c>
      <c r="Q212" s="51">
        <f>IF(ISBLANK(tData[[#This Row],[Tournament]]),"",IFERROR(AVERAGE(tData[[#This Row],[R1]:[R3]],tData[[#This Row],[QF]:[F2]]),""))</f>
        <v>215</v>
      </c>
      <c r="R212" s="51" t="str">
        <f>IF(ISBLANK(tData[[#This Row],[Tournament]]),"",IF(COUNT(tData[[#This Row],[R1]:[R3]])=0,"No show",RIGHT("000"&amp;FLOOR(tData[[#This Row],[Best]],$R$1),3)&amp;"-"&amp;RIGHT("000"&amp;FLOOR(tData[[#This Row],[Best]],$R$1)+$R$1-1,3)))</f>
        <v>200-249</v>
      </c>
      <c r="S212" s="51" t="str">
        <f>IF(ISBLANK(tData[[#This Row],[Tournament]]),"",IF(COUNT(tData[[#This Row],[R1]:[R3]])=0,"No show",RIGHT("000"&amp;FLOOR(tData[[#This Row],[Best]],$S$1),3)&amp;"-"&amp;RIGHT("000"&amp;FLOOR(tData[[#This Row],[Best]],$S$1)+$S$1-1,3)))</f>
        <v>230-239</v>
      </c>
      <c r="T212" s="58"/>
      <c r="U212" s="48" t="str">
        <f ca="1">IF(OR(tData[[#This Row],[Q]]="X",tData[[#This Row],[Q]]="*"),IFERROR(OFFSET(tComplete[[#Headers],[Next Round]],MATCH(tData[[#This Row],[Tournament]],tComplete[Tournament],0),0),""),"")</f>
        <v/>
      </c>
      <c r="V212" s="41" t="b">
        <f>IF(ISBLANK(tData[[#This Row],[Tournament]]),"",NOT(ISERR(FIND("SAP",UPPER(tData[[#This Row],[Team]])))))</f>
        <v>0</v>
      </c>
    </row>
    <row r="213" spans="2:22" ht="16" x14ac:dyDescent="0.2">
      <c r="B213" s="41" t="s">
        <v>26</v>
      </c>
      <c r="C213" s="41"/>
      <c r="D213" s="41" t="str">
        <f ca="1">IFERROR(OFFSET(tComplete[[#Headers],[Country]],MATCH(tData[[#This Row],[Tournament]],tComplete[Tournament],0),0),"")</f>
        <v>DE</v>
      </c>
      <c r="E213" s="49">
        <f ca="1">IFERROR(OFFSET(tComplete[[#Headers],[Date]],MATCH(tData[[#This Row],[Tournament]],tComplete[Tournament],0),0),"")</f>
        <v>46039</v>
      </c>
      <c r="F213" s="49" t="str">
        <f ca="1">IFERROR(OFFSET(tComplete[[#Headers],[Round]],MATCH(tData[[#This Row],[Tournament]],tComplete[Tournament],0),0),"")</f>
        <v>Regio</v>
      </c>
      <c r="G213" s="41" t="s">
        <v>462</v>
      </c>
      <c r="H213" s="41">
        <v>280</v>
      </c>
      <c r="I213" s="41">
        <v>295</v>
      </c>
      <c r="J213" s="41">
        <v>150</v>
      </c>
      <c r="K213" s="41">
        <v>200</v>
      </c>
      <c r="L213" s="41"/>
      <c r="M213" s="41"/>
      <c r="N213" s="41"/>
      <c r="O213" s="48">
        <f>IF(ISBLANK(B213),"",IF(COUNT(tData[[#This Row],[R1]:[R3]])=0,"",MAX(tData[[#This Row],[R1]:[R3]])))</f>
        <v>295</v>
      </c>
      <c r="P213" s="50">
        <f>IF(ISBLANK(tData[[#This Row],[Tournament]]),"",IF(COUNT(tData[[#This Row],[R1]:[R3]])=0,"",MAX(tData[[#This Row],[R1]:[R3]],tData[[#This Row],[QF]:[F2]])))</f>
        <v>295</v>
      </c>
      <c r="Q213" s="51">
        <f>IF(ISBLANK(tData[[#This Row],[Tournament]]),"",IFERROR(AVERAGE(tData[[#This Row],[R1]:[R3]],tData[[#This Row],[QF]:[F2]]),""))</f>
        <v>231.25</v>
      </c>
      <c r="R213" s="51" t="str">
        <f>IF(ISBLANK(tData[[#This Row],[Tournament]]),"",IF(COUNT(tData[[#This Row],[R1]:[R3]])=0,"No show",RIGHT("000"&amp;FLOOR(tData[[#This Row],[Best]],$R$1),3)&amp;"-"&amp;RIGHT("000"&amp;FLOOR(tData[[#This Row],[Best]],$R$1)+$R$1-1,3)))</f>
        <v>250-299</v>
      </c>
      <c r="S213" s="51" t="str">
        <f>IF(ISBLANK(tData[[#This Row],[Tournament]]),"",IF(COUNT(tData[[#This Row],[R1]:[R3]])=0,"No show",RIGHT("000"&amp;FLOOR(tData[[#This Row],[Best]],$S$1),3)&amp;"-"&amp;RIGHT("000"&amp;FLOOR(tData[[#This Row],[Best]],$S$1)+$S$1-1,3)))</f>
        <v>290-299</v>
      </c>
      <c r="T213" s="58"/>
      <c r="U213" s="48" t="str">
        <f ca="1">IF(OR(tData[[#This Row],[Q]]="X",tData[[#This Row],[Q]]="*"),IFERROR(OFFSET(tComplete[[#Headers],[Next Round]],MATCH(tData[[#This Row],[Tournament]],tComplete[Tournament],0),0),""),"")</f>
        <v/>
      </c>
      <c r="V213" s="41" t="b">
        <f>IF(ISBLANK(tData[[#This Row],[Tournament]]),"",NOT(ISERR(FIND("SAP",UPPER(tData[[#This Row],[Team]])))))</f>
        <v>0</v>
      </c>
    </row>
    <row r="214" spans="2:22" ht="16" x14ac:dyDescent="0.2">
      <c r="B214" s="41" t="s">
        <v>26</v>
      </c>
      <c r="C214" s="41"/>
      <c r="D214" s="41" t="str">
        <f ca="1">IFERROR(OFFSET(tComplete[[#Headers],[Country]],MATCH(tData[[#This Row],[Tournament]],tComplete[Tournament],0),0),"")</f>
        <v>DE</v>
      </c>
      <c r="E214" s="49">
        <f ca="1">IFERROR(OFFSET(tComplete[[#Headers],[Date]],MATCH(tData[[#This Row],[Tournament]],tComplete[Tournament],0),0),"")</f>
        <v>46039</v>
      </c>
      <c r="F214" s="49" t="str">
        <f ca="1">IFERROR(OFFSET(tComplete[[#Headers],[Round]],MATCH(tData[[#This Row],[Tournament]],tComplete[Tournament],0),0),"")</f>
        <v>Regio</v>
      </c>
      <c r="G214" s="41" t="s">
        <v>463</v>
      </c>
      <c r="H214" s="41">
        <v>150</v>
      </c>
      <c r="I214" s="41">
        <v>85</v>
      </c>
      <c r="J214" s="41">
        <v>180</v>
      </c>
      <c r="K214" s="41">
        <v>170</v>
      </c>
      <c r="L214" s="41"/>
      <c r="M214" s="41"/>
      <c r="N214" s="41"/>
      <c r="O214" s="48">
        <f>IF(ISBLANK(B214),"",IF(COUNT(tData[[#This Row],[R1]:[R3]])=0,"",MAX(tData[[#This Row],[R1]:[R3]])))</f>
        <v>180</v>
      </c>
      <c r="P214" s="50">
        <f>IF(ISBLANK(tData[[#This Row],[Tournament]]),"",IF(COUNT(tData[[#This Row],[R1]:[R3]])=0,"",MAX(tData[[#This Row],[R1]:[R3]],tData[[#This Row],[QF]:[F2]])))</f>
        <v>180</v>
      </c>
      <c r="Q214" s="51">
        <f>IF(ISBLANK(tData[[#This Row],[Tournament]]),"",IFERROR(AVERAGE(tData[[#This Row],[R1]:[R3]],tData[[#This Row],[QF]:[F2]]),""))</f>
        <v>146.25</v>
      </c>
      <c r="R214" s="51" t="str">
        <f>IF(ISBLANK(tData[[#This Row],[Tournament]]),"",IF(COUNT(tData[[#This Row],[R1]:[R3]])=0,"No show",RIGHT("000"&amp;FLOOR(tData[[#This Row],[Best]],$R$1),3)&amp;"-"&amp;RIGHT("000"&amp;FLOOR(tData[[#This Row],[Best]],$R$1)+$R$1-1,3)))</f>
        <v>150-199</v>
      </c>
      <c r="S214" s="51" t="str">
        <f>IF(ISBLANK(tData[[#This Row],[Tournament]]),"",IF(COUNT(tData[[#This Row],[R1]:[R3]])=0,"No show",RIGHT("000"&amp;FLOOR(tData[[#This Row],[Best]],$S$1),3)&amp;"-"&amp;RIGHT("000"&amp;FLOOR(tData[[#This Row],[Best]],$S$1)+$S$1-1,3)))</f>
        <v>180-189</v>
      </c>
      <c r="T214" s="58"/>
      <c r="U214" s="48" t="str">
        <f ca="1">IF(OR(tData[[#This Row],[Q]]="X",tData[[#This Row],[Q]]="*"),IFERROR(OFFSET(tComplete[[#Headers],[Next Round]],MATCH(tData[[#This Row],[Tournament]],tComplete[Tournament],0),0),""),"")</f>
        <v/>
      </c>
      <c r="V214" s="41" t="b">
        <f>IF(ISBLANK(tData[[#This Row],[Tournament]]),"",NOT(ISERR(FIND("SAP",UPPER(tData[[#This Row],[Team]])))))</f>
        <v>0</v>
      </c>
    </row>
    <row r="215" spans="2:22" ht="16" x14ac:dyDescent="0.2">
      <c r="B215" s="41" t="s">
        <v>26</v>
      </c>
      <c r="C215" s="41"/>
      <c r="D215" s="41" t="str">
        <f ca="1">IFERROR(OFFSET(tComplete[[#Headers],[Country]],MATCH(tData[[#This Row],[Tournament]],tComplete[Tournament],0),0),"")</f>
        <v>DE</v>
      </c>
      <c r="E215" s="49">
        <f ca="1">IFERROR(OFFSET(tComplete[[#Headers],[Date]],MATCH(tData[[#This Row],[Tournament]],tComplete[Tournament],0),0),"")</f>
        <v>46039</v>
      </c>
      <c r="F215" s="49" t="str">
        <f ca="1">IFERROR(OFFSET(tComplete[[#Headers],[Round]],MATCH(tData[[#This Row],[Tournament]],tComplete[Tournament],0),0),"")</f>
        <v>Regio</v>
      </c>
      <c r="G215" s="41" t="s">
        <v>464</v>
      </c>
      <c r="H215" s="41">
        <v>85</v>
      </c>
      <c r="I215" s="41">
        <v>145</v>
      </c>
      <c r="J215" s="41">
        <v>180</v>
      </c>
      <c r="K215" s="41">
        <v>105</v>
      </c>
      <c r="L215" s="41"/>
      <c r="M215" s="41"/>
      <c r="N215" s="41"/>
      <c r="O215" s="48">
        <f>IF(ISBLANK(B215),"",IF(COUNT(tData[[#This Row],[R1]:[R3]])=0,"",MAX(tData[[#This Row],[R1]:[R3]])))</f>
        <v>180</v>
      </c>
      <c r="P215" s="50">
        <f>IF(ISBLANK(tData[[#This Row],[Tournament]]),"",IF(COUNT(tData[[#This Row],[R1]:[R3]])=0,"",MAX(tData[[#This Row],[R1]:[R3]],tData[[#This Row],[QF]:[F2]])))</f>
        <v>180</v>
      </c>
      <c r="Q215" s="51">
        <f>IF(ISBLANK(tData[[#This Row],[Tournament]]),"",IFERROR(AVERAGE(tData[[#This Row],[R1]:[R3]],tData[[#This Row],[QF]:[F2]]),""))</f>
        <v>128.75</v>
      </c>
      <c r="R215" s="51" t="str">
        <f>IF(ISBLANK(tData[[#This Row],[Tournament]]),"",IF(COUNT(tData[[#This Row],[R1]:[R3]])=0,"No show",RIGHT("000"&amp;FLOOR(tData[[#This Row],[Best]],$R$1),3)&amp;"-"&amp;RIGHT("000"&amp;FLOOR(tData[[#This Row],[Best]],$R$1)+$R$1-1,3)))</f>
        <v>150-199</v>
      </c>
      <c r="S215" s="51" t="str">
        <f>IF(ISBLANK(tData[[#This Row],[Tournament]]),"",IF(COUNT(tData[[#This Row],[R1]:[R3]])=0,"No show",RIGHT("000"&amp;FLOOR(tData[[#This Row],[Best]],$S$1),3)&amp;"-"&amp;RIGHT("000"&amp;FLOOR(tData[[#This Row],[Best]],$S$1)+$S$1-1,3)))</f>
        <v>180-189</v>
      </c>
      <c r="T215" s="58"/>
      <c r="U215" s="48" t="str">
        <f ca="1">IF(OR(tData[[#This Row],[Q]]="X",tData[[#This Row],[Q]]="*"),IFERROR(OFFSET(tComplete[[#Headers],[Next Round]],MATCH(tData[[#This Row],[Tournament]],tComplete[Tournament],0),0),""),"")</f>
        <v/>
      </c>
      <c r="V215" s="41" t="b">
        <f>IF(ISBLANK(tData[[#This Row],[Tournament]]),"",NOT(ISERR(FIND("SAP",UPPER(tData[[#This Row],[Team]])))))</f>
        <v>0</v>
      </c>
    </row>
    <row r="216" spans="2:22" ht="16" x14ac:dyDescent="0.2">
      <c r="B216" s="41" t="s">
        <v>26</v>
      </c>
      <c r="C216" s="41"/>
      <c r="D216" s="41" t="str">
        <f ca="1">IFERROR(OFFSET(tComplete[[#Headers],[Country]],MATCH(tData[[#This Row],[Tournament]],tComplete[Tournament],0),0),"")</f>
        <v>DE</v>
      </c>
      <c r="E216" s="49">
        <f ca="1">IFERROR(OFFSET(tComplete[[#Headers],[Date]],MATCH(tData[[#This Row],[Tournament]],tComplete[Tournament],0),0),"")</f>
        <v>46039</v>
      </c>
      <c r="F216" s="49" t="str">
        <f ca="1">IFERROR(OFFSET(tComplete[[#Headers],[Round]],MATCH(tData[[#This Row],[Tournament]],tComplete[Tournament],0),0),"")</f>
        <v>Regio</v>
      </c>
      <c r="G216" s="41" t="s">
        <v>465</v>
      </c>
      <c r="H216" s="41">
        <v>75</v>
      </c>
      <c r="I216" s="41">
        <v>150</v>
      </c>
      <c r="J216" s="41">
        <v>145</v>
      </c>
      <c r="K216" s="41"/>
      <c r="L216" s="41"/>
      <c r="M216" s="41"/>
      <c r="N216" s="41"/>
      <c r="O216" s="48">
        <f>IF(ISBLANK(B216),"",IF(COUNT(tData[[#This Row],[R1]:[R3]])=0,"",MAX(tData[[#This Row],[R1]:[R3]])))</f>
        <v>150</v>
      </c>
      <c r="P216" s="50">
        <f>IF(ISBLANK(tData[[#This Row],[Tournament]]),"",IF(COUNT(tData[[#This Row],[R1]:[R3]])=0,"",MAX(tData[[#This Row],[R1]:[R3]],tData[[#This Row],[QF]:[F2]])))</f>
        <v>150</v>
      </c>
      <c r="Q216" s="51">
        <f>IF(ISBLANK(tData[[#This Row],[Tournament]]),"",IFERROR(AVERAGE(tData[[#This Row],[R1]:[R3]],tData[[#This Row],[QF]:[F2]]),""))</f>
        <v>123.33333333333333</v>
      </c>
      <c r="R216" s="51" t="str">
        <f>IF(ISBLANK(tData[[#This Row],[Tournament]]),"",IF(COUNT(tData[[#This Row],[R1]:[R3]])=0,"No show",RIGHT("000"&amp;FLOOR(tData[[#This Row],[Best]],$R$1),3)&amp;"-"&amp;RIGHT("000"&amp;FLOOR(tData[[#This Row],[Best]],$R$1)+$R$1-1,3)))</f>
        <v>150-199</v>
      </c>
      <c r="S216" s="51" t="str">
        <f>IF(ISBLANK(tData[[#This Row],[Tournament]]),"",IF(COUNT(tData[[#This Row],[R1]:[R3]])=0,"No show",RIGHT("000"&amp;FLOOR(tData[[#This Row],[Best]],$S$1),3)&amp;"-"&amp;RIGHT("000"&amp;FLOOR(tData[[#This Row],[Best]],$S$1)+$S$1-1,3)))</f>
        <v>150-159</v>
      </c>
      <c r="T216" s="58"/>
      <c r="U216" s="48" t="str">
        <f ca="1">IF(OR(tData[[#This Row],[Q]]="X",tData[[#This Row],[Q]]="*"),IFERROR(OFFSET(tComplete[[#Headers],[Next Round]],MATCH(tData[[#This Row],[Tournament]],tComplete[Tournament],0),0),""),"")</f>
        <v/>
      </c>
      <c r="V216" s="41" t="b">
        <f>IF(ISBLANK(tData[[#This Row],[Tournament]]),"",NOT(ISERR(FIND("SAP",UPPER(tData[[#This Row],[Team]])))))</f>
        <v>0</v>
      </c>
    </row>
    <row r="217" spans="2:22" ht="16" x14ac:dyDescent="0.2">
      <c r="B217" s="41" t="s">
        <v>26</v>
      </c>
      <c r="C217" s="41"/>
      <c r="D217" s="41" t="str">
        <f ca="1">IFERROR(OFFSET(tComplete[[#Headers],[Country]],MATCH(tData[[#This Row],[Tournament]],tComplete[Tournament],0),0),"")</f>
        <v>DE</v>
      </c>
      <c r="E217" s="49">
        <f ca="1">IFERROR(OFFSET(tComplete[[#Headers],[Date]],MATCH(tData[[#This Row],[Tournament]],tComplete[Tournament],0),0),"")</f>
        <v>46039</v>
      </c>
      <c r="F217" s="49" t="str">
        <f ca="1">IFERROR(OFFSET(tComplete[[#Headers],[Round]],MATCH(tData[[#This Row],[Tournament]],tComplete[Tournament],0),0),"")</f>
        <v>Regio</v>
      </c>
      <c r="G217" s="41" t="s">
        <v>466</v>
      </c>
      <c r="H217" s="41">
        <v>80</v>
      </c>
      <c r="I217" s="41">
        <v>135</v>
      </c>
      <c r="J217" s="41">
        <v>95</v>
      </c>
      <c r="K217" s="41"/>
      <c r="L217" s="41"/>
      <c r="M217" s="41"/>
      <c r="N217" s="41"/>
      <c r="O217" s="48">
        <f>IF(ISBLANK(B217),"",IF(COUNT(tData[[#This Row],[R1]:[R3]])=0,"",MAX(tData[[#This Row],[R1]:[R3]])))</f>
        <v>135</v>
      </c>
      <c r="P217" s="50">
        <f>IF(ISBLANK(tData[[#This Row],[Tournament]]),"",IF(COUNT(tData[[#This Row],[R1]:[R3]])=0,"",MAX(tData[[#This Row],[R1]:[R3]],tData[[#This Row],[QF]:[F2]])))</f>
        <v>135</v>
      </c>
      <c r="Q217" s="51">
        <f>IF(ISBLANK(tData[[#This Row],[Tournament]]),"",IFERROR(AVERAGE(tData[[#This Row],[R1]:[R3]],tData[[#This Row],[QF]:[F2]]),""))</f>
        <v>103.33333333333333</v>
      </c>
      <c r="R217" s="51" t="str">
        <f>IF(ISBLANK(tData[[#This Row],[Tournament]]),"",IF(COUNT(tData[[#This Row],[R1]:[R3]])=0,"No show",RIGHT("000"&amp;FLOOR(tData[[#This Row],[Best]],$R$1),3)&amp;"-"&amp;RIGHT("000"&amp;FLOOR(tData[[#This Row],[Best]],$R$1)+$R$1-1,3)))</f>
        <v>100-149</v>
      </c>
      <c r="S217" s="51" t="str">
        <f>IF(ISBLANK(tData[[#This Row],[Tournament]]),"",IF(COUNT(tData[[#This Row],[R1]:[R3]])=0,"No show",RIGHT("000"&amp;FLOOR(tData[[#This Row],[Best]],$S$1),3)&amp;"-"&amp;RIGHT("000"&amp;FLOOR(tData[[#This Row],[Best]],$S$1)+$S$1-1,3)))</f>
        <v>130-139</v>
      </c>
      <c r="T217" s="58"/>
      <c r="U217" s="48" t="str">
        <f ca="1">IF(OR(tData[[#This Row],[Q]]="X",tData[[#This Row],[Q]]="*"),IFERROR(OFFSET(tComplete[[#Headers],[Next Round]],MATCH(tData[[#This Row],[Tournament]],tComplete[Tournament],0),0),""),"")</f>
        <v/>
      </c>
      <c r="V217" s="41" t="b">
        <f>IF(ISBLANK(tData[[#This Row],[Tournament]]),"",NOT(ISERR(FIND("SAP",UPPER(tData[[#This Row],[Team]])))))</f>
        <v>0</v>
      </c>
    </row>
    <row r="218" spans="2:22" ht="16" x14ac:dyDescent="0.2">
      <c r="B218" s="41" t="s">
        <v>26</v>
      </c>
      <c r="C218" s="41"/>
      <c r="D218" s="41" t="str">
        <f ca="1">IFERROR(OFFSET(tComplete[[#Headers],[Country]],MATCH(tData[[#This Row],[Tournament]],tComplete[Tournament],0),0),"")</f>
        <v>DE</v>
      </c>
      <c r="E218" s="49">
        <f ca="1">IFERROR(OFFSET(tComplete[[#Headers],[Date]],MATCH(tData[[#This Row],[Tournament]],tComplete[Tournament],0),0),"")</f>
        <v>46039</v>
      </c>
      <c r="F218" s="49" t="str">
        <f ca="1">IFERROR(OFFSET(tComplete[[#Headers],[Round]],MATCH(tData[[#This Row],[Tournament]],tComplete[Tournament],0),0),"")</f>
        <v>Regio</v>
      </c>
      <c r="G218" s="41" t="s">
        <v>467</v>
      </c>
      <c r="H218" s="41">
        <v>80</v>
      </c>
      <c r="I218" s="41">
        <v>110</v>
      </c>
      <c r="J218" s="41">
        <v>130</v>
      </c>
      <c r="K218" s="41"/>
      <c r="L218" s="48"/>
      <c r="M218" s="48"/>
      <c r="N218" s="48"/>
      <c r="O218" s="48">
        <f>IF(ISBLANK(B218),"",IF(COUNT(tData[[#This Row],[R1]:[R3]])=0,"",MAX(tData[[#This Row],[R1]:[R3]])))</f>
        <v>130</v>
      </c>
      <c r="P218" s="50">
        <f>IF(ISBLANK(tData[[#This Row],[Tournament]]),"",IF(COUNT(tData[[#This Row],[R1]:[R3]])=0,"",MAX(tData[[#This Row],[R1]:[R3]],tData[[#This Row],[QF]:[F2]])))</f>
        <v>130</v>
      </c>
      <c r="Q218" s="51">
        <f>IF(ISBLANK(tData[[#This Row],[Tournament]]),"",IFERROR(AVERAGE(tData[[#This Row],[R1]:[R3]],tData[[#This Row],[QF]:[F2]]),""))</f>
        <v>106.66666666666667</v>
      </c>
      <c r="R218" s="51" t="str">
        <f>IF(ISBLANK(tData[[#This Row],[Tournament]]),"",IF(COUNT(tData[[#This Row],[R1]:[R3]])=0,"No show",RIGHT("000"&amp;FLOOR(tData[[#This Row],[Best]],$R$1),3)&amp;"-"&amp;RIGHT("000"&amp;FLOOR(tData[[#This Row],[Best]],$R$1)+$R$1-1,3)))</f>
        <v>100-149</v>
      </c>
      <c r="S218" s="51" t="str">
        <f>IF(ISBLANK(tData[[#This Row],[Tournament]]),"",IF(COUNT(tData[[#This Row],[R1]:[R3]])=0,"No show",RIGHT("000"&amp;FLOOR(tData[[#This Row],[Best]],$S$1),3)&amp;"-"&amp;RIGHT("000"&amp;FLOOR(tData[[#This Row],[Best]],$S$1)+$S$1-1,3)))</f>
        <v>130-139</v>
      </c>
      <c r="T218" s="58"/>
      <c r="U218" s="48" t="str">
        <f ca="1">IF(OR(tData[[#This Row],[Q]]="X",tData[[#This Row],[Q]]="*"),IFERROR(OFFSET(tComplete[[#Headers],[Next Round]],MATCH(tData[[#This Row],[Tournament]],tComplete[Tournament],0),0),""),"")</f>
        <v/>
      </c>
      <c r="V218" s="41" t="b">
        <f>IF(ISBLANK(tData[[#This Row],[Tournament]]),"",NOT(ISERR(FIND("SAP",UPPER(tData[[#This Row],[Team]])))))</f>
        <v>0</v>
      </c>
    </row>
    <row r="219" spans="2:22" ht="16" x14ac:dyDescent="0.2">
      <c r="B219" s="41" t="s">
        <v>26</v>
      </c>
      <c r="C219" s="41"/>
      <c r="D219" s="41" t="str">
        <f ca="1">IFERROR(OFFSET(tComplete[[#Headers],[Country]],MATCH(tData[[#This Row],[Tournament]],tComplete[Tournament],0),0),"")</f>
        <v>DE</v>
      </c>
      <c r="E219" s="49">
        <f ca="1">IFERROR(OFFSET(tComplete[[#Headers],[Date]],MATCH(tData[[#This Row],[Tournament]],tComplete[Tournament],0),0),"")</f>
        <v>46039</v>
      </c>
      <c r="F219" s="49" t="str">
        <f ca="1">IFERROR(OFFSET(tComplete[[#Headers],[Round]],MATCH(tData[[#This Row],[Tournament]],tComplete[Tournament],0),0),"")</f>
        <v>Regio</v>
      </c>
      <c r="G219" s="41" t="s">
        <v>468</v>
      </c>
      <c r="H219" s="41">
        <v>130</v>
      </c>
      <c r="I219" s="41">
        <v>95</v>
      </c>
      <c r="J219" s="41">
        <v>100</v>
      </c>
      <c r="K219" s="41"/>
      <c r="L219" s="48"/>
      <c r="M219" s="48"/>
      <c r="N219" s="48"/>
      <c r="O219" s="48">
        <f>IF(ISBLANK(B219),"",IF(COUNT(tData[[#This Row],[R1]:[R3]])=0,"",MAX(tData[[#This Row],[R1]:[R3]])))</f>
        <v>130</v>
      </c>
      <c r="P219" s="50">
        <f>IF(ISBLANK(tData[[#This Row],[Tournament]]),"",IF(COUNT(tData[[#This Row],[R1]:[R3]])=0,"",MAX(tData[[#This Row],[R1]:[R3]],tData[[#This Row],[QF]:[F2]])))</f>
        <v>130</v>
      </c>
      <c r="Q219" s="51">
        <f>IF(ISBLANK(tData[[#This Row],[Tournament]]),"",IFERROR(AVERAGE(tData[[#This Row],[R1]:[R3]],tData[[#This Row],[QF]:[F2]]),""))</f>
        <v>108.33333333333333</v>
      </c>
      <c r="R219" s="51" t="str">
        <f>IF(ISBLANK(tData[[#This Row],[Tournament]]),"",IF(COUNT(tData[[#This Row],[R1]:[R3]])=0,"No show",RIGHT("000"&amp;FLOOR(tData[[#This Row],[Best]],$R$1),3)&amp;"-"&amp;RIGHT("000"&amp;FLOOR(tData[[#This Row],[Best]],$R$1)+$R$1-1,3)))</f>
        <v>100-149</v>
      </c>
      <c r="S219" s="51" t="str">
        <f>IF(ISBLANK(tData[[#This Row],[Tournament]]),"",IF(COUNT(tData[[#This Row],[R1]:[R3]])=0,"No show",RIGHT("000"&amp;FLOOR(tData[[#This Row],[Best]],$S$1),3)&amp;"-"&amp;RIGHT("000"&amp;FLOOR(tData[[#This Row],[Best]],$S$1)+$S$1-1,3)))</f>
        <v>130-139</v>
      </c>
      <c r="T219" s="58"/>
      <c r="U219" s="48" t="str">
        <f ca="1">IF(OR(tData[[#This Row],[Q]]="X",tData[[#This Row],[Q]]="*"),IFERROR(OFFSET(tComplete[[#Headers],[Next Round]],MATCH(tData[[#This Row],[Tournament]],tComplete[Tournament],0),0),""),"")</f>
        <v/>
      </c>
      <c r="V219" s="41" t="b">
        <f>IF(ISBLANK(tData[[#This Row],[Tournament]]),"",NOT(ISERR(FIND("SAP",UPPER(tData[[#This Row],[Team]])))))</f>
        <v>0</v>
      </c>
    </row>
    <row r="220" spans="2:22" ht="16" x14ac:dyDescent="0.2">
      <c r="B220" s="41" t="s">
        <v>35</v>
      </c>
      <c r="C220" s="41"/>
      <c r="D220" s="41" t="str">
        <f ca="1">IFERROR(OFFSET(tComplete[[#Headers],[Country]],MATCH(tData[[#This Row],[Tournament]],tComplete[Tournament],0),0),"")</f>
        <v>DE</v>
      </c>
      <c r="E220" s="49">
        <f ca="1">IFERROR(OFFSET(tComplete[[#Headers],[Date]],MATCH(tData[[#This Row],[Tournament]],tComplete[Tournament],0),0),"")</f>
        <v>46045</v>
      </c>
      <c r="F220" s="49" t="str">
        <f ca="1">IFERROR(OFFSET(tComplete[[#Headers],[Round]],MATCH(tData[[#This Row],[Tournament]],tComplete[Tournament],0),0),"")</f>
        <v>Regio</v>
      </c>
      <c r="G220" s="41" t="s">
        <v>474</v>
      </c>
      <c r="H220" s="41">
        <v>350</v>
      </c>
      <c r="I220" s="41">
        <v>255</v>
      </c>
      <c r="J220" s="41">
        <v>380</v>
      </c>
      <c r="K220" s="41">
        <v>290</v>
      </c>
      <c r="L220" s="41">
        <v>340</v>
      </c>
      <c r="M220" s="41">
        <v>290</v>
      </c>
      <c r="N220" s="41">
        <v>255</v>
      </c>
      <c r="O220" s="48">
        <f>IF(ISBLANK(B220),"",IF(COUNT(tData[[#This Row],[R1]:[R3]])=0,"",MAX(tData[[#This Row],[R1]:[R3]])))</f>
        <v>380</v>
      </c>
      <c r="P220" s="50">
        <f>IF(ISBLANK(tData[[#This Row],[Tournament]]),"",IF(COUNT(tData[[#This Row],[R1]:[R3]])=0,"",MAX(tData[[#This Row],[R1]:[R3]],tData[[#This Row],[QF]:[F2]])))</f>
        <v>380</v>
      </c>
      <c r="Q220" s="51">
        <f>IF(ISBLANK(tData[[#This Row],[Tournament]]),"",IFERROR(AVERAGE(tData[[#This Row],[R1]:[R3]],tData[[#This Row],[QF]:[F2]]),""))</f>
        <v>308.57142857142856</v>
      </c>
      <c r="R220" s="51" t="str">
        <f>IF(ISBLANK(tData[[#This Row],[Tournament]]),"",IF(COUNT(tData[[#This Row],[R1]:[R3]])=0,"No show",RIGHT("000"&amp;FLOOR(tData[[#This Row],[Best]],$R$1),3)&amp;"-"&amp;RIGHT("000"&amp;FLOOR(tData[[#This Row],[Best]],$R$1)+$R$1-1,3)))</f>
        <v>350-399</v>
      </c>
      <c r="S220" s="51" t="str">
        <f>IF(ISBLANK(tData[[#This Row],[Tournament]]),"",IF(COUNT(tData[[#This Row],[R1]:[R3]])=0,"No show",RIGHT("000"&amp;FLOOR(tData[[#This Row],[Best]],$S$1),3)&amp;"-"&amp;RIGHT("000"&amp;FLOOR(tData[[#This Row],[Best]],$S$1)+$S$1-1,3)))</f>
        <v>380-389</v>
      </c>
      <c r="T220" s="58" t="s">
        <v>74</v>
      </c>
      <c r="U220" s="48" t="str">
        <f ca="1">IF(OR(tData[[#This Row],[Q]]="X",tData[[#This Row],[Q]]="*"),IFERROR(OFFSET(tComplete[[#Headers],[Next Round]],MATCH(tData[[#This Row],[Tournament]],tComplete[Tournament],0),0),""),"")</f>
        <v>Qualifikation Deutschland - Wildau</v>
      </c>
      <c r="V220" s="41" t="b">
        <f>IF(ISBLANK(tData[[#This Row],[Tournament]]),"",NOT(ISERR(FIND("SAP",UPPER(tData[[#This Row],[Team]])))))</f>
        <v>0</v>
      </c>
    </row>
    <row r="221" spans="2:22" ht="16" x14ac:dyDescent="0.2">
      <c r="B221" s="41" t="s">
        <v>35</v>
      </c>
      <c r="C221" s="41"/>
      <c r="D221" s="41" t="str">
        <f ca="1">IFERROR(OFFSET(tComplete[[#Headers],[Country]],MATCH(tData[[#This Row],[Tournament]],tComplete[Tournament],0),0),"")</f>
        <v>DE</v>
      </c>
      <c r="E221" s="49">
        <f ca="1">IFERROR(OFFSET(tComplete[[#Headers],[Date]],MATCH(tData[[#This Row],[Tournament]],tComplete[Tournament],0),0),"")</f>
        <v>46045</v>
      </c>
      <c r="F221" s="49" t="str">
        <f ca="1">IFERROR(OFFSET(tComplete[[#Headers],[Round]],MATCH(tData[[#This Row],[Tournament]],tComplete[Tournament],0),0),"")</f>
        <v>Regio</v>
      </c>
      <c r="G221" s="41" t="s">
        <v>475</v>
      </c>
      <c r="H221" s="41">
        <v>250</v>
      </c>
      <c r="I221" s="41">
        <v>230</v>
      </c>
      <c r="J221" s="41">
        <v>230</v>
      </c>
      <c r="K221" s="41">
        <v>240</v>
      </c>
      <c r="L221" s="41">
        <v>195</v>
      </c>
      <c r="M221" s="41">
        <v>205</v>
      </c>
      <c r="N221" s="41">
        <v>225</v>
      </c>
      <c r="O221" s="48">
        <f>IF(ISBLANK(B221),"",IF(COUNT(tData[[#This Row],[R1]:[R3]])=0,"",MAX(tData[[#This Row],[R1]:[R3]])))</f>
        <v>250</v>
      </c>
      <c r="P221" s="50">
        <f>IF(ISBLANK(tData[[#This Row],[Tournament]]),"",IF(COUNT(tData[[#This Row],[R1]:[R3]])=0,"",MAX(tData[[#This Row],[R1]:[R3]],tData[[#This Row],[QF]:[F2]])))</f>
        <v>250</v>
      </c>
      <c r="Q221" s="51">
        <f>IF(ISBLANK(tData[[#This Row],[Tournament]]),"",IFERROR(AVERAGE(tData[[#This Row],[R1]:[R3]],tData[[#This Row],[QF]:[F2]]),""))</f>
        <v>225</v>
      </c>
      <c r="R221" s="51" t="str">
        <f>IF(ISBLANK(tData[[#This Row],[Tournament]]),"",IF(COUNT(tData[[#This Row],[R1]:[R3]])=0,"No show",RIGHT("000"&amp;FLOOR(tData[[#This Row],[Best]],$R$1),3)&amp;"-"&amp;RIGHT("000"&amp;FLOOR(tData[[#This Row],[Best]],$R$1)+$R$1-1,3)))</f>
        <v>250-299</v>
      </c>
      <c r="S221" s="51" t="str">
        <f>IF(ISBLANK(tData[[#This Row],[Tournament]]),"",IF(COUNT(tData[[#This Row],[R1]:[R3]])=0,"No show",RIGHT("000"&amp;FLOOR(tData[[#This Row],[Best]],$S$1),3)&amp;"-"&amp;RIGHT("000"&amp;FLOOR(tData[[#This Row],[Best]],$S$1)+$S$1-1,3)))</f>
        <v>250-259</v>
      </c>
      <c r="T221" s="58"/>
      <c r="U221" s="48" t="str">
        <f ca="1">IF(OR(tData[[#This Row],[Q]]="X",tData[[#This Row],[Q]]="*"),IFERROR(OFFSET(tComplete[[#Headers],[Next Round]],MATCH(tData[[#This Row],[Tournament]],tComplete[Tournament],0),0),""),"")</f>
        <v/>
      </c>
      <c r="V221" s="41" t="b">
        <f>IF(ISBLANK(tData[[#This Row],[Tournament]]),"",NOT(ISERR(FIND("SAP",UPPER(tData[[#This Row],[Team]])))))</f>
        <v>0</v>
      </c>
    </row>
    <row r="222" spans="2:22" ht="16" x14ac:dyDescent="0.2">
      <c r="B222" s="41" t="s">
        <v>35</v>
      </c>
      <c r="C222" s="41"/>
      <c r="D222" s="41" t="str">
        <f ca="1">IFERROR(OFFSET(tComplete[[#Headers],[Country]],MATCH(tData[[#This Row],[Tournament]],tComplete[Tournament],0),0),"")</f>
        <v>DE</v>
      </c>
      <c r="E222" s="49">
        <f ca="1">IFERROR(OFFSET(tComplete[[#Headers],[Date]],MATCH(tData[[#This Row],[Tournament]],tComplete[Tournament],0),0),"")</f>
        <v>46045</v>
      </c>
      <c r="F222" s="49" t="str">
        <f ca="1">IFERROR(OFFSET(tComplete[[#Headers],[Round]],MATCH(tData[[#This Row],[Tournament]],tComplete[Tournament],0),0),"")</f>
        <v>Regio</v>
      </c>
      <c r="G222" s="41" t="s">
        <v>476</v>
      </c>
      <c r="H222" s="41">
        <v>120</v>
      </c>
      <c r="I222" s="41">
        <v>135</v>
      </c>
      <c r="J222" s="41">
        <v>235</v>
      </c>
      <c r="K222" s="41">
        <v>225</v>
      </c>
      <c r="L222" s="41">
        <v>195</v>
      </c>
      <c r="M222" s="41"/>
      <c r="N222" s="41"/>
      <c r="O222" s="48">
        <f>IF(ISBLANK(B222),"",IF(COUNT(tData[[#This Row],[R1]:[R3]])=0,"",MAX(tData[[#This Row],[R1]:[R3]])))</f>
        <v>235</v>
      </c>
      <c r="P222" s="50">
        <f>IF(ISBLANK(tData[[#This Row],[Tournament]]),"",IF(COUNT(tData[[#This Row],[R1]:[R3]])=0,"",MAX(tData[[#This Row],[R1]:[R3]],tData[[#This Row],[QF]:[F2]])))</f>
        <v>235</v>
      </c>
      <c r="Q222" s="51">
        <f>IF(ISBLANK(tData[[#This Row],[Tournament]]),"",IFERROR(AVERAGE(tData[[#This Row],[R1]:[R3]],tData[[#This Row],[QF]:[F2]]),""))</f>
        <v>182</v>
      </c>
      <c r="R222" s="51" t="str">
        <f>IF(ISBLANK(tData[[#This Row],[Tournament]]),"",IF(COUNT(tData[[#This Row],[R1]:[R3]])=0,"No show",RIGHT("000"&amp;FLOOR(tData[[#This Row],[Best]],$R$1),3)&amp;"-"&amp;RIGHT("000"&amp;FLOOR(tData[[#This Row],[Best]],$R$1)+$R$1-1,3)))</f>
        <v>200-249</v>
      </c>
      <c r="S222" s="51" t="str">
        <f>IF(ISBLANK(tData[[#This Row],[Tournament]]),"",IF(COUNT(tData[[#This Row],[R1]:[R3]])=0,"No show",RIGHT("000"&amp;FLOOR(tData[[#This Row],[Best]],$S$1),3)&amp;"-"&amp;RIGHT("000"&amp;FLOOR(tData[[#This Row],[Best]],$S$1)+$S$1-1,3)))</f>
        <v>230-239</v>
      </c>
      <c r="T222" s="58"/>
      <c r="U222" s="48" t="str">
        <f ca="1">IF(OR(tData[[#This Row],[Q]]="X",tData[[#This Row],[Q]]="*"),IFERROR(OFFSET(tComplete[[#Headers],[Next Round]],MATCH(tData[[#This Row],[Tournament]],tComplete[Tournament],0),0),""),"")</f>
        <v/>
      </c>
      <c r="V222" s="41" t="b">
        <f>IF(ISBLANK(tData[[#This Row],[Tournament]]),"",NOT(ISERR(FIND("SAP",UPPER(tData[[#This Row],[Team]])))))</f>
        <v>0</v>
      </c>
    </row>
    <row r="223" spans="2:22" ht="16" x14ac:dyDescent="0.2">
      <c r="B223" s="41" t="s">
        <v>35</v>
      </c>
      <c r="C223" s="41"/>
      <c r="D223" s="41" t="str">
        <f ca="1">IFERROR(OFFSET(tComplete[[#Headers],[Country]],MATCH(tData[[#This Row],[Tournament]],tComplete[Tournament],0),0),"")</f>
        <v>DE</v>
      </c>
      <c r="E223" s="49">
        <f ca="1">IFERROR(OFFSET(tComplete[[#Headers],[Date]],MATCH(tData[[#This Row],[Tournament]],tComplete[Tournament],0),0),"")</f>
        <v>46045</v>
      </c>
      <c r="F223" s="49" t="str">
        <f ca="1">IFERROR(OFFSET(tComplete[[#Headers],[Round]],MATCH(tData[[#This Row],[Tournament]],tComplete[Tournament],0),0),"")</f>
        <v>Regio</v>
      </c>
      <c r="G223" s="41" t="s">
        <v>477</v>
      </c>
      <c r="H223" s="41">
        <v>150</v>
      </c>
      <c r="I223" s="41">
        <v>270</v>
      </c>
      <c r="J223" s="41">
        <v>165</v>
      </c>
      <c r="K223" s="41">
        <v>175</v>
      </c>
      <c r="L223" s="41">
        <v>185</v>
      </c>
      <c r="M223" s="41"/>
      <c r="N223" s="41"/>
      <c r="O223" s="48">
        <f>IF(ISBLANK(B223),"",IF(COUNT(tData[[#This Row],[R1]:[R3]])=0,"",MAX(tData[[#This Row],[R1]:[R3]])))</f>
        <v>270</v>
      </c>
      <c r="P223" s="50">
        <f>IF(ISBLANK(tData[[#This Row],[Tournament]]),"",IF(COUNT(tData[[#This Row],[R1]:[R3]])=0,"",MAX(tData[[#This Row],[R1]:[R3]],tData[[#This Row],[QF]:[F2]])))</f>
        <v>270</v>
      </c>
      <c r="Q223" s="51">
        <f>IF(ISBLANK(tData[[#This Row],[Tournament]]),"",IFERROR(AVERAGE(tData[[#This Row],[R1]:[R3]],tData[[#This Row],[QF]:[F2]]),""))</f>
        <v>189</v>
      </c>
      <c r="R223" s="51" t="str">
        <f>IF(ISBLANK(tData[[#This Row],[Tournament]]),"",IF(COUNT(tData[[#This Row],[R1]:[R3]])=0,"No show",RIGHT("000"&amp;FLOOR(tData[[#This Row],[Best]],$R$1),3)&amp;"-"&amp;RIGHT("000"&amp;FLOOR(tData[[#This Row],[Best]],$R$1)+$R$1-1,3)))</f>
        <v>250-299</v>
      </c>
      <c r="S223" s="51" t="str">
        <f>IF(ISBLANK(tData[[#This Row],[Tournament]]),"",IF(COUNT(tData[[#This Row],[R1]:[R3]])=0,"No show",RIGHT("000"&amp;FLOOR(tData[[#This Row],[Best]],$S$1),3)&amp;"-"&amp;RIGHT("000"&amp;FLOOR(tData[[#This Row],[Best]],$S$1)+$S$1-1,3)))</f>
        <v>270-279</v>
      </c>
      <c r="T223" s="58" t="s">
        <v>74</v>
      </c>
      <c r="U223" s="48" t="str">
        <f ca="1">IF(OR(tData[[#This Row],[Q]]="X",tData[[#This Row],[Q]]="*"),IFERROR(OFFSET(tComplete[[#Headers],[Next Round]],MATCH(tData[[#This Row],[Tournament]],tComplete[Tournament],0),0),""),"")</f>
        <v>Qualifikation Deutschland - Wildau</v>
      </c>
      <c r="V223" s="41" t="b">
        <f>IF(ISBLANK(tData[[#This Row],[Tournament]]),"",NOT(ISERR(FIND("SAP",UPPER(tData[[#This Row],[Team]])))))</f>
        <v>0</v>
      </c>
    </row>
    <row r="224" spans="2:22" ht="16" x14ac:dyDescent="0.2">
      <c r="B224" s="41" t="s">
        <v>35</v>
      </c>
      <c r="C224" s="41"/>
      <c r="D224" s="41" t="str">
        <f ca="1">IFERROR(OFFSET(tComplete[[#Headers],[Country]],MATCH(tData[[#This Row],[Tournament]],tComplete[Tournament],0),0),"")</f>
        <v>DE</v>
      </c>
      <c r="E224" s="49">
        <f ca="1">IFERROR(OFFSET(tComplete[[#Headers],[Date]],MATCH(tData[[#This Row],[Tournament]],tComplete[Tournament],0),0),"")</f>
        <v>46045</v>
      </c>
      <c r="F224" s="49" t="str">
        <f ca="1">IFERROR(OFFSET(tComplete[[#Headers],[Round]],MATCH(tData[[#This Row],[Tournament]],tComplete[Tournament],0),0),"")</f>
        <v>Regio</v>
      </c>
      <c r="G224" s="41" t="s">
        <v>478</v>
      </c>
      <c r="H224" s="41">
        <v>200</v>
      </c>
      <c r="I224" s="41">
        <v>210</v>
      </c>
      <c r="J224" s="41">
        <v>175</v>
      </c>
      <c r="K224" s="41">
        <v>175</v>
      </c>
      <c r="L224" s="41"/>
      <c r="M224" s="41"/>
      <c r="N224" s="41"/>
      <c r="O224" s="48">
        <f>IF(ISBLANK(B224),"",IF(COUNT(tData[[#This Row],[R1]:[R3]])=0,"",MAX(tData[[#This Row],[R1]:[R3]])))</f>
        <v>210</v>
      </c>
      <c r="P224" s="50">
        <f>IF(ISBLANK(tData[[#This Row],[Tournament]]),"",IF(COUNT(tData[[#This Row],[R1]:[R3]])=0,"",MAX(tData[[#This Row],[R1]:[R3]],tData[[#This Row],[QF]:[F2]])))</f>
        <v>210</v>
      </c>
      <c r="Q224" s="51">
        <f>IF(ISBLANK(tData[[#This Row],[Tournament]]),"",IFERROR(AVERAGE(tData[[#This Row],[R1]:[R3]],tData[[#This Row],[QF]:[F2]]),""))</f>
        <v>190</v>
      </c>
      <c r="R224" s="51" t="str">
        <f>IF(ISBLANK(tData[[#This Row],[Tournament]]),"",IF(COUNT(tData[[#This Row],[R1]:[R3]])=0,"No show",RIGHT("000"&amp;FLOOR(tData[[#This Row],[Best]],$R$1),3)&amp;"-"&amp;RIGHT("000"&amp;FLOOR(tData[[#This Row],[Best]],$R$1)+$R$1-1,3)))</f>
        <v>200-249</v>
      </c>
      <c r="S224" s="51" t="str">
        <f>IF(ISBLANK(tData[[#This Row],[Tournament]]),"",IF(COUNT(tData[[#This Row],[R1]:[R3]])=0,"No show",RIGHT("000"&amp;FLOOR(tData[[#This Row],[Best]],$S$1),3)&amp;"-"&amp;RIGHT("000"&amp;FLOOR(tData[[#This Row],[Best]],$S$1)+$S$1-1,3)))</f>
        <v>210-219</v>
      </c>
      <c r="T224" s="58"/>
      <c r="U224" s="48" t="str">
        <f ca="1">IF(OR(tData[[#This Row],[Q]]="X",tData[[#This Row],[Q]]="*"),IFERROR(OFFSET(tComplete[[#Headers],[Next Round]],MATCH(tData[[#This Row],[Tournament]],tComplete[Tournament],0),0),""),"")</f>
        <v/>
      </c>
      <c r="V224" s="41" t="b">
        <f>IF(ISBLANK(tData[[#This Row],[Tournament]]),"",NOT(ISERR(FIND("SAP",UPPER(tData[[#This Row],[Team]])))))</f>
        <v>0</v>
      </c>
    </row>
    <row r="225" spans="2:22" ht="16" x14ac:dyDescent="0.2">
      <c r="B225" s="41" t="s">
        <v>35</v>
      </c>
      <c r="C225" s="41"/>
      <c r="D225" s="41" t="str">
        <f ca="1">IFERROR(OFFSET(tComplete[[#Headers],[Country]],MATCH(tData[[#This Row],[Tournament]],tComplete[Tournament],0),0),"")</f>
        <v>DE</v>
      </c>
      <c r="E225" s="49">
        <f ca="1">IFERROR(OFFSET(tComplete[[#Headers],[Date]],MATCH(tData[[#This Row],[Tournament]],tComplete[Tournament],0),0),"")</f>
        <v>46045</v>
      </c>
      <c r="F225" s="49" t="str">
        <f ca="1">IFERROR(OFFSET(tComplete[[#Headers],[Round]],MATCH(tData[[#This Row],[Tournament]],tComplete[Tournament],0),0),"")</f>
        <v>Regio</v>
      </c>
      <c r="G225" s="41" t="s">
        <v>479</v>
      </c>
      <c r="H225" s="41">
        <v>140</v>
      </c>
      <c r="I225" s="41">
        <v>140</v>
      </c>
      <c r="J225" s="41">
        <v>180</v>
      </c>
      <c r="K225" s="41">
        <v>170</v>
      </c>
      <c r="L225" s="41"/>
      <c r="M225" s="41"/>
      <c r="N225" s="41"/>
      <c r="O225" s="48">
        <f>IF(ISBLANK(B225),"",IF(COUNT(tData[[#This Row],[R1]:[R3]])=0,"",MAX(tData[[#This Row],[R1]:[R3]])))</f>
        <v>180</v>
      </c>
      <c r="P225" s="50">
        <f>IF(ISBLANK(tData[[#This Row],[Tournament]]),"",IF(COUNT(tData[[#This Row],[R1]:[R3]])=0,"",MAX(tData[[#This Row],[R1]:[R3]],tData[[#This Row],[QF]:[F2]])))</f>
        <v>180</v>
      </c>
      <c r="Q225" s="51">
        <f>IF(ISBLANK(tData[[#This Row],[Tournament]]),"",IFERROR(AVERAGE(tData[[#This Row],[R1]:[R3]],tData[[#This Row],[QF]:[F2]]),""))</f>
        <v>157.5</v>
      </c>
      <c r="R225" s="51" t="str">
        <f>IF(ISBLANK(tData[[#This Row],[Tournament]]),"",IF(COUNT(tData[[#This Row],[R1]:[R3]])=0,"No show",RIGHT("000"&amp;FLOOR(tData[[#This Row],[Best]],$R$1),3)&amp;"-"&amp;RIGHT("000"&amp;FLOOR(tData[[#This Row],[Best]],$R$1)+$R$1-1,3)))</f>
        <v>150-199</v>
      </c>
      <c r="S225" s="51" t="str">
        <f>IF(ISBLANK(tData[[#This Row],[Tournament]]),"",IF(COUNT(tData[[#This Row],[R1]:[R3]])=0,"No show",RIGHT("000"&amp;FLOOR(tData[[#This Row],[Best]],$S$1),3)&amp;"-"&amp;RIGHT("000"&amp;FLOOR(tData[[#This Row],[Best]],$S$1)+$S$1-1,3)))</f>
        <v>180-189</v>
      </c>
      <c r="T225" s="58"/>
      <c r="U225" s="48" t="str">
        <f ca="1">IF(OR(tData[[#This Row],[Q]]="X",tData[[#This Row],[Q]]="*"),IFERROR(OFFSET(tComplete[[#Headers],[Next Round]],MATCH(tData[[#This Row],[Tournament]],tComplete[Tournament],0),0),""),"")</f>
        <v/>
      </c>
      <c r="V225" s="41" t="b">
        <f>IF(ISBLANK(tData[[#This Row],[Tournament]]),"",NOT(ISERR(FIND("SAP",UPPER(tData[[#This Row],[Team]])))))</f>
        <v>0</v>
      </c>
    </row>
    <row r="226" spans="2:22" ht="16" x14ac:dyDescent="0.2">
      <c r="B226" s="41" t="s">
        <v>35</v>
      </c>
      <c r="C226" s="41"/>
      <c r="D226" s="41" t="str">
        <f ca="1">IFERROR(OFFSET(tComplete[[#Headers],[Country]],MATCH(tData[[#This Row],[Tournament]],tComplete[Tournament],0),0),"")</f>
        <v>DE</v>
      </c>
      <c r="E226" s="49">
        <f ca="1">IFERROR(OFFSET(tComplete[[#Headers],[Date]],MATCH(tData[[#This Row],[Tournament]],tComplete[Tournament],0),0),"")</f>
        <v>46045</v>
      </c>
      <c r="F226" s="49" t="str">
        <f ca="1">IFERROR(OFFSET(tComplete[[#Headers],[Round]],MATCH(tData[[#This Row],[Tournament]],tComplete[Tournament],0),0),"")</f>
        <v>Regio</v>
      </c>
      <c r="G226" s="41" t="s">
        <v>480</v>
      </c>
      <c r="H226" s="41">
        <v>175</v>
      </c>
      <c r="I226" s="41">
        <v>145</v>
      </c>
      <c r="J226" s="41">
        <v>85</v>
      </c>
      <c r="K226" s="41">
        <v>150</v>
      </c>
      <c r="L226" s="41"/>
      <c r="M226" s="41"/>
      <c r="N226" s="41"/>
      <c r="O226" s="48">
        <f>IF(ISBLANK(B226),"",IF(COUNT(tData[[#This Row],[R1]:[R3]])=0,"",MAX(tData[[#This Row],[R1]:[R3]])))</f>
        <v>175</v>
      </c>
      <c r="P226" s="50">
        <f>IF(ISBLANK(tData[[#This Row],[Tournament]]),"",IF(COUNT(tData[[#This Row],[R1]:[R3]])=0,"",MAX(tData[[#This Row],[R1]:[R3]],tData[[#This Row],[QF]:[F2]])))</f>
        <v>175</v>
      </c>
      <c r="Q226" s="51">
        <f>IF(ISBLANK(tData[[#This Row],[Tournament]]),"",IFERROR(AVERAGE(tData[[#This Row],[R1]:[R3]],tData[[#This Row],[QF]:[F2]]),""))</f>
        <v>138.75</v>
      </c>
      <c r="R226" s="51" t="str">
        <f>IF(ISBLANK(tData[[#This Row],[Tournament]]),"",IF(COUNT(tData[[#This Row],[R1]:[R3]])=0,"No show",RIGHT("000"&amp;FLOOR(tData[[#This Row],[Best]],$R$1),3)&amp;"-"&amp;RIGHT("000"&amp;FLOOR(tData[[#This Row],[Best]],$R$1)+$R$1-1,3)))</f>
        <v>150-199</v>
      </c>
      <c r="S226" s="51" t="str">
        <f>IF(ISBLANK(tData[[#This Row],[Tournament]]),"",IF(COUNT(tData[[#This Row],[R1]:[R3]])=0,"No show",RIGHT("000"&amp;FLOOR(tData[[#This Row],[Best]],$S$1),3)&amp;"-"&amp;RIGHT("000"&amp;FLOOR(tData[[#This Row],[Best]],$S$1)+$S$1-1,3)))</f>
        <v>170-179</v>
      </c>
      <c r="T226" s="58"/>
      <c r="U226" s="48" t="str">
        <f ca="1">IF(OR(tData[[#This Row],[Q]]="X",tData[[#This Row],[Q]]="*"),IFERROR(OFFSET(tComplete[[#Headers],[Next Round]],MATCH(tData[[#This Row],[Tournament]],tComplete[Tournament],0),0),""),"")</f>
        <v/>
      </c>
      <c r="V226" s="41" t="b">
        <f>IF(ISBLANK(tData[[#This Row],[Tournament]]),"",NOT(ISERR(FIND("SAP",UPPER(tData[[#This Row],[Team]])))))</f>
        <v>0</v>
      </c>
    </row>
    <row r="227" spans="2:22" ht="16" x14ac:dyDescent="0.2">
      <c r="B227" s="41" t="s">
        <v>35</v>
      </c>
      <c r="C227" s="41"/>
      <c r="D227" s="41" t="str">
        <f ca="1">IFERROR(OFFSET(tComplete[[#Headers],[Country]],MATCH(tData[[#This Row],[Tournament]],tComplete[Tournament],0),0),"")</f>
        <v>DE</v>
      </c>
      <c r="E227" s="49">
        <f ca="1">IFERROR(OFFSET(tComplete[[#Headers],[Date]],MATCH(tData[[#This Row],[Tournament]],tComplete[Tournament],0),0),"")</f>
        <v>46045</v>
      </c>
      <c r="F227" s="49" t="str">
        <f ca="1">IFERROR(OFFSET(tComplete[[#Headers],[Round]],MATCH(tData[[#This Row],[Tournament]],tComplete[Tournament],0),0),"")</f>
        <v>Regio</v>
      </c>
      <c r="G227" s="41" t="s">
        <v>481</v>
      </c>
      <c r="H227" s="41">
        <v>130</v>
      </c>
      <c r="I227" s="41">
        <v>180</v>
      </c>
      <c r="J227" s="41">
        <v>250</v>
      </c>
      <c r="K227" s="41">
        <v>130</v>
      </c>
      <c r="L227" s="41"/>
      <c r="M227" s="41"/>
      <c r="N227" s="41"/>
      <c r="O227" s="48">
        <f>IF(ISBLANK(B227),"",IF(COUNT(tData[[#This Row],[R1]:[R3]])=0,"",MAX(tData[[#This Row],[R1]:[R3]])))</f>
        <v>250</v>
      </c>
      <c r="P227" s="50">
        <f>IF(ISBLANK(tData[[#This Row],[Tournament]]),"",IF(COUNT(tData[[#This Row],[R1]:[R3]])=0,"",MAX(tData[[#This Row],[R1]:[R3]],tData[[#This Row],[QF]:[F2]])))</f>
        <v>250</v>
      </c>
      <c r="Q227" s="51">
        <f>IF(ISBLANK(tData[[#This Row],[Tournament]]),"",IFERROR(AVERAGE(tData[[#This Row],[R1]:[R3]],tData[[#This Row],[QF]:[F2]]),""))</f>
        <v>172.5</v>
      </c>
      <c r="R227" s="51" t="str">
        <f>IF(ISBLANK(tData[[#This Row],[Tournament]]),"",IF(COUNT(tData[[#This Row],[R1]:[R3]])=0,"No show",RIGHT("000"&amp;FLOOR(tData[[#This Row],[Best]],$R$1),3)&amp;"-"&amp;RIGHT("000"&amp;FLOOR(tData[[#This Row],[Best]],$R$1)+$R$1-1,3)))</f>
        <v>250-299</v>
      </c>
      <c r="S227" s="51" t="str">
        <f>IF(ISBLANK(tData[[#This Row],[Tournament]]),"",IF(COUNT(tData[[#This Row],[R1]:[R3]])=0,"No show",RIGHT("000"&amp;FLOOR(tData[[#This Row],[Best]],$S$1),3)&amp;"-"&amp;RIGHT("000"&amp;FLOOR(tData[[#This Row],[Best]],$S$1)+$S$1-1,3)))</f>
        <v>250-259</v>
      </c>
      <c r="T227" s="58"/>
      <c r="U227" s="48" t="str">
        <f ca="1">IF(OR(tData[[#This Row],[Q]]="X",tData[[#This Row],[Q]]="*"),IFERROR(OFFSET(tComplete[[#Headers],[Next Round]],MATCH(tData[[#This Row],[Tournament]],tComplete[Tournament],0),0),""),"")</f>
        <v/>
      </c>
      <c r="V227" s="41" t="b">
        <f>IF(ISBLANK(tData[[#This Row],[Tournament]]),"",NOT(ISERR(FIND("SAP",UPPER(tData[[#This Row],[Team]])))))</f>
        <v>0</v>
      </c>
    </row>
    <row r="228" spans="2:22" ht="16" x14ac:dyDescent="0.2">
      <c r="B228" s="41" t="s">
        <v>35</v>
      </c>
      <c r="C228" s="41"/>
      <c r="D228" s="41" t="str">
        <f ca="1">IFERROR(OFFSET(tComplete[[#Headers],[Country]],MATCH(tData[[#This Row],[Tournament]],tComplete[Tournament],0),0),"")</f>
        <v>DE</v>
      </c>
      <c r="E228" s="49">
        <f ca="1">IFERROR(OFFSET(tComplete[[#Headers],[Date]],MATCH(tData[[#This Row],[Tournament]],tComplete[Tournament],0),0),"")</f>
        <v>46045</v>
      </c>
      <c r="F228" s="49" t="str">
        <f ca="1">IFERROR(OFFSET(tComplete[[#Headers],[Round]],MATCH(tData[[#This Row],[Tournament]],tComplete[Tournament],0),0),"")</f>
        <v>Regio</v>
      </c>
      <c r="G228" s="41" t="s">
        <v>482</v>
      </c>
      <c r="H228" s="41">
        <v>115</v>
      </c>
      <c r="I228" s="41">
        <v>160</v>
      </c>
      <c r="J228" s="41">
        <v>140</v>
      </c>
      <c r="K228" s="41"/>
      <c r="L228" s="48"/>
      <c r="M228" s="48"/>
      <c r="N228" s="48"/>
      <c r="O228" s="48">
        <f>IF(ISBLANK(B228),"",IF(COUNT(tData[[#This Row],[R1]:[R3]])=0,"",MAX(tData[[#This Row],[R1]:[R3]])))</f>
        <v>160</v>
      </c>
      <c r="P228" s="50">
        <f>IF(ISBLANK(tData[[#This Row],[Tournament]]),"",IF(COUNT(tData[[#This Row],[R1]:[R3]])=0,"",MAX(tData[[#This Row],[R1]:[R3]],tData[[#This Row],[QF]:[F2]])))</f>
        <v>160</v>
      </c>
      <c r="Q228" s="51">
        <f>IF(ISBLANK(tData[[#This Row],[Tournament]]),"",IFERROR(AVERAGE(tData[[#This Row],[R1]:[R3]],tData[[#This Row],[QF]:[F2]]),""))</f>
        <v>138.33333333333334</v>
      </c>
      <c r="R228" s="51" t="str">
        <f>IF(ISBLANK(tData[[#This Row],[Tournament]]),"",IF(COUNT(tData[[#This Row],[R1]:[R3]])=0,"No show",RIGHT("000"&amp;FLOOR(tData[[#This Row],[Best]],$R$1),3)&amp;"-"&amp;RIGHT("000"&amp;FLOOR(tData[[#This Row],[Best]],$R$1)+$R$1-1,3)))</f>
        <v>150-199</v>
      </c>
      <c r="S228" s="51" t="str">
        <f>IF(ISBLANK(tData[[#This Row],[Tournament]]),"",IF(COUNT(tData[[#This Row],[R1]:[R3]])=0,"No show",RIGHT("000"&amp;FLOOR(tData[[#This Row],[Best]],$S$1),3)&amp;"-"&amp;RIGHT("000"&amp;FLOOR(tData[[#This Row],[Best]],$S$1)+$S$1-1,3)))</f>
        <v>160-169</v>
      </c>
      <c r="T228" s="58"/>
      <c r="U228" s="48" t="str">
        <f ca="1">IF(OR(tData[[#This Row],[Q]]="X",tData[[#This Row],[Q]]="*"),IFERROR(OFFSET(tComplete[[#Headers],[Next Round]],MATCH(tData[[#This Row],[Tournament]],tComplete[Tournament],0),0),""),"")</f>
        <v/>
      </c>
      <c r="V228" s="41" t="b">
        <f>IF(ISBLANK(tData[[#This Row],[Tournament]]),"",NOT(ISERR(FIND("SAP",UPPER(tData[[#This Row],[Team]])))))</f>
        <v>0</v>
      </c>
    </row>
    <row r="229" spans="2:22" ht="16" x14ac:dyDescent="0.2">
      <c r="B229" s="41" t="s">
        <v>35</v>
      </c>
      <c r="C229" s="41"/>
      <c r="D229" s="41" t="str">
        <f ca="1">IFERROR(OFFSET(tComplete[[#Headers],[Country]],MATCH(tData[[#This Row],[Tournament]],tComplete[Tournament],0),0),"")</f>
        <v>DE</v>
      </c>
      <c r="E229" s="49">
        <f ca="1">IFERROR(OFFSET(tComplete[[#Headers],[Date]],MATCH(tData[[#This Row],[Tournament]],tComplete[Tournament],0),0),"")</f>
        <v>46045</v>
      </c>
      <c r="F229" s="49" t="str">
        <f ca="1">IFERROR(OFFSET(tComplete[[#Headers],[Round]],MATCH(tData[[#This Row],[Tournament]],tComplete[Tournament],0),0),"")</f>
        <v>Regio</v>
      </c>
      <c r="G229" s="41" t="s">
        <v>592</v>
      </c>
      <c r="H229" s="41">
        <v>80</v>
      </c>
      <c r="I229" s="41">
        <v>95</v>
      </c>
      <c r="J229" s="41">
        <v>85</v>
      </c>
      <c r="K229" s="41"/>
      <c r="L229" s="48"/>
      <c r="M229" s="48"/>
      <c r="N229" s="48"/>
      <c r="O229" s="48">
        <f>IF(ISBLANK(B229),"",IF(COUNT(tData[[#This Row],[R1]:[R3]])=0,"",MAX(tData[[#This Row],[R1]:[R3]])))</f>
        <v>95</v>
      </c>
      <c r="P229" s="50">
        <f>IF(ISBLANK(tData[[#This Row],[Tournament]]),"",IF(COUNT(tData[[#This Row],[R1]:[R3]])=0,"",MAX(tData[[#This Row],[R1]:[R3]],tData[[#This Row],[QF]:[F2]])))</f>
        <v>95</v>
      </c>
      <c r="Q229" s="51">
        <f>IF(ISBLANK(tData[[#This Row],[Tournament]]),"",IFERROR(AVERAGE(tData[[#This Row],[R1]:[R3]],tData[[#This Row],[QF]:[F2]]),""))</f>
        <v>86.666666666666671</v>
      </c>
      <c r="R229" s="51" t="str">
        <f>IF(ISBLANK(tData[[#This Row],[Tournament]]),"",IF(COUNT(tData[[#This Row],[R1]:[R3]])=0,"No show",RIGHT("000"&amp;FLOOR(tData[[#This Row],[Best]],$R$1),3)&amp;"-"&amp;RIGHT("000"&amp;FLOOR(tData[[#This Row],[Best]],$R$1)+$R$1-1,3)))</f>
        <v>050-099</v>
      </c>
      <c r="S229" s="51" t="str">
        <f>IF(ISBLANK(tData[[#This Row],[Tournament]]),"",IF(COUNT(tData[[#This Row],[R1]:[R3]])=0,"No show",RIGHT("000"&amp;FLOOR(tData[[#This Row],[Best]],$S$1),3)&amp;"-"&amp;RIGHT("000"&amp;FLOOR(tData[[#This Row],[Best]],$S$1)+$S$1-1,3)))</f>
        <v>090-099</v>
      </c>
      <c r="T229" s="58"/>
      <c r="U229" s="48" t="str">
        <f ca="1">IF(OR(tData[[#This Row],[Q]]="X",tData[[#This Row],[Q]]="*"),IFERROR(OFFSET(tComplete[[#Headers],[Next Round]],MATCH(tData[[#This Row],[Tournament]],tComplete[Tournament],0),0),""),"")</f>
        <v/>
      </c>
      <c r="V229" s="41" t="b">
        <f>IF(ISBLANK(tData[[#This Row],[Tournament]]),"",NOT(ISERR(FIND("SAP",UPPER(tData[[#This Row],[Team]])))))</f>
        <v>0</v>
      </c>
    </row>
    <row r="230" spans="2:22" ht="16" x14ac:dyDescent="0.2">
      <c r="B230" s="41" t="s">
        <v>220</v>
      </c>
      <c r="C230" s="41"/>
      <c r="D230" s="41" t="str">
        <f ca="1">IFERROR(OFFSET(tComplete[[#Headers],[Country]],MATCH(tData[[#This Row],[Tournament]],tComplete[Tournament],0),0),"")</f>
        <v>DE</v>
      </c>
      <c r="E230" s="49">
        <f ca="1">IFERROR(OFFSET(tComplete[[#Headers],[Date]],MATCH(tData[[#This Row],[Tournament]],tComplete[Tournament],0),0),"")</f>
        <v>46045</v>
      </c>
      <c r="F230" s="49" t="str">
        <f ca="1">IFERROR(OFFSET(tComplete[[#Headers],[Round]],MATCH(tData[[#This Row],[Tournament]],tComplete[Tournament],0),0),"")</f>
        <v>Regio</v>
      </c>
      <c r="G230" s="41" t="s">
        <v>485</v>
      </c>
      <c r="H230" s="41">
        <v>350</v>
      </c>
      <c r="I230" s="41">
        <v>420</v>
      </c>
      <c r="J230" s="41">
        <v>360</v>
      </c>
      <c r="K230" s="41">
        <v>375</v>
      </c>
      <c r="L230" s="41">
        <v>450</v>
      </c>
      <c r="M230" s="41">
        <v>255</v>
      </c>
      <c r="N230" s="41">
        <v>450</v>
      </c>
      <c r="O230" s="48">
        <f>IF(ISBLANK(B230),"",IF(COUNT(tData[[#This Row],[R1]:[R3]])=0,"",MAX(tData[[#This Row],[R1]:[R3]])))</f>
        <v>420</v>
      </c>
      <c r="P230" s="50">
        <f>IF(ISBLANK(tData[[#This Row],[Tournament]]),"",IF(COUNT(tData[[#This Row],[R1]:[R3]])=0,"",MAX(tData[[#This Row],[R1]:[R3]],tData[[#This Row],[QF]:[F2]])))</f>
        <v>450</v>
      </c>
      <c r="Q230" s="51">
        <f>IF(ISBLANK(tData[[#This Row],[Tournament]]),"",IFERROR(AVERAGE(tData[[#This Row],[R1]:[R3]],tData[[#This Row],[QF]:[F2]]),""))</f>
        <v>380</v>
      </c>
      <c r="R230" s="51" t="str">
        <f>IF(ISBLANK(tData[[#This Row],[Tournament]]),"",IF(COUNT(tData[[#This Row],[R1]:[R3]])=0,"No show",RIGHT("000"&amp;FLOOR(tData[[#This Row],[Best]],$R$1),3)&amp;"-"&amp;RIGHT("000"&amp;FLOOR(tData[[#This Row],[Best]],$R$1)+$R$1-1,3)))</f>
        <v>450-499</v>
      </c>
      <c r="S230" s="51" t="str">
        <f>IF(ISBLANK(tData[[#This Row],[Tournament]]),"",IF(COUNT(tData[[#This Row],[R1]:[R3]])=0,"No show",RIGHT("000"&amp;FLOOR(tData[[#This Row],[Best]],$S$1),3)&amp;"-"&amp;RIGHT("000"&amp;FLOOR(tData[[#This Row],[Best]],$S$1)+$S$1-1,3)))</f>
        <v>450-459</v>
      </c>
      <c r="T230" s="58" t="s">
        <v>74</v>
      </c>
      <c r="U230" s="48" t="str">
        <f ca="1">IF(OR(tData[[#This Row],[Q]]="X",tData[[#This Row],[Q]]="*"),IFERROR(OFFSET(tComplete[[#Headers],[Next Round]],MATCH(tData[[#This Row],[Tournament]],tComplete[Tournament],0),0),""),"")</f>
        <v>Qualifikation Deutschland - Rockenhausen</v>
      </c>
      <c r="V230" s="41" t="b">
        <f>IF(ISBLANK(tData[[#This Row],[Tournament]]),"",NOT(ISERR(FIND("SAP",UPPER(tData[[#This Row],[Team]])))))</f>
        <v>0</v>
      </c>
    </row>
    <row r="231" spans="2:22" ht="16" x14ac:dyDescent="0.2">
      <c r="B231" s="41" t="s">
        <v>220</v>
      </c>
      <c r="C231" s="41"/>
      <c r="D231" s="41" t="str">
        <f ca="1">IFERROR(OFFSET(tComplete[[#Headers],[Country]],MATCH(tData[[#This Row],[Tournament]],tComplete[Tournament],0),0),"")</f>
        <v>DE</v>
      </c>
      <c r="E231" s="49">
        <f ca="1">IFERROR(OFFSET(tComplete[[#Headers],[Date]],MATCH(tData[[#This Row],[Tournament]],tComplete[Tournament],0),0),"")</f>
        <v>46045</v>
      </c>
      <c r="F231" s="49" t="str">
        <f ca="1">IFERROR(OFFSET(tComplete[[#Headers],[Round]],MATCH(tData[[#This Row],[Tournament]],tComplete[Tournament],0),0),"")</f>
        <v>Regio</v>
      </c>
      <c r="G231" s="41" t="s">
        <v>484</v>
      </c>
      <c r="H231" s="41">
        <v>330</v>
      </c>
      <c r="I231" s="41">
        <v>315</v>
      </c>
      <c r="J231" s="41">
        <v>280</v>
      </c>
      <c r="K231" s="41">
        <v>355</v>
      </c>
      <c r="L231" s="41">
        <v>375</v>
      </c>
      <c r="M231" s="41">
        <v>400</v>
      </c>
      <c r="N231" s="41">
        <v>320</v>
      </c>
      <c r="O231" s="48">
        <f>IF(ISBLANK(B231),"",IF(COUNT(tData[[#This Row],[R1]:[R3]])=0,"",MAX(tData[[#This Row],[R1]:[R3]])))</f>
        <v>330</v>
      </c>
      <c r="P231" s="50">
        <f>IF(ISBLANK(tData[[#This Row],[Tournament]]),"",IF(COUNT(tData[[#This Row],[R1]:[R3]])=0,"",MAX(tData[[#This Row],[R1]:[R3]],tData[[#This Row],[QF]:[F2]])))</f>
        <v>400</v>
      </c>
      <c r="Q231" s="51">
        <f>IF(ISBLANK(tData[[#This Row],[Tournament]]),"",IFERROR(AVERAGE(tData[[#This Row],[R1]:[R3]],tData[[#This Row],[QF]:[F2]]),""))</f>
        <v>339.28571428571428</v>
      </c>
      <c r="R231" s="51" t="str">
        <f>IF(ISBLANK(tData[[#This Row],[Tournament]]),"",IF(COUNT(tData[[#This Row],[R1]:[R3]])=0,"No show",RIGHT("000"&amp;FLOOR(tData[[#This Row],[Best]],$R$1),3)&amp;"-"&amp;RIGHT("000"&amp;FLOOR(tData[[#This Row],[Best]],$R$1)+$R$1-1,3)))</f>
        <v>400-449</v>
      </c>
      <c r="S231" s="51" t="str">
        <f>IF(ISBLANK(tData[[#This Row],[Tournament]]),"",IF(COUNT(tData[[#This Row],[R1]:[R3]])=0,"No show",RIGHT("000"&amp;FLOOR(tData[[#This Row],[Best]],$S$1),3)&amp;"-"&amp;RIGHT("000"&amp;FLOOR(tData[[#This Row],[Best]],$S$1)+$S$1-1,3)))</f>
        <v>400-409</v>
      </c>
      <c r="T231" s="58"/>
      <c r="U231" s="48" t="str">
        <f ca="1">IF(OR(tData[[#This Row],[Q]]="X",tData[[#This Row],[Q]]="*"),IFERROR(OFFSET(tComplete[[#Headers],[Next Round]],MATCH(tData[[#This Row],[Tournament]],tComplete[Tournament],0),0),""),"")</f>
        <v/>
      </c>
      <c r="V231" s="41" t="b">
        <f>IF(ISBLANK(tData[[#This Row],[Tournament]]),"",NOT(ISERR(FIND("SAP",UPPER(tData[[#This Row],[Team]])))))</f>
        <v>0</v>
      </c>
    </row>
    <row r="232" spans="2:22" ht="16" x14ac:dyDescent="0.2">
      <c r="B232" s="41" t="s">
        <v>220</v>
      </c>
      <c r="C232" s="41"/>
      <c r="D232" s="41" t="str">
        <f ca="1">IFERROR(OFFSET(tComplete[[#Headers],[Country]],MATCH(tData[[#This Row],[Tournament]],tComplete[Tournament],0),0),"")</f>
        <v>DE</v>
      </c>
      <c r="E232" s="49">
        <f ca="1">IFERROR(OFFSET(tComplete[[#Headers],[Date]],MATCH(tData[[#This Row],[Tournament]],tComplete[Tournament],0),0),"")</f>
        <v>46045</v>
      </c>
      <c r="F232" s="49" t="str">
        <f ca="1">IFERROR(OFFSET(tComplete[[#Headers],[Round]],MATCH(tData[[#This Row],[Tournament]],tComplete[Tournament],0),0),"")</f>
        <v>Regio</v>
      </c>
      <c r="G232" s="41" t="s">
        <v>486</v>
      </c>
      <c r="H232" s="41">
        <v>320</v>
      </c>
      <c r="I232" s="41">
        <v>300</v>
      </c>
      <c r="J232" s="41">
        <v>335</v>
      </c>
      <c r="K232" s="41">
        <v>340</v>
      </c>
      <c r="L232" s="41">
        <v>305</v>
      </c>
      <c r="M232" s="41"/>
      <c r="N232" s="41"/>
      <c r="O232" s="48">
        <f>IF(ISBLANK(B232),"",IF(COUNT(tData[[#This Row],[R1]:[R3]])=0,"",MAX(tData[[#This Row],[R1]:[R3]])))</f>
        <v>335</v>
      </c>
      <c r="P232" s="50">
        <f>IF(ISBLANK(tData[[#This Row],[Tournament]]),"",IF(COUNT(tData[[#This Row],[R1]:[R3]])=0,"",MAX(tData[[#This Row],[R1]:[R3]],tData[[#This Row],[QF]:[F2]])))</f>
        <v>340</v>
      </c>
      <c r="Q232" s="51">
        <f>IF(ISBLANK(tData[[#This Row],[Tournament]]),"",IFERROR(AVERAGE(tData[[#This Row],[R1]:[R3]],tData[[#This Row],[QF]:[F2]]),""))</f>
        <v>320</v>
      </c>
      <c r="R232" s="51" t="str">
        <f>IF(ISBLANK(tData[[#This Row],[Tournament]]),"",IF(COUNT(tData[[#This Row],[R1]:[R3]])=0,"No show",RIGHT("000"&amp;FLOOR(tData[[#This Row],[Best]],$R$1),3)&amp;"-"&amp;RIGHT("000"&amp;FLOOR(tData[[#This Row],[Best]],$R$1)+$R$1-1,3)))</f>
        <v>300-349</v>
      </c>
      <c r="S232" s="51" t="str">
        <f>IF(ISBLANK(tData[[#This Row],[Tournament]]),"",IF(COUNT(tData[[#This Row],[R1]:[R3]])=0,"No show",RIGHT("000"&amp;FLOOR(tData[[#This Row],[Best]],$S$1),3)&amp;"-"&amp;RIGHT("000"&amp;FLOOR(tData[[#This Row],[Best]],$S$1)+$S$1-1,3)))</f>
        <v>340-349</v>
      </c>
      <c r="T232" s="58"/>
      <c r="U232" s="48" t="str">
        <f ca="1">IF(OR(tData[[#This Row],[Q]]="X",tData[[#This Row],[Q]]="*"),IFERROR(OFFSET(tComplete[[#Headers],[Next Round]],MATCH(tData[[#This Row],[Tournament]],tComplete[Tournament],0),0),""),"")</f>
        <v/>
      </c>
      <c r="V232" s="41" t="b">
        <f>IF(ISBLANK(tData[[#This Row],[Tournament]]),"",NOT(ISERR(FIND("SAP",UPPER(tData[[#This Row],[Team]])))))</f>
        <v>0</v>
      </c>
    </row>
    <row r="233" spans="2:22" ht="16" x14ac:dyDescent="0.2">
      <c r="B233" s="41" t="s">
        <v>220</v>
      </c>
      <c r="C233" s="41"/>
      <c r="D233" s="41" t="str">
        <f ca="1">IFERROR(OFFSET(tComplete[[#Headers],[Country]],MATCH(tData[[#This Row],[Tournament]],tComplete[Tournament],0),0),"")</f>
        <v>DE</v>
      </c>
      <c r="E233" s="49">
        <f ca="1">IFERROR(OFFSET(tComplete[[#Headers],[Date]],MATCH(tData[[#This Row],[Tournament]],tComplete[Tournament],0),0),"")</f>
        <v>46045</v>
      </c>
      <c r="F233" s="49" t="str">
        <f ca="1">IFERROR(OFFSET(tComplete[[#Headers],[Round]],MATCH(tData[[#This Row],[Tournament]],tComplete[Tournament],0),0),"")</f>
        <v>Regio</v>
      </c>
      <c r="G233" s="41" t="s">
        <v>487</v>
      </c>
      <c r="H233" s="41">
        <v>130</v>
      </c>
      <c r="I233" s="41">
        <v>230</v>
      </c>
      <c r="J233" s="41">
        <v>260</v>
      </c>
      <c r="K233" s="41">
        <v>300</v>
      </c>
      <c r="L233" s="41">
        <v>290</v>
      </c>
      <c r="M233" s="41"/>
      <c r="N233" s="41"/>
      <c r="O233" s="48">
        <f>IF(ISBLANK(B233),"",IF(COUNT(tData[[#This Row],[R1]:[R3]])=0,"",MAX(tData[[#This Row],[R1]:[R3]])))</f>
        <v>260</v>
      </c>
      <c r="P233" s="50">
        <f>IF(ISBLANK(tData[[#This Row],[Tournament]]),"",IF(COUNT(tData[[#This Row],[R1]:[R3]])=0,"",MAX(tData[[#This Row],[R1]:[R3]],tData[[#This Row],[QF]:[F2]])))</f>
        <v>300</v>
      </c>
      <c r="Q233" s="51">
        <f>IF(ISBLANK(tData[[#This Row],[Tournament]]),"",IFERROR(AVERAGE(tData[[#This Row],[R1]:[R3]],tData[[#This Row],[QF]:[F2]]),""))</f>
        <v>242</v>
      </c>
      <c r="R233" s="51" t="str">
        <f>IF(ISBLANK(tData[[#This Row],[Tournament]]),"",IF(COUNT(tData[[#This Row],[R1]:[R3]])=0,"No show",RIGHT("000"&amp;FLOOR(tData[[#This Row],[Best]],$R$1),3)&amp;"-"&amp;RIGHT("000"&amp;FLOOR(tData[[#This Row],[Best]],$R$1)+$R$1-1,3)))</f>
        <v>300-349</v>
      </c>
      <c r="S233" s="51" t="str">
        <f>IF(ISBLANK(tData[[#This Row],[Tournament]]),"",IF(COUNT(tData[[#This Row],[R1]:[R3]])=0,"No show",RIGHT("000"&amp;FLOOR(tData[[#This Row],[Best]],$S$1),3)&amp;"-"&amp;RIGHT("000"&amp;FLOOR(tData[[#This Row],[Best]],$S$1)+$S$1-1,3)))</f>
        <v>300-309</v>
      </c>
      <c r="T233" s="58" t="s">
        <v>74</v>
      </c>
      <c r="U233" s="48" t="str">
        <f ca="1">IF(OR(tData[[#This Row],[Q]]="X",tData[[#This Row],[Q]]="*"),IFERROR(OFFSET(tComplete[[#Headers],[Next Round]],MATCH(tData[[#This Row],[Tournament]],tComplete[Tournament],0),0),""),"")</f>
        <v>Qualifikation Deutschland - Rockenhausen</v>
      </c>
      <c r="V233" s="41" t="b">
        <f>IF(ISBLANK(tData[[#This Row],[Tournament]]),"",NOT(ISERR(FIND("SAP",UPPER(tData[[#This Row],[Team]])))))</f>
        <v>0</v>
      </c>
    </row>
    <row r="234" spans="2:22" ht="16" x14ac:dyDescent="0.2">
      <c r="B234" s="41" t="s">
        <v>220</v>
      </c>
      <c r="C234" s="41"/>
      <c r="D234" s="41" t="str">
        <f ca="1">IFERROR(OFFSET(tComplete[[#Headers],[Country]],MATCH(tData[[#This Row],[Tournament]],tComplete[Tournament],0),0),"")</f>
        <v>DE</v>
      </c>
      <c r="E234" s="49">
        <f ca="1">IFERROR(OFFSET(tComplete[[#Headers],[Date]],MATCH(tData[[#This Row],[Tournament]],tComplete[Tournament],0),0),"")</f>
        <v>46045</v>
      </c>
      <c r="F234" s="49" t="str">
        <f ca="1">IFERROR(OFFSET(tComplete[[#Headers],[Round]],MATCH(tData[[#This Row],[Tournament]],tComplete[Tournament],0),0),"")</f>
        <v>Regio</v>
      </c>
      <c r="G234" s="41" t="s">
        <v>488</v>
      </c>
      <c r="H234" s="41">
        <v>310</v>
      </c>
      <c r="I234" s="41">
        <v>210</v>
      </c>
      <c r="J234" s="41">
        <v>225</v>
      </c>
      <c r="K234" s="41">
        <v>285</v>
      </c>
      <c r="L234" s="41"/>
      <c r="M234" s="41"/>
      <c r="N234" s="41"/>
      <c r="O234" s="48">
        <f>IF(ISBLANK(B234),"",IF(COUNT(tData[[#This Row],[R1]:[R3]])=0,"",MAX(tData[[#This Row],[R1]:[R3]])))</f>
        <v>310</v>
      </c>
      <c r="P234" s="50">
        <f>IF(ISBLANK(tData[[#This Row],[Tournament]]),"",IF(COUNT(tData[[#This Row],[R1]:[R3]])=0,"",MAX(tData[[#This Row],[R1]:[R3]],tData[[#This Row],[QF]:[F2]])))</f>
        <v>310</v>
      </c>
      <c r="Q234" s="51">
        <f>IF(ISBLANK(tData[[#This Row],[Tournament]]),"",IFERROR(AVERAGE(tData[[#This Row],[R1]:[R3]],tData[[#This Row],[QF]:[F2]]),""))</f>
        <v>257.5</v>
      </c>
      <c r="R234" s="51" t="str">
        <f>IF(ISBLANK(tData[[#This Row],[Tournament]]),"",IF(COUNT(tData[[#This Row],[R1]:[R3]])=0,"No show",RIGHT("000"&amp;FLOOR(tData[[#This Row],[Best]],$R$1),3)&amp;"-"&amp;RIGHT("000"&amp;FLOOR(tData[[#This Row],[Best]],$R$1)+$R$1-1,3)))</f>
        <v>300-349</v>
      </c>
      <c r="S234" s="51" t="str">
        <f>IF(ISBLANK(tData[[#This Row],[Tournament]]),"",IF(COUNT(tData[[#This Row],[R1]:[R3]])=0,"No show",RIGHT("000"&amp;FLOOR(tData[[#This Row],[Best]],$S$1),3)&amp;"-"&amp;RIGHT("000"&amp;FLOOR(tData[[#This Row],[Best]],$S$1)+$S$1-1,3)))</f>
        <v>310-319</v>
      </c>
      <c r="T234" s="58" t="s">
        <v>74</v>
      </c>
      <c r="U234" s="48" t="str">
        <f ca="1">IF(OR(tData[[#This Row],[Q]]="X",tData[[#This Row],[Q]]="*"),IFERROR(OFFSET(tComplete[[#Headers],[Next Round]],MATCH(tData[[#This Row],[Tournament]],tComplete[Tournament],0),0),""),"")</f>
        <v>Qualifikation Deutschland - Rockenhausen</v>
      </c>
      <c r="V234" s="41" t="b">
        <f>IF(ISBLANK(tData[[#This Row],[Tournament]]),"",NOT(ISERR(FIND("SAP",UPPER(tData[[#This Row],[Team]])))))</f>
        <v>0</v>
      </c>
    </row>
    <row r="235" spans="2:22" ht="16" x14ac:dyDescent="0.2">
      <c r="B235" s="41" t="s">
        <v>220</v>
      </c>
      <c r="C235" s="41"/>
      <c r="D235" s="41" t="str">
        <f ca="1">IFERROR(OFFSET(tComplete[[#Headers],[Country]],MATCH(tData[[#This Row],[Tournament]],tComplete[Tournament],0),0),"")</f>
        <v>DE</v>
      </c>
      <c r="E235" s="49">
        <f ca="1">IFERROR(OFFSET(tComplete[[#Headers],[Date]],MATCH(tData[[#This Row],[Tournament]],tComplete[Tournament],0),0),"")</f>
        <v>46045</v>
      </c>
      <c r="F235" s="49" t="str">
        <f ca="1">IFERROR(OFFSET(tComplete[[#Headers],[Round]],MATCH(tData[[#This Row],[Tournament]],tComplete[Tournament],0),0),"")</f>
        <v>Regio</v>
      </c>
      <c r="G235" s="41" t="s">
        <v>489</v>
      </c>
      <c r="H235" s="41">
        <v>195</v>
      </c>
      <c r="I235" s="41">
        <v>275</v>
      </c>
      <c r="J235" s="41">
        <v>235</v>
      </c>
      <c r="K235" s="41">
        <v>275</v>
      </c>
      <c r="L235" s="41"/>
      <c r="M235" s="41"/>
      <c r="N235" s="41"/>
      <c r="O235" s="48">
        <f>IF(ISBLANK(B235),"",IF(COUNT(tData[[#This Row],[R1]:[R3]])=0,"",MAX(tData[[#This Row],[R1]:[R3]])))</f>
        <v>275</v>
      </c>
      <c r="P235" s="50">
        <f>IF(ISBLANK(tData[[#This Row],[Tournament]]),"",IF(COUNT(tData[[#This Row],[R1]:[R3]])=0,"",MAX(tData[[#This Row],[R1]:[R3]],tData[[#This Row],[QF]:[F2]])))</f>
        <v>275</v>
      </c>
      <c r="Q235" s="51">
        <f>IF(ISBLANK(tData[[#This Row],[Tournament]]),"",IFERROR(AVERAGE(tData[[#This Row],[R1]:[R3]],tData[[#This Row],[QF]:[F2]]),""))</f>
        <v>245</v>
      </c>
      <c r="R235" s="51" t="str">
        <f>IF(ISBLANK(tData[[#This Row],[Tournament]]),"",IF(COUNT(tData[[#This Row],[R1]:[R3]])=0,"No show",RIGHT("000"&amp;FLOOR(tData[[#This Row],[Best]],$R$1),3)&amp;"-"&amp;RIGHT("000"&amp;FLOOR(tData[[#This Row],[Best]],$R$1)+$R$1-1,3)))</f>
        <v>250-299</v>
      </c>
      <c r="S235" s="51" t="str">
        <f>IF(ISBLANK(tData[[#This Row],[Tournament]]),"",IF(COUNT(tData[[#This Row],[R1]:[R3]])=0,"No show",RIGHT("000"&amp;FLOOR(tData[[#This Row],[Best]],$S$1),3)&amp;"-"&amp;RIGHT("000"&amp;FLOOR(tData[[#This Row],[Best]],$S$1)+$S$1-1,3)))</f>
        <v>270-279</v>
      </c>
      <c r="T235" s="58"/>
      <c r="U235" s="48" t="str">
        <f ca="1">IF(OR(tData[[#This Row],[Q]]="X",tData[[#This Row],[Q]]="*"),IFERROR(OFFSET(tComplete[[#Headers],[Next Round]],MATCH(tData[[#This Row],[Tournament]],tComplete[Tournament],0),0),""),"")</f>
        <v/>
      </c>
      <c r="V235" s="41" t="b">
        <f>IF(ISBLANK(tData[[#This Row],[Tournament]]),"",NOT(ISERR(FIND("SAP",UPPER(tData[[#This Row],[Team]])))))</f>
        <v>0</v>
      </c>
    </row>
    <row r="236" spans="2:22" ht="16" x14ac:dyDescent="0.2">
      <c r="B236" s="41" t="s">
        <v>220</v>
      </c>
      <c r="C236" s="41"/>
      <c r="D236" s="41" t="str">
        <f ca="1">IFERROR(OFFSET(tComplete[[#Headers],[Country]],MATCH(tData[[#This Row],[Tournament]],tComplete[Tournament],0),0),"")</f>
        <v>DE</v>
      </c>
      <c r="E236" s="49">
        <f ca="1">IFERROR(OFFSET(tComplete[[#Headers],[Date]],MATCH(tData[[#This Row],[Tournament]],tComplete[Tournament],0),0),"")</f>
        <v>46045</v>
      </c>
      <c r="F236" s="49" t="str">
        <f ca="1">IFERROR(OFFSET(tComplete[[#Headers],[Round]],MATCH(tData[[#This Row],[Tournament]],tComplete[Tournament],0),0),"")</f>
        <v>Regio</v>
      </c>
      <c r="G236" s="41" t="s">
        <v>490</v>
      </c>
      <c r="H236" s="41">
        <v>205</v>
      </c>
      <c r="I236" s="41">
        <v>225</v>
      </c>
      <c r="J236" s="41">
        <v>260</v>
      </c>
      <c r="K236" s="41">
        <v>245</v>
      </c>
      <c r="L236" s="41"/>
      <c r="M236" s="41"/>
      <c r="N236" s="41"/>
      <c r="O236" s="48">
        <f>IF(ISBLANK(B236),"",IF(COUNT(tData[[#This Row],[R1]:[R3]])=0,"",MAX(tData[[#This Row],[R1]:[R3]])))</f>
        <v>260</v>
      </c>
      <c r="P236" s="50">
        <f>IF(ISBLANK(tData[[#This Row],[Tournament]]),"",IF(COUNT(tData[[#This Row],[R1]:[R3]])=0,"",MAX(tData[[#This Row],[R1]:[R3]],tData[[#This Row],[QF]:[F2]])))</f>
        <v>260</v>
      </c>
      <c r="Q236" s="51">
        <f>IF(ISBLANK(tData[[#This Row],[Tournament]]),"",IFERROR(AVERAGE(tData[[#This Row],[R1]:[R3]],tData[[#This Row],[QF]:[F2]]),""))</f>
        <v>233.75</v>
      </c>
      <c r="R236" s="51" t="str">
        <f>IF(ISBLANK(tData[[#This Row],[Tournament]]),"",IF(COUNT(tData[[#This Row],[R1]:[R3]])=0,"No show",RIGHT("000"&amp;FLOOR(tData[[#This Row],[Best]],$R$1),3)&amp;"-"&amp;RIGHT("000"&amp;FLOOR(tData[[#This Row],[Best]],$R$1)+$R$1-1,3)))</f>
        <v>250-299</v>
      </c>
      <c r="S236" s="51" t="str">
        <f>IF(ISBLANK(tData[[#This Row],[Tournament]]),"",IF(COUNT(tData[[#This Row],[R1]:[R3]])=0,"No show",RIGHT("000"&amp;FLOOR(tData[[#This Row],[Best]],$S$1),3)&amp;"-"&amp;RIGHT("000"&amp;FLOOR(tData[[#This Row],[Best]],$S$1)+$S$1-1,3)))</f>
        <v>260-269</v>
      </c>
      <c r="T236" s="58"/>
      <c r="U236" s="48" t="str">
        <f ca="1">IF(OR(tData[[#This Row],[Q]]="X",tData[[#This Row],[Q]]="*"),IFERROR(OFFSET(tComplete[[#Headers],[Next Round]],MATCH(tData[[#This Row],[Tournament]],tComplete[Tournament],0),0),""),"")</f>
        <v/>
      </c>
      <c r="V236" s="41" t="b">
        <f>IF(ISBLANK(tData[[#This Row],[Tournament]]),"",NOT(ISERR(FIND("SAP",UPPER(tData[[#This Row],[Team]])))))</f>
        <v>0</v>
      </c>
    </row>
    <row r="237" spans="2:22" ht="16" x14ac:dyDescent="0.2">
      <c r="B237" s="41" t="s">
        <v>220</v>
      </c>
      <c r="C237" s="41"/>
      <c r="D237" s="41" t="str">
        <f ca="1">IFERROR(OFFSET(tComplete[[#Headers],[Country]],MATCH(tData[[#This Row],[Tournament]],tComplete[Tournament],0),0),"")</f>
        <v>DE</v>
      </c>
      <c r="E237" s="49">
        <f ca="1">IFERROR(OFFSET(tComplete[[#Headers],[Date]],MATCH(tData[[#This Row],[Tournament]],tComplete[Tournament],0),0),"")</f>
        <v>46045</v>
      </c>
      <c r="F237" s="49" t="str">
        <f ca="1">IFERROR(OFFSET(tComplete[[#Headers],[Round]],MATCH(tData[[#This Row],[Tournament]],tComplete[Tournament],0),0),"")</f>
        <v>Regio</v>
      </c>
      <c r="G237" s="41" t="s">
        <v>491</v>
      </c>
      <c r="H237" s="41">
        <v>250</v>
      </c>
      <c r="I237" s="41">
        <v>250</v>
      </c>
      <c r="J237" s="41">
        <v>175</v>
      </c>
      <c r="K237" s="41">
        <v>200</v>
      </c>
      <c r="L237" s="41"/>
      <c r="M237" s="41"/>
      <c r="N237" s="41"/>
      <c r="O237" s="48">
        <f>IF(ISBLANK(B237),"",IF(COUNT(tData[[#This Row],[R1]:[R3]])=0,"",MAX(tData[[#This Row],[R1]:[R3]])))</f>
        <v>250</v>
      </c>
      <c r="P237" s="50">
        <f>IF(ISBLANK(tData[[#This Row],[Tournament]]),"",IF(COUNT(tData[[#This Row],[R1]:[R3]])=0,"",MAX(tData[[#This Row],[R1]:[R3]],tData[[#This Row],[QF]:[F2]])))</f>
        <v>250</v>
      </c>
      <c r="Q237" s="51">
        <f>IF(ISBLANK(tData[[#This Row],[Tournament]]),"",IFERROR(AVERAGE(tData[[#This Row],[R1]:[R3]],tData[[#This Row],[QF]:[F2]]),""))</f>
        <v>218.75</v>
      </c>
      <c r="R237" s="51" t="str">
        <f>IF(ISBLANK(tData[[#This Row],[Tournament]]),"",IF(COUNT(tData[[#This Row],[R1]:[R3]])=0,"No show",RIGHT("000"&amp;FLOOR(tData[[#This Row],[Best]],$R$1),3)&amp;"-"&amp;RIGHT("000"&amp;FLOOR(tData[[#This Row],[Best]],$R$1)+$R$1-1,3)))</f>
        <v>250-299</v>
      </c>
      <c r="S237" s="51" t="str">
        <f>IF(ISBLANK(tData[[#This Row],[Tournament]]),"",IF(COUNT(tData[[#This Row],[R1]:[R3]])=0,"No show",RIGHT("000"&amp;FLOOR(tData[[#This Row],[Best]],$S$1),3)&amp;"-"&amp;RIGHT("000"&amp;FLOOR(tData[[#This Row],[Best]],$S$1)+$S$1-1,3)))</f>
        <v>250-259</v>
      </c>
      <c r="T237" s="58"/>
      <c r="U237" s="48" t="str">
        <f ca="1">IF(OR(tData[[#This Row],[Q]]="X",tData[[#This Row],[Q]]="*"),IFERROR(OFFSET(tComplete[[#Headers],[Next Round]],MATCH(tData[[#This Row],[Tournament]],tComplete[Tournament],0),0),""),"")</f>
        <v/>
      </c>
      <c r="V237" s="41" t="b">
        <f>IF(ISBLANK(tData[[#This Row],[Tournament]]),"",NOT(ISERR(FIND("SAP",UPPER(tData[[#This Row],[Team]])))))</f>
        <v>0</v>
      </c>
    </row>
    <row r="238" spans="2:22" ht="16" x14ac:dyDescent="0.2">
      <c r="B238" s="41" t="s">
        <v>220</v>
      </c>
      <c r="C238" s="41"/>
      <c r="D238" s="41" t="str">
        <f ca="1">IFERROR(OFFSET(tComplete[[#Headers],[Country]],MATCH(tData[[#This Row],[Tournament]],tComplete[Tournament],0),0),"")</f>
        <v>DE</v>
      </c>
      <c r="E238" s="49">
        <f ca="1">IFERROR(OFFSET(tComplete[[#Headers],[Date]],MATCH(tData[[#This Row],[Tournament]],tComplete[Tournament],0),0),"")</f>
        <v>46045</v>
      </c>
      <c r="F238" s="49" t="str">
        <f ca="1">IFERROR(OFFSET(tComplete[[#Headers],[Round]],MATCH(tData[[#This Row],[Tournament]],tComplete[Tournament],0),0),"")</f>
        <v>Regio</v>
      </c>
      <c r="G238" s="41" t="s">
        <v>492</v>
      </c>
      <c r="H238" s="41">
        <v>180</v>
      </c>
      <c r="I238" s="41">
        <v>210</v>
      </c>
      <c r="J238" s="41">
        <v>200</v>
      </c>
      <c r="K238" s="41"/>
      <c r="L238" s="48"/>
      <c r="M238" s="48"/>
      <c r="N238" s="48"/>
      <c r="O238" s="48">
        <f>IF(ISBLANK(B238),"",IF(COUNT(tData[[#This Row],[R1]:[R3]])=0,"",MAX(tData[[#This Row],[R1]:[R3]])))</f>
        <v>210</v>
      </c>
      <c r="P238" s="50">
        <f>IF(ISBLANK(tData[[#This Row],[Tournament]]),"",IF(COUNT(tData[[#This Row],[R1]:[R3]])=0,"",MAX(tData[[#This Row],[R1]:[R3]],tData[[#This Row],[QF]:[F2]])))</f>
        <v>210</v>
      </c>
      <c r="Q238" s="51">
        <f>IF(ISBLANK(tData[[#This Row],[Tournament]]),"",IFERROR(AVERAGE(tData[[#This Row],[R1]:[R3]],tData[[#This Row],[QF]:[F2]]),""))</f>
        <v>196.66666666666666</v>
      </c>
      <c r="R238" s="51" t="str">
        <f>IF(ISBLANK(tData[[#This Row],[Tournament]]),"",IF(COUNT(tData[[#This Row],[R1]:[R3]])=0,"No show",RIGHT("000"&amp;FLOOR(tData[[#This Row],[Best]],$R$1),3)&amp;"-"&amp;RIGHT("000"&amp;FLOOR(tData[[#This Row],[Best]],$R$1)+$R$1-1,3)))</f>
        <v>200-249</v>
      </c>
      <c r="S238" s="51" t="str">
        <f>IF(ISBLANK(tData[[#This Row],[Tournament]]),"",IF(COUNT(tData[[#This Row],[R1]:[R3]])=0,"No show",RIGHT("000"&amp;FLOOR(tData[[#This Row],[Best]],$S$1),3)&amp;"-"&amp;RIGHT("000"&amp;FLOOR(tData[[#This Row],[Best]],$S$1)+$S$1-1,3)))</f>
        <v>210-219</v>
      </c>
      <c r="T238" s="58"/>
      <c r="U238" s="48" t="str">
        <f ca="1">IF(OR(tData[[#This Row],[Q]]="X",tData[[#This Row],[Q]]="*"),IFERROR(OFFSET(tComplete[[#Headers],[Next Round]],MATCH(tData[[#This Row],[Tournament]],tComplete[Tournament],0),0),""),"")</f>
        <v/>
      </c>
      <c r="V238" s="41" t="b">
        <f>IF(ISBLANK(tData[[#This Row],[Tournament]]),"",NOT(ISERR(FIND("SAP",UPPER(tData[[#This Row],[Team]])))))</f>
        <v>0</v>
      </c>
    </row>
    <row r="239" spans="2:22" ht="16" x14ac:dyDescent="0.2">
      <c r="B239" s="41" t="s">
        <v>220</v>
      </c>
      <c r="C239" s="41"/>
      <c r="D239" s="41" t="str">
        <f ca="1">IFERROR(OFFSET(tComplete[[#Headers],[Country]],MATCH(tData[[#This Row],[Tournament]],tComplete[Tournament],0),0),"")</f>
        <v>DE</v>
      </c>
      <c r="E239" s="49">
        <f ca="1">IFERROR(OFFSET(tComplete[[#Headers],[Date]],MATCH(tData[[#This Row],[Tournament]],tComplete[Tournament],0),0),"")</f>
        <v>46045</v>
      </c>
      <c r="F239" s="49" t="str">
        <f ca="1">IFERROR(OFFSET(tComplete[[#Headers],[Round]],MATCH(tData[[#This Row],[Tournament]],tComplete[Tournament],0),0),"")</f>
        <v>Regio</v>
      </c>
      <c r="G239" s="41" t="s">
        <v>493</v>
      </c>
      <c r="H239" s="41">
        <v>185</v>
      </c>
      <c r="I239" s="41">
        <v>210</v>
      </c>
      <c r="J239" s="41">
        <v>155</v>
      </c>
      <c r="K239" s="41"/>
      <c r="L239" s="48"/>
      <c r="M239" s="48"/>
      <c r="N239" s="48"/>
      <c r="O239" s="48">
        <f>IF(ISBLANK(B239),"",IF(COUNT(tData[[#This Row],[R1]:[R3]])=0,"",MAX(tData[[#This Row],[R1]:[R3]])))</f>
        <v>210</v>
      </c>
      <c r="P239" s="50">
        <f>IF(ISBLANK(tData[[#This Row],[Tournament]]),"",IF(COUNT(tData[[#This Row],[R1]:[R3]])=0,"",MAX(tData[[#This Row],[R1]:[R3]],tData[[#This Row],[QF]:[F2]])))</f>
        <v>210</v>
      </c>
      <c r="Q239" s="51">
        <f>IF(ISBLANK(tData[[#This Row],[Tournament]]),"",IFERROR(AVERAGE(tData[[#This Row],[R1]:[R3]],tData[[#This Row],[QF]:[F2]]),""))</f>
        <v>183.33333333333334</v>
      </c>
      <c r="R239" s="51" t="str">
        <f>IF(ISBLANK(tData[[#This Row],[Tournament]]),"",IF(COUNT(tData[[#This Row],[R1]:[R3]])=0,"No show",RIGHT("000"&amp;FLOOR(tData[[#This Row],[Best]],$R$1),3)&amp;"-"&amp;RIGHT("000"&amp;FLOOR(tData[[#This Row],[Best]],$R$1)+$R$1-1,3)))</f>
        <v>200-249</v>
      </c>
      <c r="S239" s="51" t="str">
        <f>IF(ISBLANK(tData[[#This Row],[Tournament]]),"",IF(COUNT(tData[[#This Row],[R1]:[R3]])=0,"No show",RIGHT("000"&amp;FLOOR(tData[[#This Row],[Best]],$S$1),3)&amp;"-"&amp;RIGHT("000"&amp;FLOOR(tData[[#This Row],[Best]],$S$1)+$S$1-1,3)))</f>
        <v>210-219</v>
      </c>
      <c r="T239" s="58"/>
      <c r="U239" s="48" t="str">
        <f ca="1">IF(OR(tData[[#This Row],[Q]]="X",tData[[#This Row],[Q]]="*"),IFERROR(OFFSET(tComplete[[#Headers],[Next Round]],MATCH(tData[[#This Row],[Tournament]],tComplete[Tournament],0),0),""),"")</f>
        <v/>
      </c>
      <c r="V239" s="41" t="b">
        <f>IF(ISBLANK(tData[[#This Row],[Tournament]]),"",NOT(ISERR(FIND("SAP",UPPER(tData[[#This Row],[Team]])))))</f>
        <v>0</v>
      </c>
    </row>
    <row r="240" spans="2:22" ht="16" x14ac:dyDescent="0.2">
      <c r="B240" s="41" t="s">
        <v>220</v>
      </c>
      <c r="C240" s="41"/>
      <c r="D240" s="41" t="str">
        <f ca="1">IFERROR(OFFSET(tComplete[[#Headers],[Country]],MATCH(tData[[#This Row],[Tournament]],tComplete[Tournament],0),0),"")</f>
        <v>DE</v>
      </c>
      <c r="E240" s="49">
        <f ca="1">IFERROR(OFFSET(tComplete[[#Headers],[Date]],MATCH(tData[[#This Row],[Tournament]],tComplete[Tournament],0),0),"")</f>
        <v>46045</v>
      </c>
      <c r="F240" s="49" t="str">
        <f ca="1">IFERROR(OFFSET(tComplete[[#Headers],[Round]],MATCH(tData[[#This Row],[Tournament]],tComplete[Tournament],0),0),"")</f>
        <v>Regio</v>
      </c>
      <c r="G240" s="41" t="s">
        <v>494</v>
      </c>
      <c r="H240" s="41">
        <v>135</v>
      </c>
      <c r="I240" s="41">
        <v>200</v>
      </c>
      <c r="J240" s="41">
        <v>190</v>
      </c>
      <c r="K240" s="41"/>
      <c r="L240" s="48"/>
      <c r="M240" s="48"/>
      <c r="N240" s="48"/>
      <c r="O240" s="48">
        <f>IF(ISBLANK(B240),"",IF(COUNT(tData[[#This Row],[R1]:[R3]])=0,"",MAX(tData[[#This Row],[R1]:[R3]])))</f>
        <v>200</v>
      </c>
      <c r="P240" s="50">
        <f>IF(ISBLANK(tData[[#This Row],[Tournament]]),"",IF(COUNT(tData[[#This Row],[R1]:[R3]])=0,"",MAX(tData[[#This Row],[R1]:[R3]],tData[[#This Row],[QF]:[F2]])))</f>
        <v>200</v>
      </c>
      <c r="Q240" s="51">
        <f>IF(ISBLANK(tData[[#This Row],[Tournament]]),"",IFERROR(AVERAGE(tData[[#This Row],[R1]:[R3]],tData[[#This Row],[QF]:[F2]]),""))</f>
        <v>175</v>
      </c>
      <c r="R240" s="51" t="str">
        <f>IF(ISBLANK(tData[[#This Row],[Tournament]]),"",IF(COUNT(tData[[#This Row],[R1]:[R3]])=0,"No show",RIGHT("000"&amp;FLOOR(tData[[#This Row],[Best]],$R$1),3)&amp;"-"&amp;RIGHT("000"&amp;FLOOR(tData[[#This Row],[Best]],$R$1)+$R$1-1,3)))</f>
        <v>200-249</v>
      </c>
      <c r="S240" s="51" t="str">
        <f>IF(ISBLANK(tData[[#This Row],[Tournament]]),"",IF(COUNT(tData[[#This Row],[R1]:[R3]])=0,"No show",RIGHT("000"&amp;FLOOR(tData[[#This Row],[Best]],$S$1),3)&amp;"-"&amp;RIGHT("000"&amp;FLOOR(tData[[#This Row],[Best]],$S$1)+$S$1-1,3)))</f>
        <v>200-209</v>
      </c>
      <c r="T240" s="58"/>
      <c r="U240" s="48" t="str">
        <f ca="1">IF(OR(tData[[#This Row],[Q]]="X",tData[[#This Row],[Q]]="*"),IFERROR(OFFSET(tComplete[[#Headers],[Next Round]],MATCH(tData[[#This Row],[Tournament]],tComplete[Tournament],0),0),""),"")</f>
        <v/>
      </c>
      <c r="V240" s="41" t="b">
        <f>IF(ISBLANK(tData[[#This Row],[Tournament]]),"",NOT(ISERR(FIND("SAP",UPPER(tData[[#This Row],[Team]])))))</f>
        <v>0</v>
      </c>
    </row>
    <row r="241" spans="2:22" ht="16" x14ac:dyDescent="0.2">
      <c r="B241" s="41" t="s">
        <v>220</v>
      </c>
      <c r="C241" s="41"/>
      <c r="D241" s="41" t="str">
        <f ca="1">IFERROR(OFFSET(tComplete[[#Headers],[Country]],MATCH(tData[[#This Row],[Tournament]],tComplete[Tournament],0),0),"")</f>
        <v>DE</v>
      </c>
      <c r="E241" s="49">
        <f ca="1">IFERROR(OFFSET(tComplete[[#Headers],[Date]],MATCH(tData[[#This Row],[Tournament]],tComplete[Tournament],0),0),"")</f>
        <v>46045</v>
      </c>
      <c r="F241" s="49" t="str">
        <f ca="1">IFERROR(OFFSET(tComplete[[#Headers],[Round]],MATCH(tData[[#This Row],[Tournament]],tComplete[Tournament],0),0),"")</f>
        <v>Regio</v>
      </c>
      <c r="G241" s="41" t="s">
        <v>495</v>
      </c>
      <c r="H241" s="41">
        <v>155</v>
      </c>
      <c r="I241" s="41">
        <v>85</v>
      </c>
      <c r="J241" s="41">
        <v>195</v>
      </c>
      <c r="K241" s="41"/>
      <c r="L241" s="48"/>
      <c r="M241" s="48"/>
      <c r="N241" s="48"/>
      <c r="O241" s="48">
        <f>IF(ISBLANK(B241),"",IF(COUNT(tData[[#This Row],[R1]:[R3]])=0,"",MAX(tData[[#This Row],[R1]:[R3]])))</f>
        <v>195</v>
      </c>
      <c r="P241" s="50">
        <f>IF(ISBLANK(tData[[#This Row],[Tournament]]),"",IF(COUNT(tData[[#This Row],[R1]:[R3]])=0,"",MAX(tData[[#This Row],[R1]:[R3]],tData[[#This Row],[QF]:[F2]])))</f>
        <v>195</v>
      </c>
      <c r="Q241" s="51">
        <f>IF(ISBLANK(tData[[#This Row],[Tournament]]),"",IFERROR(AVERAGE(tData[[#This Row],[R1]:[R3]],tData[[#This Row],[QF]:[F2]]),""))</f>
        <v>145</v>
      </c>
      <c r="R241" s="51" t="str">
        <f>IF(ISBLANK(tData[[#This Row],[Tournament]]),"",IF(COUNT(tData[[#This Row],[R1]:[R3]])=0,"No show",RIGHT("000"&amp;FLOOR(tData[[#This Row],[Best]],$R$1),3)&amp;"-"&amp;RIGHT("000"&amp;FLOOR(tData[[#This Row],[Best]],$R$1)+$R$1-1,3)))</f>
        <v>150-199</v>
      </c>
      <c r="S241" s="51" t="str">
        <f>IF(ISBLANK(tData[[#This Row],[Tournament]]),"",IF(COUNT(tData[[#This Row],[R1]:[R3]])=0,"No show",RIGHT("000"&amp;FLOOR(tData[[#This Row],[Best]],$S$1),3)&amp;"-"&amp;RIGHT("000"&amp;FLOOR(tData[[#This Row],[Best]],$S$1)+$S$1-1,3)))</f>
        <v>190-199</v>
      </c>
      <c r="T241" s="58"/>
      <c r="U241" s="48" t="str">
        <f ca="1">IF(OR(tData[[#This Row],[Q]]="X",tData[[#This Row],[Q]]="*"),IFERROR(OFFSET(tComplete[[#Headers],[Next Round]],MATCH(tData[[#This Row],[Tournament]],tComplete[Tournament],0),0),""),"")</f>
        <v/>
      </c>
      <c r="V241" s="41" t="b">
        <f>IF(ISBLANK(tData[[#This Row],[Tournament]]),"",NOT(ISERR(FIND("SAP",UPPER(tData[[#This Row],[Team]])))))</f>
        <v>0</v>
      </c>
    </row>
    <row r="242" spans="2:22" ht="16" x14ac:dyDescent="0.2">
      <c r="B242" s="41" t="s">
        <v>220</v>
      </c>
      <c r="C242" s="41"/>
      <c r="D242" s="41" t="str">
        <f ca="1">IFERROR(OFFSET(tComplete[[#Headers],[Country]],MATCH(tData[[#This Row],[Tournament]],tComplete[Tournament],0),0),"")</f>
        <v>DE</v>
      </c>
      <c r="E242" s="49">
        <f ca="1">IFERROR(OFFSET(tComplete[[#Headers],[Date]],MATCH(tData[[#This Row],[Tournament]],tComplete[Tournament],0),0),"")</f>
        <v>46045</v>
      </c>
      <c r="F242" s="49" t="str">
        <f ca="1">IFERROR(OFFSET(tComplete[[#Headers],[Round]],MATCH(tData[[#This Row],[Tournament]],tComplete[Tournament],0),0),"")</f>
        <v>Regio</v>
      </c>
      <c r="G242" s="41" t="s">
        <v>496</v>
      </c>
      <c r="H242" s="41">
        <v>145</v>
      </c>
      <c r="I242" s="41">
        <v>95</v>
      </c>
      <c r="J242" s="41">
        <v>145</v>
      </c>
      <c r="K242" s="41"/>
      <c r="L242" s="48"/>
      <c r="M242" s="48"/>
      <c r="N242" s="48"/>
      <c r="O242" s="48">
        <f>IF(ISBLANK(B242),"",IF(COUNT(tData[[#This Row],[R1]:[R3]])=0,"",MAX(tData[[#This Row],[R1]:[R3]])))</f>
        <v>145</v>
      </c>
      <c r="P242" s="50">
        <f>IF(ISBLANK(tData[[#This Row],[Tournament]]),"",IF(COUNT(tData[[#This Row],[R1]:[R3]])=0,"",MAX(tData[[#This Row],[R1]:[R3]],tData[[#This Row],[QF]:[F2]])))</f>
        <v>145</v>
      </c>
      <c r="Q242" s="51">
        <f>IF(ISBLANK(tData[[#This Row],[Tournament]]),"",IFERROR(AVERAGE(tData[[#This Row],[R1]:[R3]],tData[[#This Row],[QF]:[F2]]),""))</f>
        <v>128.33333333333334</v>
      </c>
      <c r="R242" s="51" t="str">
        <f>IF(ISBLANK(tData[[#This Row],[Tournament]]),"",IF(COUNT(tData[[#This Row],[R1]:[R3]])=0,"No show",RIGHT("000"&amp;FLOOR(tData[[#This Row],[Best]],$R$1),3)&amp;"-"&amp;RIGHT("000"&amp;FLOOR(tData[[#This Row],[Best]],$R$1)+$R$1-1,3)))</f>
        <v>100-149</v>
      </c>
      <c r="S242" s="51" t="str">
        <f>IF(ISBLANK(tData[[#This Row],[Tournament]]),"",IF(COUNT(tData[[#This Row],[R1]:[R3]])=0,"No show",RIGHT("000"&amp;FLOOR(tData[[#This Row],[Best]],$S$1),3)&amp;"-"&amp;RIGHT("000"&amp;FLOOR(tData[[#This Row],[Best]],$S$1)+$S$1-1,3)))</f>
        <v>140-149</v>
      </c>
      <c r="T242" s="58"/>
      <c r="U242" s="48" t="str">
        <f ca="1">IF(OR(tData[[#This Row],[Q]]="X",tData[[#This Row],[Q]]="*"),IFERROR(OFFSET(tComplete[[#Headers],[Next Round]],MATCH(tData[[#This Row],[Tournament]],tComplete[Tournament],0),0),""),"")</f>
        <v/>
      </c>
      <c r="V242" s="41" t="b">
        <f>IF(ISBLANK(tData[[#This Row],[Tournament]]),"",NOT(ISERR(FIND("SAP",UPPER(tData[[#This Row],[Team]])))))</f>
        <v>0</v>
      </c>
    </row>
    <row r="243" spans="2:22" ht="16" x14ac:dyDescent="0.2">
      <c r="B243" s="41" t="s">
        <v>220</v>
      </c>
      <c r="C243" s="41"/>
      <c r="D243" s="41" t="str">
        <f ca="1">IFERROR(OFFSET(tComplete[[#Headers],[Country]],MATCH(tData[[#This Row],[Tournament]],tComplete[Tournament],0),0),"")</f>
        <v>DE</v>
      </c>
      <c r="E243" s="49">
        <f ca="1">IFERROR(OFFSET(tComplete[[#Headers],[Date]],MATCH(tData[[#This Row],[Tournament]],tComplete[Tournament],0),0),"")</f>
        <v>46045</v>
      </c>
      <c r="F243" s="49" t="str">
        <f ca="1">IFERROR(OFFSET(tComplete[[#Headers],[Round]],MATCH(tData[[#This Row],[Tournament]],tComplete[Tournament],0),0),"")</f>
        <v>Regio</v>
      </c>
      <c r="G243" s="41" t="s">
        <v>497</v>
      </c>
      <c r="H243" s="41">
        <v>85</v>
      </c>
      <c r="I243" s="41">
        <v>125</v>
      </c>
      <c r="J243" s="41">
        <v>145</v>
      </c>
      <c r="K243" s="41"/>
      <c r="L243" s="41"/>
      <c r="M243" s="41"/>
      <c r="N243" s="41"/>
      <c r="O243" s="48">
        <f>IF(ISBLANK(B243),"",IF(COUNT(tData[[#This Row],[R1]:[R3]])=0,"",MAX(tData[[#This Row],[R1]:[R3]])))</f>
        <v>145</v>
      </c>
      <c r="P243" s="50">
        <f>IF(ISBLANK(tData[[#This Row],[Tournament]]),"",IF(COUNT(tData[[#This Row],[R1]:[R3]])=0,"",MAX(tData[[#This Row],[R1]:[R3]],tData[[#This Row],[QF]:[F2]])))</f>
        <v>145</v>
      </c>
      <c r="Q243" s="51">
        <f>IF(ISBLANK(tData[[#This Row],[Tournament]]),"",IFERROR(AVERAGE(tData[[#This Row],[R1]:[R3]],tData[[#This Row],[QF]:[F2]]),""))</f>
        <v>118.33333333333333</v>
      </c>
      <c r="R243" s="51" t="str">
        <f>IF(ISBLANK(tData[[#This Row],[Tournament]]),"",IF(COUNT(tData[[#This Row],[R1]:[R3]])=0,"No show",RIGHT("000"&amp;FLOOR(tData[[#This Row],[Best]],$R$1),3)&amp;"-"&amp;RIGHT("000"&amp;FLOOR(tData[[#This Row],[Best]],$R$1)+$R$1-1,3)))</f>
        <v>100-149</v>
      </c>
      <c r="S243" s="51" t="str">
        <f>IF(ISBLANK(tData[[#This Row],[Tournament]]),"",IF(COUNT(tData[[#This Row],[R1]:[R3]])=0,"No show",RIGHT("000"&amp;FLOOR(tData[[#This Row],[Best]],$S$1),3)&amp;"-"&amp;RIGHT("000"&amp;FLOOR(tData[[#This Row],[Best]],$S$1)+$S$1-1,3)))</f>
        <v>140-149</v>
      </c>
      <c r="T243" s="58"/>
      <c r="U243" s="48" t="str">
        <f ca="1">IF(OR(tData[[#This Row],[Q]]="X",tData[[#This Row],[Q]]="*"),IFERROR(OFFSET(tComplete[[#Headers],[Next Round]],MATCH(tData[[#This Row],[Tournament]],tComplete[Tournament],0),0),""),"")</f>
        <v/>
      </c>
      <c r="V243" s="41" t="b">
        <f>IF(ISBLANK(tData[[#This Row],[Tournament]]),"",NOT(ISERR(FIND("SAP",UPPER(tData[[#This Row],[Team]])))))</f>
        <v>0</v>
      </c>
    </row>
    <row r="244" spans="2:22" ht="16" x14ac:dyDescent="0.2">
      <c r="B244" s="41" t="s">
        <v>220</v>
      </c>
      <c r="C244" s="41"/>
      <c r="D244" s="41" t="str">
        <f ca="1">IFERROR(OFFSET(tComplete[[#Headers],[Country]],MATCH(tData[[#This Row],[Tournament]],tComplete[Tournament],0),0),"")</f>
        <v>DE</v>
      </c>
      <c r="E244" s="49">
        <f ca="1">IFERROR(OFFSET(tComplete[[#Headers],[Date]],MATCH(tData[[#This Row],[Tournament]],tComplete[Tournament],0),0),"")</f>
        <v>46045</v>
      </c>
      <c r="F244" s="49" t="str">
        <f ca="1">IFERROR(OFFSET(tComplete[[#Headers],[Round]],MATCH(tData[[#This Row],[Tournament]],tComplete[Tournament],0),0),"")</f>
        <v>Regio</v>
      </c>
      <c r="G244" s="41" t="s">
        <v>498</v>
      </c>
      <c r="H244" s="41">
        <v>110</v>
      </c>
      <c r="I244" s="41">
        <v>140</v>
      </c>
      <c r="J244" s="41">
        <v>110</v>
      </c>
      <c r="K244" s="41"/>
      <c r="L244" s="41"/>
      <c r="M244" s="41"/>
      <c r="N244" s="41"/>
      <c r="O244" s="48">
        <f>IF(ISBLANK(B244),"",IF(COUNT(tData[[#This Row],[R1]:[R3]])=0,"",MAX(tData[[#This Row],[R1]:[R3]])))</f>
        <v>140</v>
      </c>
      <c r="P244" s="50">
        <f>IF(ISBLANK(tData[[#This Row],[Tournament]]),"",IF(COUNT(tData[[#This Row],[R1]:[R3]])=0,"",MAX(tData[[#This Row],[R1]:[R3]],tData[[#This Row],[QF]:[F2]])))</f>
        <v>140</v>
      </c>
      <c r="Q244" s="51">
        <f>IF(ISBLANK(tData[[#This Row],[Tournament]]),"",IFERROR(AVERAGE(tData[[#This Row],[R1]:[R3]],tData[[#This Row],[QF]:[F2]]),""))</f>
        <v>120</v>
      </c>
      <c r="R244" s="51" t="str">
        <f>IF(ISBLANK(tData[[#This Row],[Tournament]]),"",IF(COUNT(tData[[#This Row],[R1]:[R3]])=0,"No show",RIGHT("000"&amp;FLOOR(tData[[#This Row],[Best]],$R$1),3)&amp;"-"&amp;RIGHT("000"&amp;FLOOR(tData[[#This Row],[Best]],$R$1)+$R$1-1,3)))</f>
        <v>100-149</v>
      </c>
      <c r="S244" s="51" t="str">
        <f>IF(ISBLANK(tData[[#This Row],[Tournament]]),"",IF(COUNT(tData[[#This Row],[R1]:[R3]])=0,"No show",RIGHT("000"&amp;FLOOR(tData[[#This Row],[Best]],$S$1),3)&amp;"-"&amp;RIGHT("000"&amp;FLOOR(tData[[#This Row],[Best]],$S$1)+$S$1-1,3)))</f>
        <v>140-149</v>
      </c>
      <c r="T244" s="58"/>
      <c r="U244" s="48" t="str">
        <f ca="1">IF(OR(tData[[#This Row],[Q]]="X",tData[[#This Row],[Q]]="*"),IFERROR(OFFSET(tComplete[[#Headers],[Next Round]],MATCH(tData[[#This Row],[Tournament]],tComplete[Tournament],0),0),""),"")</f>
        <v/>
      </c>
      <c r="V244" s="41" t="b">
        <f>IF(ISBLANK(tData[[#This Row],[Tournament]]),"",NOT(ISERR(FIND("SAP",UPPER(tData[[#This Row],[Team]])))))</f>
        <v>0</v>
      </c>
    </row>
    <row r="245" spans="2:22" ht="16" x14ac:dyDescent="0.2">
      <c r="B245" s="41" t="s">
        <v>221</v>
      </c>
      <c r="C245" s="41"/>
      <c r="D245" s="41" t="str">
        <f ca="1">IFERROR(OFFSET(tComplete[[#Headers],[Country]],MATCH(tData[[#This Row],[Tournament]],tComplete[Tournament],0),0),"")</f>
        <v>DE</v>
      </c>
      <c r="E245" s="49">
        <f ca="1">IFERROR(OFFSET(tComplete[[#Headers],[Date]],MATCH(tData[[#This Row],[Tournament]],tComplete[Tournament],0),0),"")</f>
        <v>46045</v>
      </c>
      <c r="F245" s="49" t="str">
        <f ca="1">IFERROR(OFFSET(tComplete[[#Headers],[Round]],MATCH(tData[[#This Row],[Tournament]],tComplete[Tournament],0),0),"")</f>
        <v>Regio</v>
      </c>
      <c r="G245" s="41" t="s">
        <v>501</v>
      </c>
      <c r="H245" s="41">
        <v>335</v>
      </c>
      <c r="I245" s="41">
        <v>300</v>
      </c>
      <c r="J245" s="41">
        <v>400</v>
      </c>
      <c r="K245" s="41"/>
      <c r="L245" s="41">
        <v>345</v>
      </c>
      <c r="M245" s="41">
        <v>275</v>
      </c>
      <c r="N245" s="41">
        <v>425</v>
      </c>
      <c r="O245" s="48">
        <f>IF(ISBLANK(B245),"",IF(COUNT(tData[[#This Row],[R1]:[R3]])=0,"",MAX(tData[[#This Row],[R1]:[R3]])))</f>
        <v>400</v>
      </c>
      <c r="P245" s="50">
        <f>IF(ISBLANK(tData[[#This Row],[Tournament]]),"",IF(COUNT(tData[[#This Row],[R1]:[R3]])=0,"",MAX(tData[[#This Row],[R1]:[R3]],tData[[#This Row],[QF]:[F2]])))</f>
        <v>425</v>
      </c>
      <c r="Q245" s="51">
        <f>IF(ISBLANK(tData[[#This Row],[Tournament]]),"",IFERROR(AVERAGE(tData[[#This Row],[R1]:[R3]],tData[[#This Row],[QF]:[F2]]),""))</f>
        <v>346.66666666666669</v>
      </c>
      <c r="R245" s="51" t="str">
        <f>IF(ISBLANK(tData[[#This Row],[Tournament]]),"",IF(COUNT(tData[[#This Row],[R1]:[R3]])=0,"No show",RIGHT("000"&amp;FLOOR(tData[[#This Row],[Best]],$R$1),3)&amp;"-"&amp;RIGHT("000"&amp;FLOOR(tData[[#This Row],[Best]],$R$1)+$R$1-1,3)))</f>
        <v>400-449</v>
      </c>
      <c r="S245" s="51" t="str">
        <f>IF(ISBLANK(tData[[#This Row],[Tournament]]),"",IF(COUNT(tData[[#This Row],[R1]:[R3]])=0,"No show",RIGHT("000"&amp;FLOOR(tData[[#This Row],[Best]],$S$1),3)&amp;"-"&amp;RIGHT("000"&amp;FLOOR(tData[[#This Row],[Best]],$S$1)+$S$1-1,3)))</f>
        <v>420-429</v>
      </c>
      <c r="T245" s="58" t="s">
        <v>74</v>
      </c>
      <c r="U245" s="48" t="str">
        <f ca="1">IF(OR(tData[[#This Row],[Q]]="X",tData[[#This Row],[Q]]="*"),IFERROR(OFFSET(tComplete[[#Headers],[Next Round]],MATCH(tData[[#This Row],[Tournament]],tComplete[Tournament],0),0),""),"")</f>
        <v>Qualifikation Deutschland - Wildau</v>
      </c>
      <c r="V245" s="41" t="b">
        <f>IF(ISBLANK(tData[[#This Row],[Tournament]]),"",NOT(ISERR(FIND("SAP",UPPER(tData[[#This Row],[Team]])))))</f>
        <v>0</v>
      </c>
    </row>
    <row r="246" spans="2:22" ht="16" x14ac:dyDescent="0.2">
      <c r="B246" s="41" t="s">
        <v>221</v>
      </c>
      <c r="C246" s="41"/>
      <c r="D246" s="41" t="str">
        <f ca="1">IFERROR(OFFSET(tComplete[[#Headers],[Country]],MATCH(tData[[#This Row],[Tournament]],tComplete[Tournament],0),0),"")</f>
        <v>DE</v>
      </c>
      <c r="E246" s="49">
        <f ca="1">IFERROR(OFFSET(tComplete[[#Headers],[Date]],MATCH(tData[[#This Row],[Tournament]],tComplete[Tournament],0),0),"")</f>
        <v>46045</v>
      </c>
      <c r="F246" s="49" t="str">
        <f ca="1">IFERROR(OFFSET(tComplete[[#Headers],[Round]],MATCH(tData[[#This Row],[Tournament]],tComplete[Tournament],0),0),"")</f>
        <v>Regio</v>
      </c>
      <c r="G246" s="41" t="s">
        <v>502</v>
      </c>
      <c r="H246" s="41">
        <v>145</v>
      </c>
      <c r="I246" s="41">
        <v>240</v>
      </c>
      <c r="J246" s="41">
        <v>165</v>
      </c>
      <c r="K246" s="41"/>
      <c r="L246" s="41">
        <v>250</v>
      </c>
      <c r="M246" s="41">
        <v>220</v>
      </c>
      <c r="N246" s="41">
        <v>275</v>
      </c>
      <c r="O246" s="48">
        <f>IF(ISBLANK(B246),"",IF(COUNT(tData[[#This Row],[R1]:[R3]])=0,"",MAX(tData[[#This Row],[R1]:[R3]])))</f>
        <v>240</v>
      </c>
      <c r="P246" s="50">
        <f>IF(ISBLANK(tData[[#This Row],[Tournament]]),"",IF(COUNT(tData[[#This Row],[R1]:[R3]])=0,"",MAX(tData[[#This Row],[R1]:[R3]],tData[[#This Row],[QF]:[F2]])))</f>
        <v>275</v>
      </c>
      <c r="Q246" s="51">
        <f>IF(ISBLANK(tData[[#This Row],[Tournament]]),"",IFERROR(AVERAGE(tData[[#This Row],[R1]:[R3]],tData[[#This Row],[QF]:[F2]]),""))</f>
        <v>215.83333333333334</v>
      </c>
      <c r="R246" s="51" t="str">
        <f>IF(ISBLANK(tData[[#This Row],[Tournament]]),"",IF(COUNT(tData[[#This Row],[R1]:[R3]])=0,"No show",RIGHT("000"&amp;FLOOR(tData[[#This Row],[Best]],$R$1),3)&amp;"-"&amp;RIGHT("000"&amp;FLOOR(tData[[#This Row],[Best]],$R$1)+$R$1-1,3)))</f>
        <v>250-299</v>
      </c>
      <c r="S246" s="51" t="str">
        <f>IF(ISBLANK(tData[[#This Row],[Tournament]]),"",IF(COUNT(tData[[#This Row],[R1]:[R3]])=0,"No show",RIGHT("000"&amp;FLOOR(tData[[#This Row],[Best]],$S$1),3)&amp;"-"&amp;RIGHT("000"&amp;FLOOR(tData[[#This Row],[Best]],$S$1)+$S$1-1,3)))</f>
        <v>270-279</v>
      </c>
      <c r="T246" s="58"/>
      <c r="U246" s="48" t="str">
        <f ca="1">IF(OR(tData[[#This Row],[Q]]="X",tData[[#This Row],[Q]]="*"),IFERROR(OFFSET(tComplete[[#Headers],[Next Round]],MATCH(tData[[#This Row],[Tournament]],tComplete[Tournament],0),0),""),"")</f>
        <v/>
      </c>
      <c r="V246" s="41" t="b">
        <f>IF(ISBLANK(tData[[#This Row],[Tournament]]),"",NOT(ISERR(FIND("SAP",UPPER(tData[[#This Row],[Team]])))))</f>
        <v>0</v>
      </c>
    </row>
    <row r="247" spans="2:22" ht="16" x14ac:dyDescent="0.2">
      <c r="B247" s="41" t="s">
        <v>221</v>
      </c>
      <c r="C247" s="41"/>
      <c r="D247" s="41" t="str">
        <f ca="1">IFERROR(OFFSET(tComplete[[#Headers],[Country]],MATCH(tData[[#This Row],[Tournament]],tComplete[Tournament],0),0),"")</f>
        <v>DE</v>
      </c>
      <c r="E247" s="49">
        <f ca="1">IFERROR(OFFSET(tComplete[[#Headers],[Date]],MATCH(tData[[#This Row],[Tournament]],tComplete[Tournament],0),0),"")</f>
        <v>46045</v>
      </c>
      <c r="F247" s="49" t="str">
        <f ca="1">IFERROR(OFFSET(tComplete[[#Headers],[Round]],MATCH(tData[[#This Row],[Tournament]],tComplete[Tournament],0),0),"")</f>
        <v>Regio</v>
      </c>
      <c r="G247" s="41" t="s">
        <v>503</v>
      </c>
      <c r="H247" s="41">
        <v>170</v>
      </c>
      <c r="I247" s="41">
        <v>220</v>
      </c>
      <c r="J247" s="41">
        <v>175</v>
      </c>
      <c r="K247" s="41"/>
      <c r="L247" s="41">
        <v>230</v>
      </c>
      <c r="M247" s="41"/>
      <c r="N247" s="41"/>
      <c r="O247" s="48">
        <f>IF(ISBLANK(B247),"",IF(COUNT(tData[[#This Row],[R1]:[R3]])=0,"",MAX(tData[[#This Row],[R1]:[R3]])))</f>
        <v>220</v>
      </c>
      <c r="P247" s="50">
        <f>IF(ISBLANK(tData[[#This Row],[Tournament]]),"",IF(COUNT(tData[[#This Row],[R1]:[R3]])=0,"",MAX(tData[[#This Row],[R1]:[R3]],tData[[#This Row],[QF]:[F2]])))</f>
        <v>230</v>
      </c>
      <c r="Q247" s="51">
        <f>IF(ISBLANK(tData[[#This Row],[Tournament]]),"",IFERROR(AVERAGE(tData[[#This Row],[R1]:[R3]],tData[[#This Row],[QF]:[F2]]),""))</f>
        <v>198.75</v>
      </c>
      <c r="R247" s="51" t="str">
        <f>IF(ISBLANK(tData[[#This Row],[Tournament]]),"",IF(COUNT(tData[[#This Row],[R1]:[R3]])=0,"No show",RIGHT("000"&amp;FLOOR(tData[[#This Row],[Best]],$R$1),3)&amp;"-"&amp;RIGHT("000"&amp;FLOOR(tData[[#This Row],[Best]],$R$1)+$R$1-1,3)))</f>
        <v>200-249</v>
      </c>
      <c r="S247" s="51" t="str">
        <f>IF(ISBLANK(tData[[#This Row],[Tournament]]),"",IF(COUNT(tData[[#This Row],[R1]:[R3]])=0,"No show",RIGHT("000"&amp;FLOOR(tData[[#This Row],[Best]],$S$1),3)&amp;"-"&amp;RIGHT("000"&amp;FLOOR(tData[[#This Row],[Best]],$S$1)+$S$1-1,3)))</f>
        <v>230-239</v>
      </c>
      <c r="T247" s="58"/>
      <c r="U247" s="48" t="str">
        <f ca="1">IF(OR(tData[[#This Row],[Q]]="X",tData[[#This Row],[Q]]="*"),IFERROR(OFFSET(tComplete[[#Headers],[Next Round]],MATCH(tData[[#This Row],[Tournament]],tComplete[Tournament],0),0),""),"")</f>
        <v/>
      </c>
      <c r="V247" s="41" t="b">
        <f>IF(ISBLANK(tData[[#This Row],[Tournament]]),"",NOT(ISERR(FIND("SAP",UPPER(tData[[#This Row],[Team]])))))</f>
        <v>0</v>
      </c>
    </row>
    <row r="248" spans="2:22" ht="16" x14ac:dyDescent="0.2">
      <c r="B248" s="41" t="s">
        <v>221</v>
      </c>
      <c r="C248" s="41"/>
      <c r="D248" s="41" t="str">
        <f ca="1">IFERROR(OFFSET(tComplete[[#Headers],[Country]],MATCH(tData[[#This Row],[Tournament]],tComplete[Tournament],0),0),"")</f>
        <v>DE</v>
      </c>
      <c r="E248" s="49">
        <f ca="1">IFERROR(OFFSET(tComplete[[#Headers],[Date]],MATCH(tData[[#This Row],[Tournament]],tComplete[Tournament],0),0),"")</f>
        <v>46045</v>
      </c>
      <c r="F248" s="49" t="str">
        <f ca="1">IFERROR(OFFSET(tComplete[[#Headers],[Round]],MATCH(tData[[#This Row],[Tournament]],tComplete[Tournament],0),0),"")</f>
        <v>Regio</v>
      </c>
      <c r="G248" s="41" t="s">
        <v>504</v>
      </c>
      <c r="H248" s="41">
        <v>255</v>
      </c>
      <c r="I248" s="41">
        <v>345</v>
      </c>
      <c r="J248" s="41">
        <v>330</v>
      </c>
      <c r="K248" s="41"/>
      <c r="L248" s="41">
        <v>225</v>
      </c>
      <c r="M248" s="41"/>
      <c r="N248" s="41"/>
      <c r="O248" s="48">
        <f>IF(ISBLANK(B248),"",IF(COUNT(tData[[#This Row],[R1]:[R3]])=0,"",MAX(tData[[#This Row],[R1]:[R3]])))</f>
        <v>345</v>
      </c>
      <c r="P248" s="50">
        <f>IF(ISBLANK(tData[[#This Row],[Tournament]]),"",IF(COUNT(tData[[#This Row],[R1]:[R3]])=0,"",MAX(tData[[#This Row],[R1]:[R3]],tData[[#This Row],[QF]:[F2]])))</f>
        <v>345</v>
      </c>
      <c r="Q248" s="51">
        <f>IF(ISBLANK(tData[[#This Row],[Tournament]]),"",IFERROR(AVERAGE(tData[[#This Row],[R1]:[R3]],tData[[#This Row],[QF]:[F2]]),""))</f>
        <v>288.75</v>
      </c>
      <c r="R248" s="51" t="str">
        <f>IF(ISBLANK(tData[[#This Row],[Tournament]]),"",IF(COUNT(tData[[#This Row],[R1]:[R3]])=0,"No show",RIGHT("000"&amp;FLOOR(tData[[#This Row],[Best]],$R$1),3)&amp;"-"&amp;RIGHT("000"&amp;FLOOR(tData[[#This Row],[Best]],$R$1)+$R$1-1,3)))</f>
        <v>300-349</v>
      </c>
      <c r="S248" s="51" t="str">
        <f>IF(ISBLANK(tData[[#This Row],[Tournament]]),"",IF(COUNT(tData[[#This Row],[R1]:[R3]])=0,"No show",RIGHT("000"&amp;FLOOR(tData[[#This Row],[Best]],$S$1),3)&amp;"-"&amp;RIGHT("000"&amp;FLOOR(tData[[#This Row],[Best]],$S$1)+$S$1-1,3)))</f>
        <v>340-349</v>
      </c>
      <c r="T248" s="58" t="s">
        <v>74</v>
      </c>
      <c r="U248" s="48" t="str">
        <f ca="1">IF(OR(tData[[#This Row],[Q]]="X",tData[[#This Row],[Q]]="*"),IFERROR(OFFSET(tComplete[[#Headers],[Next Round]],MATCH(tData[[#This Row],[Tournament]],tComplete[Tournament],0),0),""),"")</f>
        <v>Qualifikation Deutschland - Wildau</v>
      </c>
      <c r="V248" s="41" t="b">
        <f>IF(ISBLANK(tData[[#This Row],[Tournament]]),"",NOT(ISERR(FIND("SAP",UPPER(tData[[#This Row],[Team]])))))</f>
        <v>0</v>
      </c>
    </row>
    <row r="249" spans="2:22" ht="16" x14ac:dyDescent="0.2">
      <c r="B249" s="41" t="s">
        <v>221</v>
      </c>
      <c r="C249" s="41"/>
      <c r="D249" s="41" t="str">
        <f ca="1">IFERROR(OFFSET(tComplete[[#Headers],[Country]],MATCH(tData[[#This Row],[Tournament]],tComplete[Tournament],0),0),"")</f>
        <v>DE</v>
      </c>
      <c r="E249" s="49">
        <f ca="1">IFERROR(OFFSET(tComplete[[#Headers],[Date]],MATCH(tData[[#This Row],[Tournament]],tComplete[Tournament],0),0),"")</f>
        <v>46045</v>
      </c>
      <c r="F249" s="49" t="str">
        <f ca="1">IFERROR(OFFSET(tComplete[[#Headers],[Round]],MATCH(tData[[#This Row],[Tournament]],tComplete[Tournament],0),0),"")</f>
        <v>Regio</v>
      </c>
      <c r="G249" s="41" t="s">
        <v>505</v>
      </c>
      <c r="H249" s="41">
        <v>175</v>
      </c>
      <c r="I249" s="41">
        <v>200</v>
      </c>
      <c r="J249" s="41">
        <v>210</v>
      </c>
      <c r="K249" s="41"/>
      <c r="L249" s="48"/>
      <c r="M249" s="48"/>
      <c r="N249" s="48"/>
      <c r="O249" s="48">
        <f>IF(ISBLANK(B249),"",IF(COUNT(tData[[#This Row],[R1]:[R3]])=0,"",MAX(tData[[#This Row],[R1]:[R3]])))</f>
        <v>210</v>
      </c>
      <c r="P249" s="50">
        <f>IF(ISBLANK(tData[[#This Row],[Tournament]]),"",IF(COUNT(tData[[#This Row],[R1]:[R3]])=0,"",MAX(tData[[#This Row],[R1]:[R3]],tData[[#This Row],[QF]:[F2]])))</f>
        <v>210</v>
      </c>
      <c r="Q249" s="51">
        <f>IF(ISBLANK(tData[[#This Row],[Tournament]]),"",IFERROR(AVERAGE(tData[[#This Row],[R1]:[R3]],tData[[#This Row],[QF]:[F2]]),""))</f>
        <v>195</v>
      </c>
      <c r="R249" s="51" t="str">
        <f>IF(ISBLANK(tData[[#This Row],[Tournament]]),"",IF(COUNT(tData[[#This Row],[R1]:[R3]])=0,"No show",RIGHT("000"&amp;FLOOR(tData[[#This Row],[Best]],$R$1),3)&amp;"-"&amp;RIGHT("000"&amp;FLOOR(tData[[#This Row],[Best]],$R$1)+$R$1-1,3)))</f>
        <v>200-249</v>
      </c>
      <c r="S249" s="51" t="str">
        <f>IF(ISBLANK(tData[[#This Row],[Tournament]]),"",IF(COUNT(tData[[#This Row],[R1]:[R3]])=0,"No show",RIGHT("000"&amp;FLOOR(tData[[#This Row],[Best]],$S$1),3)&amp;"-"&amp;RIGHT("000"&amp;FLOOR(tData[[#This Row],[Best]],$S$1)+$S$1-1,3)))</f>
        <v>210-219</v>
      </c>
      <c r="T249" s="58"/>
      <c r="U249" s="48" t="str">
        <f ca="1">IF(OR(tData[[#This Row],[Q]]="X",tData[[#This Row],[Q]]="*"),IFERROR(OFFSET(tComplete[[#Headers],[Next Round]],MATCH(tData[[#This Row],[Tournament]],tComplete[Tournament],0),0),""),"")</f>
        <v/>
      </c>
      <c r="V249" s="41" t="b">
        <f>IF(ISBLANK(tData[[#This Row],[Tournament]]),"",NOT(ISERR(FIND("SAP",UPPER(tData[[#This Row],[Team]])))))</f>
        <v>0</v>
      </c>
    </row>
    <row r="250" spans="2:22" ht="16" x14ac:dyDescent="0.2">
      <c r="B250" s="41" t="s">
        <v>221</v>
      </c>
      <c r="C250" s="41"/>
      <c r="D250" s="41" t="str">
        <f ca="1">IFERROR(OFFSET(tComplete[[#Headers],[Country]],MATCH(tData[[#This Row],[Tournament]],tComplete[Tournament],0),0),"")</f>
        <v>DE</v>
      </c>
      <c r="E250" s="49">
        <f ca="1">IFERROR(OFFSET(tComplete[[#Headers],[Date]],MATCH(tData[[#This Row],[Tournament]],tComplete[Tournament],0),0),"")</f>
        <v>46045</v>
      </c>
      <c r="F250" s="49" t="str">
        <f ca="1">IFERROR(OFFSET(tComplete[[#Headers],[Round]],MATCH(tData[[#This Row],[Tournament]],tComplete[Tournament],0),0),"")</f>
        <v>Regio</v>
      </c>
      <c r="G250" s="41" t="s">
        <v>506</v>
      </c>
      <c r="H250" s="41">
        <v>125</v>
      </c>
      <c r="I250" s="41">
        <v>135</v>
      </c>
      <c r="J250" s="41">
        <v>200</v>
      </c>
      <c r="K250" s="41"/>
      <c r="L250" s="48"/>
      <c r="M250" s="48"/>
      <c r="N250" s="48"/>
      <c r="O250" s="48">
        <f>IF(ISBLANK(B250),"",IF(COUNT(tData[[#This Row],[R1]:[R3]])=0,"",MAX(tData[[#This Row],[R1]:[R3]])))</f>
        <v>200</v>
      </c>
      <c r="P250" s="50">
        <f>IF(ISBLANK(tData[[#This Row],[Tournament]]),"",IF(COUNT(tData[[#This Row],[R1]:[R3]])=0,"",MAX(tData[[#This Row],[R1]:[R3]],tData[[#This Row],[QF]:[F2]])))</f>
        <v>200</v>
      </c>
      <c r="Q250" s="51">
        <f>IF(ISBLANK(tData[[#This Row],[Tournament]]),"",IFERROR(AVERAGE(tData[[#This Row],[R1]:[R3]],tData[[#This Row],[QF]:[F2]]),""))</f>
        <v>153.33333333333334</v>
      </c>
      <c r="R250" s="51" t="str">
        <f>IF(ISBLANK(tData[[#This Row],[Tournament]]),"",IF(COUNT(tData[[#This Row],[R1]:[R3]])=0,"No show",RIGHT("000"&amp;FLOOR(tData[[#This Row],[Best]],$R$1),3)&amp;"-"&amp;RIGHT("000"&amp;FLOOR(tData[[#This Row],[Best]],$R$1)+$R$1-1,3)))</f>
        <v>200-249</v>
      </c>
      <c r="S250" s="51" t="str">
        <f>IF(ISBLANK(tData[[#This Row],[Tournament]]),"",IF(COUNT(tData[[#This Row],[R1]:[R3]])=0,"No show",RIGHT("000"&amp;FLOOR(tData[[#This Row],[Best]],$S$1),3)&amp;"-"&amp;RIGHT("000"&amp;FLOOR(tData[[#This Row],[Best]],$S$1)+$S$1-1,3)))</f>
        <v>200-209</v>
      </c>
      <c r="T250" s="58"/>
      <c r="U250" s="48" t="str">
        <f ca="1">IF(OR(tData[[#This Row],[Q]]="X",tData[[#This Row],[Q]]="*"),IFERROR(OFFSET(tComplete[[#Headers],[Next Round]],MATCH(tData[[#This Row],[Tournament]],tComplete[Tournament],0),0),""),"")</f>
        <v/>
      </c>
      <c r="V250" s="41" t="b">
        <f>IF(ISBLANK(tData[[#This Row],[Tournament]]),"",NOT(ISERR(FIND("SAP",UPPER(tData[[#This Row],[Team]])))))</f>
        <v>0</v>
      </c>
    </row>
    <row r="251" spans="2:22" ht="16" x14ac:dyDescent="0.2">
      <c r="B251" s="41" t="s">
        <v>221</v>
      </c>
      <c r="C251" s="41"/>
      <c r="D251" s="41" t="str">
        <f ca="1">IFERROR(OFFSET(tComplete[[#Headers],[Country]],MATCH(tData[[#This Row],[Tournament]],tComplete[Tournament],0),0),"")</f>
        <v>DE</v>
      </c>
      <c r="E251" s="49">
        <f ca="1">IFERROR(OFFSET(tComplete[[#Headers],[Date]],MATCH(tData[[#This Row],[Tournament]],tComplete[Tournament],0),0),"")</f>
        <v>46045</v>
      </c>
      <c r="F251" s="49" t="str">
        <f ca="1">IFERROR(OFFSET(tComplete[[#Headers],[Round]],MATCH(tData[[#This Row],[Tournament]],tComplete[Tournament],0),0),"")</f>
        <v>Regio</v>
      </c>
      <c r="G251" s="41" t="s">
        <v>507</v>
      </c>
      <c r="H251" s="41">
        <v>95</v>
      </c>
      <c r="I251" s="41">
        <v>115</v>
      </c>
      <c r="J251" s="41">
        <v>180</v>
      </c>
      <c r="K251" s="41"/>
      <c r="L251" s="41"/>
      <c r="M251" s="41"/>
      <c r="N251" s="41"/>
      <c r="O251" s="48">
        <f>IF(ISBLANK(B251),"",IF(COUNT(tData[[#This Row],[R1]:[R3]])=0,"",MAX(tData[[#This Row],[R1]:[R3]])))</f>
        <v>180</v>
      </c>
      <c r="P251" s="50">
        <f>IF(ISBLANK(tData[[#This Row],[Tournament]]),"",IF(COUNT(tData[[#This Row],[R1]:[R3]])=0,"",MAX(tData[[#This Row],[R1]:[R3]],tData[[#This Row],[QF]:[F2]])))</f>
        <v>180</v>
      </c>
      <c r="Q251" s="51">
        <f>IF(ISBLANK(tData[[#This Row],[Tournament]]),"",IFERROR(AVERAGE(tData[[#This Row],[R1]:[R3]],tData[[#This Row],[QF]:[F2]]),""))</f>
        <v>130</v>
      </c>
      <c r="R251" s="51" t="str">
        <f>IF(ISBLANK(tData[[#This Row],[Tournament]]),"",IF(COUNT(tData[[#This Row],[R1]:[R3]])=0,"No show",RIGHT("000"&amp;FLOOR(tData[[#This Row],[Best]],$R$1),3)&amp;"-"&amp;RIGHT("000"&amp;FLOOR(tData[[#This Row],[Best]],$R$1)+$R$1-1,3)))</f>
        <v>150-199</v>
      </c>
      <c r="S251" s="51" t="str">
        <f>IF(ISBLANK(tData[[#This Row],[Tournament]]),"",IF(COUNT(tData[[#This Row],[R1]:[R3]])=0,"No show",RIGHT("000"&amp;FLOOR(tData[[#This Row],[Best]],$S$1),3)&amp;"-"&amp;RIGHT("000"&amp;FLOOR(tData[[#This Row],[Best]],$S$1)+$S$1-1,3)))</f>
        <v>180-189</v>
      </c>
      <c r="T251" s="58"/>
      <c r="U251" s="48" t="str">
        <f ca="1">IF(OR(tData[[#This Row],[Q]]="X",tData[[#This Row],[Q]]="*"),IFERROR(OFFSET(tComplete[[#Headers],[Next Round]],MATCH(tData[[#This Row],[Tournament]],tComplete[Tournament],0),0),""),"")</f>
        <v/>
      </c>
      <c r="V251" s="41" t="b">
        <f>IF(ISBLANK(tData[[#This Row],[Tournament]]),"",NOT(ISERR(FIND("SAP",UPPER(tData[[#This Row],[Team]])))))</f>
        <v>0</v>
      </c>
    </row>
    <row r="252" spans="2:22" ht="16" x14ac:dyDescent="0.2">
      <c r="B252" s="41" t="s">
        <v>221</v>
      </c>
      <c r="C252" s="41"/>
      <c r="D252" s="41" t="str">
        <f ca="1">IFERROR(OFFSET(tComplete[[#Headers],[Country]],MATCH(tData[[#This Row],[Tournament]],tComplete[Tournament],0),0),"")</f>
        <v>DE</v>
      </c>
      <c r="E252" s="49">
        <f ca="1">IFERROR(OFFSET(tComplete[[#Headers],[Date]],MATCH(tData[[#This Row],[Tournament]],tComplete[Tournament],0),0),"")</f>
        <v>46045</v>
      </c>
      <c r="F252" s="49" t="str">
        <f ca="1">IFERROR(OFFSET(tComplete[[#Headers],[Round]],MATCH(tData[[#This Row],[Tournament]],tComplete[Tournament],0),0),"")</f>
        <v>Regio</v>
      </c>
      <c r="G252" s="41" t="s">
        <v>508</v>
      </c>
      <c r="H252" s="41">
        <v>170</v>
      </c>
      <c r="I252" s="41">
        <v>160</v>
      </c>
      <c r="J252" s="41">
        <v>145</v>
      </c>
      <c r="K252" s="41"/>
      <c r="L252" s="41"/>
      <c r="M252" s="41"/>
      <c r="N252" s="41"/>
      <c r="O252" s="48">
        <f>IF(ISBLANK(B252),"",IF(COUNT(tData[[#This Row],[R1]:[R3]])=0,"",MAX(tData[[#This Row],[R1]:[R3]])))</f>
        <v>170</v>
      </c>
      <c r="P252" s="50">
        <f>IF(ISBLANK(tData[[#This Row],[Tournament]]),"",IF(COUNT(tData[[#This Row],[R1]:[R3]])=0,"",MAX(tData[[#This Row],[R1]:[R3]],tData[[#This Row],[QF]:[F2]])))</f>
        <v>170</v>
      </c>
      <c r="Q252" s="51">
        <f>IF(ISBLANK(tData[[#This Row],[Tournament]]),"",IFERROR(AVERAGE(tData[[#This Row],[R1]:[R3]],tData[[#This Row],[QF]:[F2]]),""))</f>
        <v>158.33333333333334</v>
      </c>
      <c r="R252" s="51" t="str">
        <f>IF(ISBLANK(tData[[#This Row],[Tournament]]),"",IF(COUNT(tData[[#This Row],[R1]:[R3]])=0,"No show",RIGHT("000"&amp;FLOOR(tData[[#This Row],[Best]],$R$1),3)&amp;"-"&amp;RIGHT("000"&amp;FLOOR(tData[[#This Row],[Best]],$R$1)+$R$1-1,3)))</f>
        <v>150-199</v>
      </c>
      <c r="S252" s="51" t="str">
        <f>IF(ISBLANK(tData[[#This Row],[Tournament]]),"",IF(COUNT(tData[[#This Row],[R1]:[R3]])=0,"No show",RIGHT("000"&amp;FLOOR(tData[[#This Row],[Best]],$S$1),3)&amp;"-"&amp;RIGHT("000"&amp;FLOOR(tData[[#This Row],[Best]],$S$1)+$S$1-1,3)))</f>
        <v>170-179</v>
      </c>
      <c r="T252" s="58"/>
      <c r="U252" s="48" t="str">
        <f ca="1">IF(OR(tData[[#This Row],[Q]]="X",tData[[#This Row],[Q]]="*"),IFERROR(OFFSET(tComplete[[#Headers],[Next Round]],MATCH(tData[[#This Row],[Tournament]],tComplete[Tournament],0),0),""),"")</f>
        <v/>
      </c>
      <c r="V252" s="41" t="b">
        <f>IF(ISBLANK(tData[[#This Row],[Tournament]]),"",NOT(ISERR(FIND("SAP",UPPER(tData[[#This Row],[Team]])))))</f>
        <v>0</v>
      </c>
    </row>
    <row r="253" spans="2:22" ht="16" x14ac:dyDescent="0.2">
      <c r="B253" s="41" t="s">
        <v>221</v>
      </c>
      <c r="C253" s="41"/>
      <c r="D253" s="41" t="str">
        <f ca="1">IFERROR(OFFSET(tComplete[[#Headers],[Country]],MATCH(tData[[#This Row],[Tournament]],tComplete[Tournament],0),0),"")</f>
        <v>DE</v>
      </c>
      <c r="E253" s="49">
        <f ca="1">IFERROR(OFFSET(tComplete[[#Headers],[Date]],MATCH(tData[[#This Row],[Tournament]],tComplete[Tournament],0),0),"")</f>
        <v>46045</v>
      </c>
      <c r="F253" s="49" t="str">
        <f ca="1">IFERROR(OFFSET(tComplete[[#Headers],[Round]],MATCH(tData[[#This Row],[Tournament]],tComplete[Tournament],0),0),"")</f>
        <v>Regio</v>
      </c>
      <c r="G253" s="41" t="s">
        <v>509</v>
      </c>
      <c r="H253" s="41">
        <v>125</v>
      </c>
      <c r="I253" s="41">
        <v>160</v>
      </c>
      <c r="J253" s="41">
        <v>150</v>
      </c>
      <c r="K253" s="41"/>
      <c r="L253" s="41"/>
      <c r="M253" s="41"/>
      <c r="N253" s="41"/>
      <c r="O253" s="48">
        <f>IF(ISBLANK(B253),"",IF(COUNT(tData[[#This Row],[R1]:[R3]])=0,"",MAX(tData[[#This Row],[R1]:[R3]])))</f>
        <v>160</v>
      </c>
      <c r="P253" s="50">
        <f>IF(ISBLANK(tData[[#This Row],[Tournament]]),"",IF(COUNT(tData[[#This Row],[R1]:[R3]])=0,"",MAX(tData[[#This Row],[R1]:[R3]],tData[[#This Row],[QF]:[F2]])))</f>
        <v>160</v>
      </c>
      <c r="Q253" s="51">
        <f>IF(ISBLANK(tData[[#This Row],[Tournament]]),"",IFERROR(AVERAGE(tData[[#This Row],[R1]:[R3]],tData[[#This Row],[QF]:[F2]]),""))</f>
        <v>145</v>
      </c>
      <c r="R253" s="51" t="str">
        <f>IF(ISBLANK(tData[[#This Row],[Tournament]]),"",IF(COUNT(tData[[#This Row],[R1]:[R3]])=0,"No show",RIGHT("000"&amp;FLOOR(tData[[#This Row],[Best]],$R$1),3)&amp;"-"&amp;RIGHT("000"&amp;FLOOR(tData[[#This Row],[Best]],$R$1)+$R$1-1,3)))</f>
        <v>150-199</v>
      </c>
      <c r="S253" s="51" t="str">
        <f>IF(ISBLANK(tData[[#This Row],[Tournament]]),"",IF(COUNT(tData[[#This Row],[R1]:[R3]])=0,"No show",RIGHT("000"&amp;FLOOR(tData[[#This Row],[Best]],$S$1),3)&amp;"-"&amp;RIGHT("000"&amp;FLOOR(tData[[#This Row],[Best]],$S$1)+$S$1-1,3)))</f>
        <v>160-169</v>
      </c>
      <c r="T253" s="58"/>
      <c r="U253" s="48" t="str">
        <f ca="1">IF(OR(tData[[#This Row],[Q]]="X",tData[[#This Row],[Q]]="*"),IFERROR(OFFSET(tComplete[[#Headers],[Next Round]],MATCH(tData[[#This Row],[Tournament]],tComplete[Tournament],0),0),""),"")</f>
        <v/>
      </c>
      <c r="V253" s="41" t="b">
        <f>IF(ISBLANK(tData[[#This Row],[Tournament]]),"",NOT(ISERR(FIND("SAP",UPPER(tData[[#This Row],[Team]])))))</f>
        <v>0</v>
      </c>
    </row>
    <row r="254" spans="2:22" ht="16" x14ac:dyDescent="0.2">
      <c r="B254" s="41" t="s">
        <v>221</v>
      </c>
      <c r="C254" s="41"/>
      <c r="D254" s="41" t="str">
        <f ca="1">IFERROR(OFFSET(tComplete[[#Headers],[Country]],MATCH(tData[[#This Row],[Tournament]],tComplete[Tournament],0),0),"")</f>
        <v>DE</v>
      </c>
      <c r="E254" s="49">
        <f ca="1">IFERROR(OFFSET(tComplete[[#Headers],[Date]],MATCH(tData[[#This Row],[Tournament]],tComplete[Tournament],0),0),"")</f>
        <v>46045</v>
      </c>
      <c r="F254" s="49" t="str">
        <f ca="1">IFERROR(OFFSET(tComplete[[#Headers],[Round]],MATCH(tData[[#This Row],[Tournament]],tComplete[Tournament],0),0),"")</f>
        <v>Regio</v>
      </c>
      <c r="G254" s="41" t="s">
        <v>589</v>
      </c>
      <c r="H254" s="41">
        <v>120</v>
      </c>
      <c r="I254" s="41">
        <v>130</v>
      </c>
      <c r="J254" s="41">
        <v>75</v>
      </c>
      <c r="K254" s="41"/>
      <c r="L254" s="41"/>
      <c r="M254" s="41"/>
      <c r="N254" s="41"/>
      <c r="O254" s="48">
        <f>IF(ISBLANK(B254),"",IF(COUNT(tData[[#This Row],[R1]:[R3]])=0,"",MAX(tData[[#This Row],[R1]:[R3]])))</f>
        <v>130</v>
      </c>
      <c r="P254" s="50">
        <f>IF(ISBLANK(tData[[#This Row],[Tournament]]),"",IF(COUNT(tData[[#This Row],[R1]:[R3]])=0,"",MAX(tData[[#This Row],[R1]:[R3]],tData[[#This Row],[QF]:[F2]])))</f>
        <v>130</v>
      </c>
      <c r="Q254" s="51">
        <f>IF(ISBLANK(tData[[#This Row],[Tournament]]),"",IFERROR(AVERAGE(tData[[#This Row],[R1]:[R3]],tData[[#This Row],[QF]:[F2]]),""))</f>
        <v>108.33333333333333</v>
      </c>
      <c r="R254" s="51" t="str">
        <f>IF(ISBLANK(tData[[#This Row],[Tournament]]),"",IF(COUNT(tData[[#This Row],[R1]:[R3]])=0,"No show",RIGHT("000"&amp;FLOOR(tData[[#This Row],[Best]],$R$1),3)&amp;"-"&amp;RIGHT("000"&amp;FLOOR(tData[[#This Row],[Best]],$R$1)+$R$1-1,3)))</f>
        <v>100-149</v>
      </c>
      <c r="S254" s="51" t="str">
        <f>IF(ISBLANK(tData[[#This Row],[Tournament]]),"",IF(COUNT(tData[[#This Row],[R1]:[R3]])=0,"No show",RIGHT("000"&amp;FLOOR(tData[[#This Row],[Best]],$S$1),3)&amp;"-"&amp;RIGHT("000"&amp;FLOOR(tData[[#This Row],[Best]],$S$1)+$S$1-1,3)))</f>
        <v>130-139</v>
      </c>
      <c r="T254" s="58"/>
      <c r="U254" s="48" t="str">
        <f ca="1">IF(OR(tData[[#This Row],[Q]]="X",tData[[#This Row],[Q]]="*"),IFERROR(OFFSET(tComplete[[#Headers],[Next Round]],MATCH(tData[[#This Row],[Tournament]],tComplete[Tournament],0),0),""),"")</f>
        <v/>
      </c>
      <c r="V254" s="41" t="b">
        <f>IF(ISBLANK(tData[[#This Row],[Tournament]]),"",NOT(ISERR(FIND("SAP",UPPER(tData[[#This Row],[Team]])))))</f>
        <v>0</v>
      </c>
    </row>
    <row r="255" spans="2:22" ht="16" x14ac:dyDescent="0.2">
      <c r="B255" s="41" t="s">
        <v>41</v>
      </c>
      <c r="C255" s="41"/>
      <c r="D255" s="41" t="str">
        <f ca="1">IFERROR(OFFSET(tComplete[[#Headers],[Country]],MATCH(tData[[#This Row],[Tournament]],tComplete[Tournament],0),0),"")</f>
        <v>DE</v>
      </c>
      <c r="E255" s="49">
        <f ca="1">IFERROR(OFFSET(tComplete[[#Headers],[Date]],MATCH(tData[[#This Row],[Tournament]],tComplete[Tournament],0),0),"")</f>
        <v>46046</v>
      </c>
      <c r="F255" s="49" t="str">
        <f ca="1">IFERROR(OFFSET(tComplete[[#Headers],[Round]],MATCH(tData[[#This Row],[Tournament]],tComplete[Tournament],0),0),"")</f>
        <v>Regio</v>
      </c>
      <c r="G255" s="41" t="s">
        <v>1030</v>
      </c>
      <c r="H255" s="41">
        <v>400</v>
      </c>
      <c r="I255" s="41">
        <v>435</v>
      </c>
      <c r="J255" s="41">
        <v>415</v>
      </c>
      <c r="K255" s="41">
        <v>415</v>
      </c>
      <c r="L255" s="41">
        <v>435</v>
      </c>
      <c r="M255" s="41">
        <v>365</v>
      </c>
      <c r="N255" s="41">
        <v>390</v>
      </c>
      <c r="O255" s="48">
        <f>IF(ISBLANK(B255),"",IF(COUNT(tData[[#This Row],[R1]:[R3]])=0,"",MAX(tData[[#This Row],[R1]:[R3]])))</f>
        <v>435</v>
      </c>
      <c r="P255" s="50">
        <f>IF(ISBLANK(tData[[#This Row],[Tournament]]),"",IF(COUNT(tData[[#This Row],[R1]:[R3]])=0,"",MAX(tData[[#This Row],[R1]:[R3]],tData[[#This Row],[QF]:[F2]])))</f>
        <v>435</v>
      </c>
      <c r="Q255" s="51">
        <f>IF(ISBLANK(tData[[#This Row],[Tournament]]),"",IFERROR(AVERAGE(tData[[#This Row],[R1]:[R3]],tData[[#This Row],[QF]:[F2]]),""))</f>
        <v>407.85714285714283</v>
      </c>
      <c r="R255" s="51" t="str">
        <f>IF(ISBLANK(tData[[#This Row],[Tournament]]),"",IF(COUNT(tData[[#This Row],[R1]:[R3]])=0,"No show",RIGHT("000"&amp;FLOOR(tData[[#This Row],[Best]],$R$1),3)&amp;"-"&amp;RIGHT("000"&amp;FLOOR(tData[[#This Row],[Best]],$R$1)+$R$1-1,3)))</f>
        <v>400-449</v>
      </c>
      <c r="S255" s="51" t="str">
        <f>IF(ISBLANK(tData[[#This Row],[Tournament]]),"",IF(COUNT(tData[[#This Row],[R1]:[R3]])=0,"No show",RIGHT("000"&amp;FLOOR(tData[[#This Row],[Best]],$S$1),3)&amp;"-"&amp;RIGHT("000"&amp;FLOOR(tData[[#This Row],[Best]],$S$1)+$S$1-1,3)))</f>
        <v>430-439</v>
      </c>
      <c r="T255" s="58" t="s">
        <v>74</v>
      </c>
      <c r="U255" s="48" t="str">
        <f ca="1">IF(OR(tData[[#This Row],[Q]]="X",tData[[#This Row],[Q]]="*"),IFERROR(OFFSET(tComplete[[#Headers],[Next Round]],MATCH(tData[[#This Row],[Tournament]],tComplete[Tournament],0),0),""),"")</f>
        <v>Qualifikation Deutschland - Rockenhausen</v>
      </c>
      <c r="V255" s="41" t="b">
        <f>IF(ISBLANK(tData[[#This Row],[Tournament]]),"",NOT(ISERR(FIND("SAP",UPPER(tData[[#This Row],[Team]])))))</f>
        <v>0</v>
      </c>
    </row>
    <row r="256" spans="2:22" ht="16" x14ac:dyDescent="0.2">
      <c r="B256" s="41" t="s">
        <v>41</v>
      </c>
      <c r="C256" s="41"/>
      <c r="D256" s="41" t="str">
        <f ca="1">IFERROR(OFFSET(tComplete[[#Headers],[Country]],MATCH(tData[[#This Row],[Tournament]],tComplete[Tournament],0),0),"")</f>
        <v>DE</v>
      </c>
      <c r="E256" s="49">
        <f ca="1">IFERROR(OFFSET(tComplete[[#Headers],[Date]],MATCH(tData[[#This Row],[Tournament]],tComplete[Tournament],0),0),"")</f>
        <v>46046</v>
      </c>
      <c r="F256" s="49" t="str">
        <f ca="1">IFERROR(OFFSET(tComplete[[#Headers],[Round]],MATCH(tData[[#This Row],[Tournament]],tComplete[Tournament],0),0),"")</f>
        <v>Regio</v>
      </c>
      <c r="G256" s="41" t="s">
        <v>513</v>
      </c>
      <c r="H256" s="41">
        <v>345</v>
      </c>
      <c r="I256" s="41">
        <v>300</v>
      </c>
      <c r="J256" s="41">
        <v>335</v>
      </c>
      <c r="K256" s="41">
        <v>410</v>
      </c>
      <c r="L256" s="41">
        <v>450</v>
      </c>
      <c r="M256" s="41">
        <v>365</v>
      </c>
      <c r="N256" s="41">
        <v>325</v>
      </c>
      <c r="O256" s="48">
        <f>IF(ISBLANK(B256),"",IF(COUNT(tData[[#This Row],[R1]:[R3]])=0,"",MAX(tData[[#This Row],[R1]:[R3]])))</f>
        <v>345</v>
      </c>
      <c r="P256" s="50">
        <f>IF(ISBLANK(tData[[#This Row],[Tournament]]),"",IF(COUNT(tData[[#This Row],[R1]:[R3]])=0,"",MAX(tData[[#This Row],[R1]:[R3]],tData[[#This Row],[QF]:[F2]])))</f>
        <v>450</v>
      </c>
      <c r="Q256" s="51">
        <f>IF(ISBLANK(tData[[#This Row],[Tournament]]),"",IFERROR(AVERAGE(tData[[#This Row],[R1]:[R3]],tData[[#This Row],[QF]:[F2]]),""))</f>
        <v>361.42857142857144</v>
      </c>
      <c r="R256" s="51" t="str">
        <f>IF(ISBLANK(tData[[#This Row],[Tournament]]),"",IF(COUNT(tData[[#This Row],[R1]:[R3]])=0,"No show",RIGHT("000"&amp;FLOOR(tData[[#This Row],[Best]],$R$1),3)&amp;"-"&amp;RIGHT("000"&amp;FLOOR(tData[[#This Row],[Best]],$R$1)+$R$1-1,3)))</f>
        <v>450-499</v>
      </c>
      <c r="S256" s="51" t="str">
        <f>IF(ISBLANK(tData[[#This Row],[Tournament]]),"",IF(COUNT(tData[[#This Row],[R1]:[R3]])=0,"No show",RIGHT("000"&amp;FLOOR(tData[[#This Row],[Best]],$S$1),3)&amp;"-"&amp;RIGHT("000"&amp;FLOOR(tData[[#This Row],[Best]],$S$1)+$S$1-1,3)))</f>
        <v>450-459</v>
      </c>
      <c r="T256" s="58" t="s">
        <v>74</v>
      </c>
      <c r="U256" s="48" t="str">
        <f ca="1">IF(OR(tData[[#This Row],[Q]]="X",tData[[#This Row],[Q]]="*"),IFERROR(OFFSET(tComplete[[#Headers],[Next Round]],MATCH(tData[[#This Row],[Tournament]],tComplete[Tournament],0),0),""),"")</f>
        <v>Qualifikation Deutschland - Rockenhausen</v>
      </c>
      <c r="V256" s="41" t="b">
        <f>IF(ISBLANK(tData[[#This Row],[Tournament]]),"",NOT(ISERR(FIND("SAP",UPPER(tData[[#This Row],[Team]])))))</f>
        <v>0</v>
      </c>
    </row>
    <row r="257" spans="2:22" ht="16" x14ac:dyDescent="0.2">
      <c r="B257" s="41" t="s">
        <v>41</v>
      </c>
      <c r="C257" s="41"/>
      <c r="D257" s="41" t="str">
        <f ca="1">IFERROR(OFFSET(tComplete[[#Headers],[Country]],MATCH(tData[[#This Row],[Tournament]],tComplete[Tournament],0),0),"")</f>
        <v>DE</v>
      </c>
      <c r="E257" s="49">
        <f ca="1">IFERROR(OFFSET(tComplete[[#Headers],[Date]],MATCH(tData[[#This Row],[Tournament]],tComplete[Tournament],0),0),"")</f>
        <v>46046</v>
      </c>
      <c r="F257" s="49" t="str">
        <f ca="1">IFERROR(OFFSET(tComplete[[#Headers],[Round]],MATCH(tData[[#This Row],[Tournament]],tComplete[Tournament],0),0),"")</f>
        <v>Regio</v>
      </c>
      <c r="G257" s="41" t="s">
        <v>514</v>
      </c>
      <c r="H257" s="41">
        <v>315</v>
      </c>
      <c r="I257" s="41">
        <v>320</v>
      </c>
      <c r="J257" s="41">
        <v>250</v>
      </c>
      <c r="K257" s="41">
        <v>365</v>
      </c>
      <c r="L257" s="41">
        <v>260</v>
      </c>
      <c r="M257" s="41"/>
      <c r="N257" s="41"/>
      <c r="O257" s="48">
        <f>IF(ISBLANK(B257),"",IF(COUNT(tData[[#This Row],[R1]:[R3]])=0,"",MAX(tData[[#This Row],[R1]:[R3]])))</f>
        <v>320</v>
      </c>
      <c r="P257" s="50">
        <f>IF(ISBLANK(tData[[#This Row],[Tournament]]),"",IF(COUNT(tData[[#This Row],[R1]:[R3]])=0,"",MAX(tData[[#This Row],[R1]:[R3]],tData[[#This Row],[QF]:[F2]])))</f>
        <v>365</v>
      </c>
      <c r="Q257" s="51">
        <f>IF(ISBLANK(tData[[#This Row],[Tournament]]),"",IFERROR(AVERAGE(tData[[#This Row],[R1]:[R3]],tData[[#This Row],[QF]:[F2]]),""))</f>
        <v>302</v>
      </c>
      <c r="R257" s="51" t="str">
        <f>IF(ISBLANK(tData[[#This Row],[Tournament]]),"",IF(COUNT(tData[[#This Row],[R1]:[R3]])=0,"No show",RIGHT("000"&amp;FLOOR(tData[[#This Row],[Best]],$R$1),3)&amp;"-"&amp;RIGHT("000"&amp;FLOOR(tData[[#This Row],[Best]],$R$1)+$R$1-1,3)))</f>
        <v>350-399</v>
      </c>
      <c r="S257" s="51" t="str">
        <f>IF(ISBLANK(tData[[#This Row],[Tournament]]),"",IF(COUNT(tData[[#This Row],[R1]:[R3]])=0,"No show",RIGHT("000"&amp;FLOOR(tData[[#This Row],[Best]],$S$1),3)&amp;"-"&amp;RIGHT("000"&amp;FLOOR(tData[[#This Row],[Best]],$S$1)+$S$1-1,3)))</f>
        <v>360-369</v>
      </c>
      <c r="T257" s="58" t="s">
        <v>74</v>
      </c>
      <c r="U257" s="48" t="str">
        <f ca="1">IF(OR(tData[[#This Row],[Q]]="X",tData[[#This Row],[Q]]="*"),IFERROR(OFFSET(tComplete[[#Headers],[Next Round]],MATCH(tData[[#This Row],[Tournament]],tComplete[Tournament],0),0),""),"")</f>
        <v>Qualifikation Deutschland - Rockenhausen</v>
      </c>
      <c r="V257" s="41" t="b">
        <f>IF(ISBLANK(tData[[#This Row],[Tournament]]),"",NOT(ISERR(FIND("SAP",UPPER(tData[[#This Row],[Team]])))))</f>
        <v>0</v>
      </c>
    </row>
    <row r="258" spans="2:22" ht="16" x14ac:dyDescent="0.2">
      <c r="B258" s="41" t="s">
        <v>41</v>
      </c>
      <c r="C258" s="41"/>
      <c r="D258" s="41" t="str">
        <f ca="1">IFERROR(OFFSET(tComplete[[#Headers],[Country]],MATCH(tData[[#This Row],[Tournament]],tComplete[Tournament],0),0),"")</f>
        <v>DE</v>
      </c>
      <c r="E258" s="49">
        <f ca="1">IFERROR(OFFSET(tComplete[[#Headers],[Date]],MATCH(tData[[#This Row],[Tournament]],tComplete[Tournament],0),0),"")</f>
        <v>46046</v>
      </c>
      <c r="F258" s="49" t="str">
        <f ca="1">IFERROR(OFFSET(tComplete[[#Headers],[Round]],MATCH(tData[[#This Row],[Tournament]],tComplete[Tournament],0),0),"")</f>
        <v>Regio</v>
      </c>
      <c r="G258" s="41" t="s">
        <v>515</v>
      </c>
      <c r="H258" s="41">
        <v>265</v>
      </c>
      <c r="I258" s="41">
        <v>210</v>
      </c>
      <c r="J258" s="41">
        <v>280</v>
      </c>
      <c r="K258" s="41">
        <v>260</v>
      </c>
      <c r="L258" s="41">
        <v>200</v>
      </c>
      <c r="M258" s="41"/>
      <c r="N258" s="41"/>
      <c r="O258" s="48">
        <f>IF(ISBLANK(B258),"",IF(COUNT(tData[[#This Row],[R1]:[R3]])=0,"",MAX(tData[[#This Row],[R1]:[R3]])))</f>
        <v>280</v>
      </c>
      <c r="P258" s="50">
        <f>IF(ISBLANK(tData[[#This Row],[Tournament]]),"",IF(COUNT(tData[[#This Row],[R1]:[R3]])=0,"",MAX(tData[[#This Row],[R1]:[R3]],tData[[#This Row],[QF]:[F2]])))</f>
        <v>280</v>
      </c>
      <c r="Q258" s="51">
        <f>IF(ISBLANK(tData[[#This Row],[Tournament]]),"",IFERROR(AVERAGE(tData[[#This Row],[R1]:[R3]],tData[[#This Row],[QF]:[F2]]),""))</f>
        <v>243</v>
      </c>
      <c r="R258" s="51" t="str">
        <f>IF(ISBLANK(tData[[#This Row],[Tournament]]),"",IF(COUNT(tData[[#This Row],[R1]:[R3]])=0,"No show",RIGHT("000"&amp;FLOOR(tData[[#This Row],[Best]],$R$1),3)&amp;"-"&amp;RIGHT("000"&amp;FLOOR(tData[[#This Row],[Best]],$R$1)+$R$1-1,3)))</f>
        <v>250-299</v>
      </c>
      <c r="S258" s="51" t="str">
        <f>IF(ISBLANK(tData[[#This Row],[Tournament]]),"",IF(COUNT(tData[[#This Row],[R1]:[R3]])=0,"No show",RIGHT("000"&amp;FLOOR(tData[[#This Row],[Best]],$S$1),3)&amp;"-"&amp;RIGHT("000"&amp;FLOOR(tData[[#This Row],[Best]],$S$1)+$S$1-1,3)))</f>
        <v>280-289</v>
      </c>
      <c r="T258" s="58" t="s">
        <v>74</v>
      </c>
      <c r="U258" s="48" t="str">
        <f ca="1">IF(OR(tData[[#This Row],[Q]]="X",tData[[#This Row],[Q]]="*"),IFERROR(OFFSET(tComplete[[#Headers],[Next Round]],MATCH(tData[[#This Row],[Tournament]],tComplete[Tournament],0),0),""),"")</f>
        <v>Qualifikation Deutschland - Rockenhausen</v>
      </c>
      <c r="V258" s="41" t="b">
        <f>IF(ISBLANK(tData[[#This Row],[Tournament]]),"",NOT(ISERR(FIND("SAP",UPPER(tData[[#This Row],[Team]])))))</f>
        <v>0</v>
      </c>
    </row>
    <row r="259" spans="2:22" ht="16" x14ac:dyDescent="0.2">
      <c r="B259" s="41" t="s">
        <v>41</v>
      </c>
      <c r="C259" s="41"/>
      <c r="D259" s="41" t="str">
        <f ca="1">IFERROR(OFFSET(tComplete[[#Headers],[Country]],MATCH(tData[[#This Row],[Tournament]],tComplete[Tournament],0),0),"")</f>
        <v>DE</v>
      </c>
      <c r="E259" s="49">
        <f ca="1">IFERROR(OFFSET(tComplete[[#Headers],[Date]],MATCH(tData[[#This Row],[Tournament]],tComplete[Tournament],0),0),"")</f>
        <v>46046</v>
      </c>
      <c r="F259" s="49" t="str">
        <f ca="1">IFERROR(OFFSET(tComplete[[#Headers],[Round]],MATCH(tData[[#This Row],[Tournament]],tComplete[Tournament],0),0),"")</f>
        <v>Regio</v>
      </c>
      <c r="G259" s="41" t="s">
        <v>516</v>
      </c>
      <c r="H259" s="41">
        <v>150</v>
      </c>
      <c r="I259" s="41">
        <v>200</v>
      </c>
      <c r="J259" s="41">
        <v>260</v>
      </c>
      <c r="K259" s="41">
        <v>250</v>
      </c>
      <c r="L259" s="41"/>
      <c r="M259" s="41"/>
      <c r="N259" s="41"/>
      <c r="O259" s="48">
        <f>IF(ISBLANK(B259),"",IF(COUNT(tData[[#This Row],[R1]:[R3]])=0,"",MAX(tData[[#This Row],[R1]:[R3]])))</f>
        <v>260</v>
      </c>
      <c r="P259" s="50">
        <f>IF(ISBLANK(tData[[#This Row],[Tournament]]),"",IF(COUNT(tData[[#This Row],[R1]:[R3]])=0,"",MAX(tData[[#This Row],[R1]:[R3]],tData[[#This Row],[QF]:[F2]])))</f>
        <v>260</v>
      </c>
      <c r="Q259" s="51">
        <f>IF(ISBLANK(tData[[#This Row],[Tournament]]),"",IFERROR(AVERAGE(tData[[#This Row],[R1]:[R3]],tData[[#This Row],[QF]:[F2]]),""))</f>
        <v>215</v>
      </c>
      <c r="R259" s="51" t="str">
        <f>IF(ISBLANK(tData[[#This Row],[Tournament]]),"",IF(COUNT(tData[[#This Row],[R1]:[R3]])=0,"No show",RIGHT("000"&amp;FLOOR(tData[[#This Row],[Best]],$R$1),3)&amp;"-"&amp;RIGHT("000"&amp;FLOOR(tData[[#This Row],[Best]],$R$1)+$R$1-1,3)))</f>
        <v>250-299</v>
      </c>
      <c r="S259" s="51" t="str">
        <f>IF(ISBLANK(tData[[#This Row],[Tournament]]),"",IF(COUNT(tData[[#This Row],[R1]:[R3]])=0,"No show",RIGHT("000"&amp;FLOOR(tData[[#This Row],[Best]],$S$1),3)&amp;"-"&amp;RIGHT("000"&amp;FLOOR(tData[[#This Row],[Best]],$S$1)+$S$1-1,3)))</f>
        <v>260-269</v>
      </c>
      <c r="T259" s="58"/>
      <c r="U259" s="48" t="str">
        <f ca="1">IF(OR(tData[[#This Row],[Q]]="X",tData[[#This Row],[Q]]="*"),IFERROR(OFFSET(tComplete[[#Headers],[Next Round]],MATCH(tData[[#This Row],[Tournament]],tComplete[Tournament],0),0),""),"")</f>
        <v/>
      </c>
      <c r="V259" s="41" t="b">
        <f>IF(ISBLANK(tData[[#This Row],[Tournament]]),"",NOT(ISERR(FIND("SAP",UPPER(tData[[#This Row],[Team]])))))</f>
        <v>0</v>
      </c>
    </row>
    <row r="260" spans="2:22" ht="16" x14ac:dyDescent="0.2">
      <c r="B260" s="41" t="s">
        <v>41</v>
      </c>
      <c r="C260" s="41"/>
      <c r="D260" s="41" t="str">
        <f ca="1">IFERROR(OFFSET(tComplete[[#Headers],[Country]],MATCH(tData[[#This Row],[Tournament]],tComplete[Tournament],0),0),"")</f>
        <v>DE</v>
      </c>
      <c r="E260" s="49">
        <f ca="1">IFERROR(OFFSET(tComplete[[#Headers],[Date]],MATCH(tData[[#This Row],[Tournament]],tComplete[Tournament],0),0),"")</f>
        <v>46046</v>
      </c>
      <c r="F260" s="49" t="str">
        <f ca="1">IFERROR(OFFSET(tComplete[[#Headers],[Round]],MATCH(tData[[#This Row],[Tournament]],tComplete[Tournament],0),0),"")</f>
        <v>Regio</v>
      </c>
      <c r="G260" s="41" t="s">
        <v>517</v>
      </c>
      <c r="H260" s="41">
        <v>135</v>
      </c>
      <c r="I260" s="41">
        <v>205</v>
      </c>
      <c r="J260" s="41">
        <v>290</v>
      </c>
      <c r="K260" s="41">
        <v>235</v>
      </c>
      <c r="L260" s="41"/>
      <c r="M260" s="41"/>
      <c r="N260" s="41"/>
      <c r="O260" s="48">
        <f>IF(ISBLANK(B260),"",IF(COUNT(tData[[#This Row],[R1]:[R3]])=0,"",MAX(tData[[#This Row],[R1]:[R3]])))</f>
        <v>290</v>
      </c>
      <c r="P260" s="50">
        <f>IF(ISBLANK(tData[[#This Row],[Tournament]]),"",IF(COUNT(tData[[#This Row],[R1]:[R3]])=0,"",MAX(tData[[#This Row],[R1]:[R3]],tData[[#This Row],[QF]:[F2]])))</f>
        <v>290</v>
      </c>
      <c r="Q260" s="51">
        <f>IF(ISBLANK(tData[[#This Row],[Tournament]]),"",IFERROR(AVERAGE(tData[[#This Row],[R1]:[R3]],tData[[#This Row],[QF]:[F2]]),""))</f>
        <v>216.25</v>
      </c>
      <c r="R260" s="51" t="str">
        <f>IF(ISBLANK(tData[[#This Row],[Tournament]]),"",IF(COUNT(tData[[#This Row],[R1]:[R3]])=0,"No show",RIGHT("000"&amp;FLOOR(tData[[#This Row],[Best]],$R$1),3)&amp;"-"&amp;RIGHT("000"&amp;FLOOR(tData[[#This Row],[Best]],$R$1)+$R$1-1,3)))</f>
        <v>250-299</v>
      </c>
      <c r="S260" s="51" t="str">
        <f>IF(ISBLANK(tData[[#This Row],[Tournament]]),"",IF(COUNT(tData[[#This Row],[R1]:[R3]])=0,"No show",RIGHT("000"&amp;FLOOR(tData[[#This Row],[Best]],$S$1),3)&amp;"-"&amp;RIGHT("000"&amp;FLOOR(tData[[#This Row],[Best]],$S$1)+$S$1-1,3)))</f>
        <v>290-299</v>
      </c>
      <c r="T260" s="58"/>
      <c r="U260" s="48" t="str">
        <f ca="1">IF(OR(tData[[#This Row],[Q]]="X",tData[[#This Row],[Q]]="*"),IFERROR(OFFSET(tComplete[[#Headers],[Next Round]],MATCH(tData[[#This Row],[Tournament]],tComplete[Tournament],0),0),""),"")</f>
        <v/>
      </c>
      <c r="V260" s="41" t="b">
        <f>IF(ISBLANK(tData[[#This Row],[Tournament]]),"",NOT(ISERR(FIND("SAP",UPPER(tData[[#This Row],[Team]])))))</f>
        <v>0</v>
      </c>
    </row>
    <row r="261" spans="2:22" ht="16" x14ac:dyDescent="0.2">
      <c r="B261" s="41" t="s">
        <v>41</v>
      </c>
      <c r="C261" s="41"/>
      <c r="D261" s="41" t="str">
        <f ca="1">IFERROR(OFFSET(tComplete[[#Headers],[Country]],MATCH(tData[[#This Row],[Tournament]],tComplete[Tournament],0),0),"")</f>
        <v>DE</v>
      </c>
      <c r="E261" s="49">
        <f ca="1">IFERROR(OFFSET(tComplete[[#Headers],[Date]],MATCH(tData[[#This Row],[Tournament]],tComplete[Tournament],0),0),"")</f>
        <v>46046</v>
      </c>
      <c r="F261" s="49" t="str">
        <f ca="1">IFERROR(OFFSET(tComplete[[#Headers],[Round]],MATCH(tData[[#This Row],[Tournament]],tComplete[Tournament],0),0),"")</f>
        <v>Regio</v>
      </c>
      <c r="G261" s="41" t="s">
        <v>518</v>
      </c>
      <c r="H261" s="41">
        <v>280</v>
      </c>
      <c r="I261" s="41">
        <v>300</v>
      </c>
      <c r="J261" s="41">
        <v>230</v>
      </c>
      <c r="K261" s="41">
        <v>225</v>
      </c>
      <c r="L261" s="41"/>
      <c r="M261" s="41"/>
      <c r="N261" s="41"/>
      <c r="O261" s="48">
        <f>IF(ISBLANK(B261),"",IF(COUNT(tData[[#This Row],[R1]:[R3]])=0,"",MAX(tData[[#This Row],[R1]:[R3]])))</f>
        <v>300</v>
      </c>
      <c r="P261" s="50">
        <f>IF(ISBLANK(tData[[#This Row],[Tournament]]),"",IF(COUNT(tData[[#This Row],[R1]:[R3]])=0,"",MAX(tData[[#This Row],[R1]:[R3]],tData[[#This Row],[QF]:[F2]])))</f>
        <v>300</v>
      </c>
      <c r="Q261" s="51">
        <f>IF(ISBLANK(tData[[#This Row],[Tournament]]),"",IFERROR(AVERAGE(tData[[#This Row],[R1]:[R3]],tData[[#This Row],[QF]:[F2]]),""))</f>
        <v>258.75</v>
      </c>
      <c r="R261" s="51" t="str">
        <f>IF(ISBLANK(tData[[#This Row],[Tournament]]),"",IF(COUNT(tData[[#This Row],[R1]:[R3]])=0,"No show",RIGHT("000"&amp;FLOOR(tData[[#This Row],[Best]],$R$1),3)&amp;"-"&amp;RIGHT("000"&amp;FLOOR(tData[[#This Row],[Best]],$R$1)+$R$1-1,3)))</f>
        <v>300-349</v>
      </c>
      <c r="S261" s="51" t="str">
        <f>IF(ISBLANK(tData[[#This Row],[Tournament]]),"",IF(COUNT(tData[[#This Row],[R1]:[R3]])=0,"No show",RIGHT("000"&amp;FLOOR(tData[[#This Row],[Best]],$S$1),3)&amp;"-"&amp;RIGHT("000"&amp;FLOOR(tData[[#This Row],[Best]],$S$1)+$S$1-1,3)))</f>
        <v>300-309</v>
      </c>
      <c r="T261" s="58"/>
      <c r="U261" s="48" t="str">
        <f ca="1">IF(OR(tData[[#This Row],[Q]]="X",tData[[#This Row],[Q]]="*"),IFERROR(OFFSET(tComplete[[#Headers],[Next Round]],MATCH(tData[[#This Row],[Tournament]],tComplete[Tournament],0),0),""),"")</f>
        <v/>
      </c>
      <c r="V261" s="41" t="b">
        <f>IF(ISBLANK(tData[[#This Row],[Tournament]]),"",NOT(ISERR(FIND("SAP",UPPER(tData[[#This Row],[Team]])))))</f>
        <v>0</v>
      </c>
    </row>
    <row r="262" spans="2:22" ht="16" x14ac:dyDescent="0.2">
      <c r="B262" s="41" t="s">
        <v>41</v>
      </c>
      <c r="C262" s="41"/>
      <c r="D262" s="41" t="str">
        <f ca="1">IFERROR(OFFSET(tComplete[[#Headers],[Country]],MATCH(tData[[#This Row],[Tournament]],tComplete[Tournament],0),0),"")</f>
        <v>DE</v>
      </c>
      <c r="E262" s="49">
        <f ca="1">IFERROR(OFFSET(tComplete[[#Headers],[Date]],MATCH(tData[[#This Row],[Tournament]],tComplete[Tournament],0),0),"")</f>
        <v>46046</v>
      </c>
      <c r="F262" s="49" t="str">
        <f ca="1">IFERROR(OFFSET(tComplete[[#Headers],[Round]],MATCH(tData[[#This Row],[Tournament]],tComplete[Tournament],0),0),"")</f>
        <v>Regio</v>
      </c>
      <c r="G262" s="41" t="s">
        <v>519</v>
      </c>
      <c r="H262" s="41">
        <v>325</v>
      </c>
      <c r="I262" s="41">
        <v>215</v>
      </c>
      <c r="J262" s="41">
        <v>280</v>
      </c>
      <c r="K262" s="41">
        <v>215</v>
      </c>
      <c r="L262" s="41"/>
      <c r="M262" s="41"/>
      <c r="N262" s="41"/>
      <c r="O262" s="48">
        <f>IF(ISBLANK(B262),"",IF(COUNT(tData[[#This Row],[R1]:[R3]])=0,"",MAX(tData[[#This Row],[R1]:[R3]])))</f>
        <v>325</v>
      </c>
      <c r="P262" s="50">
        <f>IF(ISBLANK(tData[[#This Row],[Tournament]]),"",IF(COUNT(tData[[#This Row],[R1]:[R3]])=0,"",MAX(tData[[#This Row],[R1]:[R3]],tData[[#This Row],[QF]:[F2]])))</f>
        <v>325</v>
      </c>
      <c r="Q262" s="51">
        <f>IF(ISBLANK(tData[[#This Row],[Tournament]]),"",IFERROR(AVERAGE(tData[[#This Row],[R1]:[R3]],tData[[#This Row],[QF]:[F2]]),""))</f>
        <v>258.75</v>
      </c>
      <c r="R262" s="51" t="str">
        <f>IF(ISBLANK(tData[[#This Row],[Tournament]]),"",IF(COUNT(tData[[#This Row],[R1]:[R3]])=0,"No show",RIGHT("000"&amp;FLOOR(tData[[#This Row],[Best]],$R$1),3)&amp;"-"&amp;RIGHT("000"&amp;FLOOR(tData[[#This Row],[Best]],$R$1)+$R$1-1,3)))</f>
        <v>300-349</v>
      </c>
      <c r="S262" s="51" t="str">
        <f>IF(ISBLANK(tData[[#This Row],[Tournament]]),"",IF(COUNT(tData[[#This Row],[R1]:[R3]])=0,"No show",RIGHT("000"&amp;FLOOR(tData[[#This Row],[Best]],$S$1),3)&amp;"-"&amp;RIGHT("000"&amp;FLOOR(tData[[#This Row],[Best]],$S$1)+$S$1-1,3)))</f>
        <v>320-329</v>
      </c>
      <c r="T262" s="58"/>
      <c r="U262" s="48" t="str">
        <f ca="1">IF(OR(tData[[#This Row],[Q]]="X",tData[[#This Row],[Q]]="*"),IFERROR(OFFSET(tComplete[[#Headers],[Next Round]],MATCH(tData[[#This Row],[Tournament]],tComplete[Tournament],0),0),""),"")</f>
        <v/>
      </c>
      <c r="V262" s="41" t="b">
        <f>IF(ISBLANK(tData[[#This Row],[Tournament]]),"",NOT(ISERR(FIND("SAP",UPPER(tData[[#This Row],[Team]])))))</f>
        <v>0</v>
      </c>
    </row>
    <row r="263" spans="2:22" ht="16" x14ac:dyDescent="0.2">
      <c r="B263" s="41" t="s">
        <v>41</v>
      </c>
      <c r="C263" s="41"/>
      <c r="D263" s="41" t="str">
        <f ca="1">IFERROR(OFFSET(tComplete[[#Headers],[Country]],MATCH(tData[[#This Row],[Tournament]],tComplete[Tournament],0),0),"")</f>
        <v>DE</v>
      </c>
      <c r="E263" s="49">
        <f ca="1">IFERROR(OFFSET(tComplete[[#Headers],[Date]],MATCH(tData[[#This Row],[Tournament]],tComplete[Tournament],0),0),"")</f>
        <v>46046</v>
      </c>
      <c r="F263" s="49" t="str">
        <f ca="1">IFERROR(OFFSET(tComplete[[#Headers],[Round]],MATCH(tData[[#This Row],[Tournament]],tComplete[Tournament],0),0),"")</f>
        <v>Regio</v>
      </c>
      <c r="G263" s="41" t="s">
        <v>520</v>
      </c>
      <c r="H263" s="41">
        <v>185</v>
      </c>
      <c r="I263" s="41">
        <v>215</v>
      </c>
      <c r="J263" s="41">
        <v>245</v>
      </c>
      <c r="K263" s="41"/>
      <c r="L263" s="41"/>
      <c r="M263" s="41"/>
      <c r="N263" s="41"/>
      <c r="O263" s="48">
        <f>IF(ISBLANK(B263),"",IF(COUNT(tData[[#This Row],[R1]:[R3]])=0,"",MAX(tData[[#This Row],[R1]:[R3]])))</f>
        <v>245</v>
      </c>
      <c r="P263" s="50">
        <f>IF(ISBLANK(tData[[#This Row],[Tournament]]),"",IF(COUNT(tData[[#This Row],[R1]:[R3]])=0,"",MAX(tData[[#This Row],[R1]:[R3]],tData[[#This Row],[QF]:[F2]])))</f>
        <v>245</v>
      </c>
      <c r="Q263" s="51">
        <f>IF(ISBLANK(tData[[#This Row],[Tournament]]),"",IFERROR(AVERAGE(tData[[#This Row],[R1]:[R3]],tData[[#This Row],[QF]:[F2]]),""))</f>
        <v>215</v>
      </c>
      <c r="R263" s="51" t="str">
        <f>IF(ISBLANK(tData[[#This Row],[Tournament]]),"",IF(COUNT(tData[[#This Row],[R1]:[R3]])=0,"No show",RIGHT("000"&amp;FLOOR(tData[[#This Row],[Best]],$R$1),3)&amp;"-"&amp;RIGHT("000"&amp;FLOOR(tData[[#This Row],[Best]],$R$1)+$R$1-1,3)))</f>
        <v>200-249</v>
      </c>
      <c r="S263" s="51" t="str">
        <f>IF(ISBLANK(tData[[#This Row],[Tournament]]),"",IF(COUNT(tData[[#This Row],[R1]:[R3]])=0,"No show",RIGHT("000"&amp;FLOOR(tData[[#This Row],[Best]],$S$1),3)&amp;"-"&amp;RIGHT("000"&amp;FLOOR(tData[[#This Row],[Best]],$S$1)+$S$1-1,3)))</f>
        <v>240-249</v>
      </c>
      <c r="T263" s="58"/>
      <c r="U263" s="48" t="str">
        <f ca="1">IF(OR(tData[[#This Row],[Q]]="X",tData[[#This Row],[Q]]="*"),IFERROR(OFFSET(tComplete[[#Headers],[Next Round]],MATCH(tData[[#This Row],[Tournament]],tComplete[Tournament],0),0),""),"")</f>
        <v/>
      </c>
      <c r="V263" s="41" t="b">
        <f>IF(ISBLANK(tData[[#This Row],[Tournament]]),"",NOT(ISERR(FIND("SAP",UPPER(tData[[#This Row],[Team]])))))</f>
        <v>0</v>
      </c>
    </row>
    <row r="264" spans="2:22" ht="16" x14ac:dyDescent="0.2">
      <c r="B264" s="41" t="s">
        <v>41</v>
      </c>
      <c r="C264" s="41"/>
      <c r="D264" s="41" t="str">
        <f ca="1">IFERROR(OFFSET(tComplete[[#Headers],[Country]],MATCH(tData[[#This Row],[Tournament]],tComplete[Tournament],0),0),"")</f>
        <v>DE</v>
      </c>
      <c r="E264" s="49">
        <f ca="1">IFERROR(OFFSET(tComplete[[#Headers],[Date]],MATCH(tData[[#This Row],[Tournament]],tComplete[Tournament],0),0),"")</f>
        <v>46046</v>
      </c>
      <c r="F264" s="49" t="str">
        <f ca="1">IFERROR(OFFSET(tComplete[[#Headers],[Round]],MATCH(tData[[#This Row],[Tournament]],tComplete[Tournament],0),0),"")</f>
        <v>Regio</v>
      </c>
      <c r="G264" s="41" t="s">
        <v>521</v>
      </c>
      <c r="H264" s="41">
        <v>200</v>
      </c>
      <c r="I264" s="41">
        <v>150</v>
      </c>
      <c r="J264" s="41">
        <v>165</v>
      </c>
      <c r="K264" s="41"/>
      <c r="L264" s="41"/>
      <c r="M264" s="41"/>
      <c r="N264" s="41"/>
      <c r="O264" s="48">
        <f>IF(ISBLANK(B264),"",IF(COUNT(tData[[#This Row],[R1]:[R3]])=0,"",MAX(tData[[#This Row],[R1]:[R3]])))</f>
        <v>200</v>
      </c>
      <c r="P264" s="50">
        <f>IF(ISBLANK(tData[[#This Row],[Tournament]]),"",IF(COUNT(tData[[#This Row],[R1]:[R3]])=0,"",MAX(tData[[#This Row],[R1]:[R3]],tData[[#This Row],[QF]:[F2]])))</f>
        <v>200</v>
      </c>
      <c r="Q264" s="51">
        <f>IF(ISBLANK(tData[[#This Row],[Tournament]]),"",IFERROR(AVERAGE(tData[[#This Row],[R1]:[R3]],tData[[#This Row],[QF]:[F2]]),""))</f>
        <v>171.66666666666666</v>
      </c>
      <c r="R264" s="51" t="str">
        <f>IF(ISBLANK(tData[[#This Row],[Tournament]]),"",IF(COUNT(tData[[#This Row],[R1]:[R3]])=0,"No show",RIGHT("000"&amp;FLOOR(tData[[#This Row],[Best]],$R$1),3)&amp;"-"&amp;RIGHT("000"&amp;FLOOR(tData[[#This Row],[Best]],$R$1)+$R$1-1,3)))</f>
        <v>200-249</v>
      </c>
      <c r="S264" s="51" t="str">
        <f>IF(ISBLANK(tData[[#This Row],[Tournament]]),"",IF(COUNT(tData[[#This Row],[R1]:[R3]])=0,"No show",RIGHT("000"&amp;FLOOR(tData[[#This Row],[Best]],$S$1),3)&amp;"-"&amp;RIGHT("000"&amp;FLOOR(tData[[#This Row],[Best]],$S$1)+$S$1-1,3)))</f>
        <v>200-209</v>
      </c>
      <c r="T264" s="58"/>
      <c r="U264" s="48" t="str">
        <f ca="1">IF(OR(tData[[#This Row],[Q]]="X",tData[[#This Row],[Q]]="*"),IFERROR(OFFSET(tComplete[[#Headers],[Next Round]],MATCH(tData[[#This Row],[Tournament]],tComplete[Tournament],0),0),""),"")</f>
        <v/>
      </c>
      <c r="V264" s="41" t="b">
        <f>IF(ISBLANK(tData[[#This Row],[Tournament]]),"",NOT(ISERR(FIND("SAP",UPPER(tData[[#This Row],[Team]])))))</f>
        <v>0</v>
      </c>
    </row>
    <row r="265" spans="2:22" ht="16" x14ac:dyDescent="0.2">
      <c r="B265" s="41" t="s">
        <v>41</v>
      </c>
      <c r="C265" s="41"/>
      <c r="D265" s="41" t="str">
        <f ca="1">IFERROR(OFFSET(tComplete[[#Headers],[Country]],MATCH(tData[[#This Row],[Tournament]],tComplete[Tournament],0),0),"")</f>
        <v>DE</v>
      </c>
      <c r="E265" s="49">
        <f ca="1">IFERROR(OFFSET(tComplete[[#Headers],[Date]],MATCH(tData[[#This Row],[Tournament]],tComplete[Tournament],0),0),"")</f>
        <v>46046</v>
      </c>
      <c r="F265" s="49" t="str">
        <f ca="1">IFERROR(OFFSET(tComplete[[#Headers],[Round]],MATCH(tData[[#This Row],[Tournament]],tComplete[Tournament],0),0),"")</f>
        <v>Regio</v>
      </c>
      <c r="G265" s="41" t="s">
        <v>522</v>
      </c>
      <c r="H265" s="41">
        <v>145</v>
      </c>
      <c r="I265" s="41">
        <v>155</v>
      </c>
      <c r="J265" s="41">
        <v>200</v>
      </c>
      <c r="K265" s="41"/>
      <c r="L265" s="41"/>
      <c r="M265" s="41"/>
      <c r="N265" s="41"/>
      <c r="O265" s="48">
        <f>IF(ISBLANK(B265),"",IF(COUNT(tData[[#This Row],[R1]:[R3]])=0,"",MAX(tData[[#This Row],[R1]:[R3]])))</f>
        <v>200</v>
      </c>
      <c r="P265" s="50">
        <f>IF(ISBLANK(tData[[#This Row],[Tournament]]),"",IF(COUNT(tData[[#This Row],[R1]:[R3]])=0,"",MAX(tData[[#This Row],[R1]:[R3]],tData[[#This Row],[QF]:[F2]])))</f>
        <v>200</v>
      </c>
      <c r="Q265" s="51">
        <f>IF(ISBLANK(tData[[#This Row],[Tournament]]),"",IFERROR(AVERAGE(tData[[#This Row],[R1]:[R3]],tData[[#This Row],[QF]:[F2]]),""))</f>
        <v>166.66666666666666</v>
      </c>
      <c r="R265" s="51" t="str">
        <f>IF(ISBLANK(tData[[#This Row],[Tournament]]),"",IF(COUNT(tData[[#This Row],[R1]:[R3]])=0,"No show",RIGHT("000"&amp;FLOOR(tData[[#This Row],[Best]],$R$1),3)&amp;"-"&amp;RIGHT("000"&amp;FLOOR(tData[[#This Row],[Best]],$R$1)+$R$1-1,3)))</f>
        <v>200-249</v>
      </c>
      <c r="S265" s="51" t="str">
        <f>IF(ISBLANK(tData[[#This Row],[Tournament]]),"",IF(COUNT(tData[[#This Row],[R1]:[R3]])=0,"No show",RIGHT("000"&amp;FLOOR(tData[[#This Row],[Best]],$S$1),3)&amp;"-"&amp;RIGHT("000"&amp;FLOOR(tData[[#This Row],[Best]],$S$1)+$S$1-1,3)))</f>
        <v>200-209</v>
      </c>
      <c r="T265" s="58"/>
      <c r="U265" s="48" t="str">
        <f ca="1">IF(OR(tData[[#This Row],[Q]]="X",tData[[#This Row],[Q]]="*"),IFERROR(OFFSET(tComplete[[#Headers],[Next Round]],MATCH(tData[[#This Row],[Tournament]],tComplete[Tournament],0),0),""),"")</f>
        <v/>
      </c>
      <c r="V265" s="41" t="b">
        <f>IF(ISBLANK(tData[[#This Row],[Tournament]]),"",NOT(ISERR(FIND("SAP",UPPER(tData[[#This Row],[Team]])))))</f>
        <v>0</v>
      </c>
    </row>
    <row r="266" spans="2:22" ht="16" x14ac:dyDescent="0.2">
      <c r="B266" s="41" t="s">
        <v>41</v>
      </c>
      <c r="C266" s="41"/>
      <c r="D266" s="41" t="str">
        <f ca="1">IFERROR(OFFSET(tComplete[[#Headers],[Country]],MATCH(tData[[#This Row],[Tournament]],tComplete[Tournament],0),0),"")</f>
        <v>DE</v>
      </c>
      <c r="E266" s="49">
        <f ca="1">IFERROR(OFFSET(tComplete[[#Headers],[Date]],MATCH(tData[[#This Row],[Tournament]],tComplete[Tournament],0),0),"")</f>
        <v>46046</v>
      </c>
      <c r="F266" s="49" t="str">
        <f ca="1">IFERROR(OFFSET(tComplete[[#Headers],[Round]],MATCH(tData[[#This Row],[Tournament]],tComplete[Tournament],0),0),"")</f>
        <v>Regio</v>
      </c>
      <c r="G266" s="41" t="s">
        <v>523</v>
      </c>
      <c r="H266" s="41">
        <v>195</v>
      </c>
      <c r="I266" s="41">
        <v>150</v>
      </c>
      <c r="J266" s="41">
        <v>170</v>
      </c>
      <c r="K266" s="41"/>
      <c r="L266" s="41"/>
      <c r="M266" s="41"/>
      <c r="N266" s="41"/>
      <c r="O266" s="48">
        <f>IF(ISBLANK(B266),"",IF(COUNT(tData[[#This Row],[R1]:[R3]])=0,"",MAX(tData[[#This Row],[R1]:[R3]])))</f>
        <v>195</v>
      </c>
      <c r="P266" s="50">
        <f>IF(ISBLANK(tData[[#This Row],[Tournament]]),"",IF(COUNT(tData[[#This Row],[R1]:[R3]])=0,"",MAX(tData[[#This Row],[R1]:[R3]],tData[[#This Row],[QF]:[F2]])))</f>
        <v>195</v>
      </c>
      <c r="Q266" s="51">
        <f>IF(ISBLANK(tData[[#This Row],[Tournament]]),"",IFERROR(AVERAGE(tData[[#This Row],[R1]:[R3]],tData[[#This Row],[QF]:[F2]]),""))</f>
        <v>171.66666666666666</v>
      </c>
      <c r="R266" s="51" t="str">
        <f>IF(ISBLANK(tData[[#This Row],[Tournament]]),"",IF(COUNT(tData[[#This Row],[R1]:[R3]])=0,"No show",RIGHT("000"&amp;FLOOR(tData[[#This Row],[Best]],$R$1),3)&amp;"-"&amp;RIGHT("000"&amp;FLOOR(tData[[#This Row],[Best]],$R$1)+$R$1-1,3)))</f>
        <v>150-199</v>
      </c>
      <c r="S266" s="51" t="str">
        <f>IF(ISBLANK(tData[[#This Row],[Tournament]]),"",IF(COUNT(tData[[#This Row],[R1]:[R3]])=0,"No show",RIGHT("000"&amp;FLOOR(tData[[#This Row],[Best]],$S$1),3)&amp;"-"&amp;RIGHT("000"&amp;FLOOR(tData[[#This Row],[Best]],$S$1)+$S$1-1,3)))</f>
        <v>190-199</v>
      </c>
      <c r="T266" s="58"/>
      <c r="U266" s="48" t="str">
        <f ca="1">IF(OR(tData[[#This Row],[Q]]="X",tData[[#This Row],[Q]]="*"),IFERROR(OFFSET(tComplete[[#Headers],[Next Round]],MATCH(tData[[#This Row],[Tournament]],tComplete[Tournament],0),0),""),"")</f>
        <v/>
      </c>
      <c r="V266" s="41" t="b">
        <f>IF(ISBLANK(tData[[#This Row],[Tournament]]),"",NOT(ISERR(FIND("SAP",UPPER(tData[[#This Row],[Team]])))))</f>
        <v>0</v>
      </c>
    </row>
    <row r="267" spans="2:22" ht="16" x14ac:dyDescent="0.2">
      <c r="B267" s="41" t="s">
        <v>41</v>
      </c>
      <c r="C267" s="41"/>
      <c r="D267" s="41" t="str">
        <f ca="1">IFERROR(OFFSET(tComplete[[#Headers],[Country]],MATCH(tData[[#This Row],[Tournament]],tComplete[Tournament],0),0),"")</f>
        <v>DE</v>
      </c>
      <c r="E267" s="49">
        <f ca="1">IFERROR(OFFSET(tComplete[[#Headers],[Date]],MATCH(tData[[#This Row],[Tournament]],tComplete[Tournament],0),0),"")</f>
        <v>46046</v>
      </c>
      <c r="F267" s="49" t="str">
        <f ca="1">IFERROR(OFFSET(tComplete[[#Headers],[Round]],MATCH(tData[[#This Row],[Tournament]],tComplete[Tournament],0),0),"")</f>
        <v>Regio</v>
      </c>
      <c r="G267" s="41" t="s">
        <v>524</v>
      </c>
      <c r="H267" s="41">
        <v>140</v>
      </c>
      <c r="I267" s="41">
        <v>140</v>
      </c>
      <c r="J267" s="41">
        <v>180</v>
      </c>
      <c r="K267" s="41"/>
      <c r="L267" s="41"/>
      <c r="M267" s="41"/>
      <c r="N267" s="41"/>
      <c r="O267" s="48">
        <f>IF(ISBLANK(B267),"",IF(COUNT(tData[[#This Row],[R1]:[R3]])=0,"",MAX(tData[[#This Row],[R1]:[R3]])))</f>
        <v>180</v>
      </c>
      <c r="P267" s="50">
        <f>IF(ISBLANK(tData[[#This Row],[Tournament]]),"",IF(COUNT(tData[[#This Row],[R1]:[R3]])=0,"",MAX(tData[[#This Row],[R1]:[R3]],tData[[#This Row],[QF]:[F2]])))</f>
        <v>180</v>
      </c>
      <c r="Q267" s="51">
        <f>IF(ISBLANK(tData[[#This Row],[Tournament]]),"",IFERROR(AVERAGE(tData[[#This Row],[R1]:[R3]],tData[[#This Row],[QF]:[F2]]),""))</f>
        <v>153.33333333333334</v>
      </c>
      <c r="R267" s="51" t="str">
        <f>IF(ISBLANK(tData[[#This Row],[Tournament]]),"",IF(COUNT(tData[[#This Row],[R1]:[R3]])=0,"No show",RIGHT("000"&amp;FLOOR(tData[[#This Row],[Best]],$R$1),3)&amp;"-"&amp;RIGHT("000"&amp;FLOOR(tData[[#This Row],[Best]],$R$1)+$R$1-1,3)))</f>
        <v>150-199</v>
      </c>
      <c r="S267" s="51" t="str">
        <f>IF(ISBLANK(tData[[#This Row],[Tournament]]),"",IF(COUNT(tData[[#This Row],[R1]:[R3]])=0,"No show",RIGHT("000"&amp;FLOOR(tData[[#This Row],[Best]],$S$1),3)&amp;"-"&amp;RIGHT("000"&amp;FLOOR(tData[[#This Row],[Best]],$S$1)+$S$1-1,3)))</f>
        <v>180-189</v>
      </c>
      <c r="T267" s="58"/>
      <c r="U267" s="48" t="str">
        <f ca="1">IF(OR(tData[[#This Row],[Q]]="X",tData[[#This Row],[Q]]="*"),IFERROR(OFFSET(tComplete[[#Headers],[Next Round]],MATCH(tData[[#This Row],[Tournament]],tComplete[Tournament],0),0),""),"")</f>
        <v/>
      </c>
      <c r="V267" s="41" t="b">
        <f>IF(ISBLANK(tData[[#This Row],[Tournament]]),"",NOT(ISERR(FIND("SAP",UPPER(tData[[#This Row],[Team]])))))</f>
        <v>0</v>
      </c>
    </row>
    <row r="268" spans="2:22" ht="16" x14ac:dyDescent="0.2">
      <c r="B268" s="41" t="s">
        <v>41</v>
      </c>
      <c r="C268" s="41"/>
      <c r="D268" s="41" t="str">
        <f ca="1">IFERROR(OFFSET(tComplete[[#Headers],[Country]],MATCH(tData[[#This Row],[Tournament]],tComplete[Tournament],0),0),"")</f>
        <v>DE</v>
      </c>
      <c r="E268" s="49">
        <f ca="1">IFERROR(OFFSET(tComplete[[#Headers],[Date]],MATCH(tData[[#This Row],[Tournament]],tComplete[Tournament],0),0),"")</f>
        <v>46046</v>
      </c>
      <c r="F268" s="49" t="str">
        <f ca="1">IFERROR(OFFSET(tComplete[[#Headers],[Round]],MATCH(tData[[#This Row],[Tournament]],tComplete[Tournament],0),0),"")</f>
        <v>Regio</v>
      </c>
      <c r="G268" s="41" t="s">
        <v>525</v>
      </c>
      <c r="H268" s="41">
        <v>115</v>
      </c>
      <c r="I268" s="41">
        <v>180</v>
      </c>
      <c r="J268" s="41">
        <v>115</v>
      </c>
      <c r="K268" s="41"/>
      <c r="L268" s="48"/>
      <c r="M268" s="48"/>
      <c r="N268" s="48"/>
      <c r="O268" s="48">
        <f>IF(ISBLANK(B268),"",IF(COUNT(tData[[#This Row],[R1]:[R3]])=0,"",MAX(tData[[#This Row],[R1]:[R3]])))</f>
        <v>180</v>
      </c>
      <c r="P268" s="50">
        <f>IF(ISBLANK(tData[[#This Row],[Tournament]]),"",IF(COUNT(tData[[#This Row],[R1]:[R3]])=0,"",MAX(tData[[#This Row],[R1]:[R3]],tData[[#This Row],[QF]:[F2]])))</f>
        <v>180</v>
      </c>
      <c r="Q268" s="51">
        <f>IF(ISBLANK(tData[[#This Row],[Tournament]]),"",IFERROR(AVERAGE(tData[[#This Row],[R1]:[R3]],tData[[#This Row],[QF]:[F2]]),""))</f>
        <v>136.66666666666666</v>
      </c>
      <c r="R268" s="51" t="str">
        <f>IF(ISBLANK(tData[[#This Row],[Tournament]]),"",IF(COUNT(tData[[#This Row],[R1]:[R3]])=0,"No show",RIGHT("000"&amp;FLOOR(tData[[#This Row],[Best]],$R$1),3)&amp;"-"&amp;RIGHT("000"&amp;FLOOR(tData[[#This Row],[Best]],$R$1)+$R$1-1,3)))</f>
        <v>150-199</v>
      </c>
      <c r="S268" s="51" t="str">
        <f>IF(ISBLANK(tData[[#This Row],[Tournament]]),"",IF(COUNT(tData[[#This Row],[R1]:[R3]])=0,"No show",RIGHT("000"&amp;FLOOR(tData[[#This Row],[Best]],$S$1),3)&amp;"-"&amp;RIGHT("000"&amp;FLOOR(tData[[#This Row],[Best]],$S$1)+$S$1-1,3)))</f>
        <v>180-189</v>
      </c>
      <c r="T268" s="58"/>
      <c r="U268" s="48" t="str">
        <f ca="1">IF(OR(tData[[#This Row],[Q]]="X",tData[[#This Row],[Q]]="*"),IFERROR(OFFSET(tComplete[[#Headers],[Next Round]],MATCH(tData[[#This Row],[Tournament]],tComplete[Tournament],0),0),""),"")</f>
        <v/>
      </c>
      <c r="V268" s="41" t="b">
        <f>IF(ISBLANK(tData[[#This Row],[Tournament]]),"",NOT(ISERR(FIND("SAP",UPPER(tData[[#This Row],[Team]])))))</f>
        <v>0</v>
      </c>
    </row>
    <row r="269" spans="2:22" ht="16" x14ac:dyDescent="0.2">
      <c r="B269" s="41" t="s">
        <v>41</v>
      </c>
      <c r="C269" s="41"/>
      <c r="D269" s="41" t="str">
        <f ca="1">IFERROR(OFFSET(tComplete[[#Headers],[Country]],MATCH(tData[[#This Row],[Tournament]],tComplete[Tournament],0),0),"")</f>
        <v>DE</v>
      </c>
      <c r="E269" s="49">
        <f ca="1">IFERROR(OFFSET(tComplete[[#Headers],[Date]],MATCH(tData[[#This Row],[Tournament]],tComplete[Tournament],0),0),"")</f>
        <v>46046</v>
      </c>
      <c r="F269" s="49" t="str">
        <f ca="1">IFERROR(OFFSET(tComplete[[#Headers],[Round]],MATCH(tData[[#This Row],[Tournament]],tComplete[Tournament],0),0),"")</f>
        <v>Regio</v>
      </c>
      <c r="G269" s="41" t="s">
        <v>526</v>
      </c>
      <c r="H269" s="41">
        <v>170</v>
      </c>
      <c r="I269" s="41">
        <v>165</v>
      </c>
      <c r="J269" s="41">
        <v>165</v>
      </c>
      <c r="K269" s="41"/>
      <c r="L269" s="48"/>
      <c r="M269" s="48"/>
      <c r="N269" s="48"/>
      <c r="O269" s="48">
        <f>IF(ISBLANK(B269),"",IF(COUNT(tData[[#This Row],[R1]:[R3]])=0,"",MAX(tData[[#This Row],[R1]:[R3]])))</f>
        <v>170</v>
      </c>
      <c r="P269" s="50">
        <f>IF(ISBLANK(tData[[#This Row],[Tournament]]),"",IF(COUNT(tData[[#This Row],[R1]:[R3]])=0,"",MAX(tData[[#This Row],[R1]:[R3]],tData[[#This Row],[QF]:[F2]])))</f>
        <v>170</v>
      </c>
      <c r="Q269" s="51">
        <f>IF(ISBLANK(tData[[#This Row],[Tournament]]),"",IFERROR(AVERAGE(tData[[#This Row],[R1]:[R3]],tData[[#This Row],[QF]:[F2]]),""))</f>
        <v>166.66666666666666</v>
      </c>
      <c r="R269" s="51" t="str">
        <f>IF(ISBLANK(tData[[#This Row],[Tournament]]),"",IF(COUNT(tData[[#This Row],[R1]:[R3]])=0,"No show",RIGHT("000"&amp;FLOOR(tData[[#This Row],[Best]],$R$1),3)&amp;"-"&amp;RIGHT("000"&amp;FLOOR(tData[[#This Row],[Best]],$R$1)+$R$1-1,3)))</f>
        <v>150-199</v>
      </c>
      <c r="S269" s="51" t="str">
        <f>IF(ISBLANK(tData[[#This Row],[Tournament]]),"",IF(COUNT(tData[[#This Row],[R1]:[R3]])=0,"No show",RIGHT("000"&amp;FLOOR(tData[[#This Row],[Best]],$S$1),3)&amp;"-"&amp;RIGHT("000"&amp;FLOOR(tData[[#This Row],[Best]],$S$1)+$S$1-1,3)))</f>
        <v>170-179</v>
      </c>
      <c r="T269" s="58"/>
      <c r="U269" s="48" t="str">
        <f ca="1">IF(OR(tData[[#This Row],[Q]]="X",tData[[#This Row],[Q]]="*"),IFERROR(OFFSET(tComplete[[#Headers],[Next Round]],MATCH(tData[[#This Row],[Tournament]],tComplete[Tournament],0),0),""),"")</f>
        <v/>
      </c>
      <c r="V269" s="41" t="b">
        <f>IF(ISBLANK(tData[[#This Row],[Tournament]]),"",NOT(ISERR(FIND("SAP",UPPER(tData[[#This Row],[Team]])))))</f>
        <v>0</v>
      </c>
    </row>
    <row r="270" spans="2:22" ht="16" x14ac:dyDescent="0.2">
      <c r="B270" s="41" t="s">
        <v>41</v>
      </c>
      <c r="C270" s="41"/>
      <c r="D270" s="41" t="str">
        <f ca="1">IFERROR(OFFSET(tComplete[[#Headers],[Country]],MATCH(tData[[#This Row],[Tournament]],tComplete[Tournament],0),0),"")</f>
        <v>DE</v>
      </c>
      <c r="E270" s="49">
        <f ca="1">IFERROR(OFFSET(tComplete[[#Headers],[Date]],MATCH(tData[[#This Row],[Tournament]],tComplete[Tournament],0),0),"")</f>
        <v>46046</v>
      </c>
      <c r="F270" s="49" t="str">
        <f ca="1">IFERROR(OFFSET(tComplete[[#Headers],[Round]],MATCH(tData[[#This Row],[Tournament]],tComplete[Tournament],0),0),"")</f>
        <v>Regio</v>
      </c>
      <c r="G270" s="41" t="s">
        <v>527</v>
      </c>
      <c r="H270" s="41">
        <v>145</v>
      </c>
      <c r="I270" s="41">
        <v>155</v>
      </c>
      <c r="J270" s="41">
        <v>165</v>
      </c>
      <c r="K270" s="41"/>
      <c r="L270" s="41"/>
      <c r="M270" s="41"/>
      <c r="N270" s="41"/>
      <c r="O270" s="48">
        <f>IF(ISBLANK(B270),"",IF(COUNT(tData[[#This Row],[R1]:[R3]])=0,"",MAX(tData[[#This Row],[R1]:[R3]])))</f>
        <v>165</v>
      </c>
      <c r="P270" s="50">
        <f>IF(ISBLANK(tData[[#This Row],[Tournament]]),"",IF(COUNT(tData[[#This Row],[R1]:[R3]])=0,"",MAX(tData[[#This Row],[R1]:[R3]],tData[[#This Row],[QF]:[F2]])))</f>
        <v>165</v>
      </c>
      <c r="Q270" s="51">
        <f>IF(ISBLANK(tData[[#This Row],[Tournament]]),"",IFERROR(AVERAGE(tData[[#This Row],[R1]:[R3]],tData[[#This Row],[QF]:[F2]]),""))</f>
        <v>155</v>
      </c>
      <c r="R270" s="51" t="str">
        <f>IF(ISBLANK(tData[[#This Row],[Tournament]]),"",IF(COUNT(tData[[#This Row],[R1]:[R3]])=0,"No show",RIGHT("000"&amp;FLOOR(tData[[#This Row],[Best]],$R$1),3)&amp;"-"&amp;RIGHT("000"&amp;FLOOR(tData[[#This Row],[Best]],$R$1)+$R$1-1,3)))</f>
        <v>150-199</v>
      </c>
      <c r="S270" s="51" t="str">
        <f>IF(ISBLANK(tData[[#This Row],[Tournament]]),"",IF(COUNT(tData[[#This Row],[R1]:[R3]])=0,"No show",RIGHT("000"&amp;FLOOR(tData[[#This Row],[Best]],$S$1),3)&amp;"-"&amp;RIGHT("000"&amp;FLOOR(tData[[#This Row],[Best]],$S$1)+$S$1-1,3)))</f>
        <v>160-169</v>
      </c>
      <c r="T270" s="58"/>
      <c r="U270" s="48" t="str">
        <f ca="1">IF(OR(tData[[#This Row],[Q]]="X",tData[[#This Row],[Q]]="*"),IFERROR(OFFSET(tComplete[[#Headers],[Next Round]],MATCH(tData[[#This Row],[Tournament]],tComplete[Tournament],0),0),""),"")</f>
        <v/>
      </c>
      <c r="V270" s="41" t="b">
        <f>IF(ISBLANK(tData[[#This Row],[Tournament]]),"",NOT(ISERR(FIND("SAP",UPPER(tData[[#This Row],[Team]])))))</f>
        <v>0</v>
      </c>
    </row>
    <row r="271" spans="2:22" ht="16" x14ac:dyDescent="0.2">
      <c r="B271" s="41" t="s">
        <v>41</v>
      </c>
      <c r="C271" s="41"/>
      <c r="D271" s="41" t="str">
        <f ca="1">IFERROR(OFFSET(tComplete[[#Headers],[Country]],MATCH(tData[[#This Row],[Tournament]],tComplete[Tournament],0),0),"")</f>
        <v>DE</v>
      </c>
      <c r="E271" s="49">
        <f ca="1">IFERROR(OFFSET(tComplete[[#Headers],[Date]],MATCH(tData[[#This Row],[Tournament]],tComplete[Tournament],0),0),"")</f>
        <v>46046</v>
      </c>
      <c r="F271" s="49" t="str">
        <f ca="1">IFERROR(OFFSET(tComplete[[#Headers],[Round]],MATCH(tData[[#This Row],[Tournament]],tComplete[Tournament],0),0),"")</f>
        <v>Regio</v>
      </c>
      <c r="G271" s="46" t="s">
        <v>528</v>
      </c>
      <c r="H271" s="41">
        <v>115</v>
      </c>
      <c r="I271" s="41">
        <v>130</v>
      </c>
      <c r="J271" s="41">
        <v>150</v>
      </c>
      <c r="K271" s="41"/>
      <c r="L271" s="41"/>
      <c r="M271" s="41"/>
      <c r="N271" s="41"/>
      <c r="O271" s="48">
        <f>IF(ISBLANK(B271),"",IF(COUNT(tData[[#This Row],[R1]:[R3]])=0,"",MAX(tData[[#This Row],[R1]:[R3]])))</f>
        <v>150</v>
      </c>
      <c r="P271" s="50">
        <f>IF(ISBLANK(tData[[#This Row],[Tournament]]),"",IF(COUNT(tData[[#This Row],[R1]:[R3]])=0,"",MAX(tData[[#This Row],[R1]:[R3]],tData[[#This Row],[QF]:[F2]])))</f>
        <v>150</v>
      </c>
      <c r="Q271" s="51">
        <f>IF(ISBLANK(tData[[#This Row],[Tournament]]),"",IFERROR(AVERAGE(tData[[#This Row],[R1]:[R3]],tData[[#This Row],[QF]:[F2]]),""))</f>
        <v>131.66666666666666</v>
      </c>
      <c r="R271" s="51" t="str">
        <f>IF(ISBLANK(tData[[#This Row],[Tournament]]),"",IF(COUNT(tData[[#This Row],[R1]:[R3]])=0,"No show",RIGHT("000"&amp;FLOOR(tData[[#This Row],[Best]],$R$1),3)&amp;"-"&amp;RIGHT("000"&amp;FLOOR(tData[[#This Row],[Best]],$R$1)+$R$1-1,3)))</f>
        <v>150-199</v>
      </c>
      <c r="S271" s="51" t="str">
        <f>IF(ISBLANK(tData[[#This Row],[Tournament]]),"",IF(COUNT(tData[[#This Row],[R1]:[R3]])=0,"No show",RIGHT("000"&amp;FLOOR(tData[[#This Row],[Best]],$S$1),3)&amp;"-"&amp;RIGHT("000"&amp;FLOOR(tData[[#This Row],[Best]],$S$1)+$S$1-1,3)))</f>
        <v>150-159</v>
      </c>
      <c r="T271" s="58"/>
      <c r="U271" s="48" t="str">
        <f ca="1">IF(OR(tData[[#This Row],[Q]]="X",tData[[#This Row],[Q]]="*"),IFERROR(OFFSET(tComplete[[#Headers],[Next Round]],MATCH(tData[[#This Row],[Tournament]],tComplete[Tournament],0),0),""),"")</f>
        <v/>
      </c>
      <c r="V271" s="41" t="b">
        <f>IF(ISBLANK(tData[[#This Row],[Tournament]]),"",NOT(ISERR(FIND("SAP",UPPER(tData[[#This Row],[Team]])))))</f>
        <v>0</v>
      </c>
    </row>
    <row r="272" spans="2:22" ht="16" x14ac:dyDescent="0.2">
      <c r="B272" s="41" t="s">
        <v>41</v>
      </c>
      <c r="C272" s="41"/>
      <c r="D272" s="41" t="str">
        <f ca="1">IFERROR(OFFSET(tComplete[[#Headers],[Country]],MATCH(tData[[#This Row],[Tournament]],tComplete[Tournament],0),0),"")</f>
        <v>DE</v>
      </c>
      <c r="E272" s="49">
        <f ca="1">IFERROR(OFFSET(tComplete[[#Headers],[Date]],MATCH(tData[[#This Row],[Tournament]],tComplete[Tournament],0),0),"")</f>
        <v>46046</v>
      </c>
      <c r="F272" s="49" t="str">
        <f ca="1">IFERROR(OFFSET(tComplete[[#Headers],[Round]],MATCH(tData[[#This Row],[Tournament]],tComplete[Tournament],0),0),"")</f>
        <v>Regio</v>
      </c>
      <c r="G272" s="41" t="s">
        <v>529</v>
      </c>
      <c r="H272" s="41">
        <v>125</v>
      </c>
      <c r="I272" s="41">
        <v>130</v>
      </c>
      <c r="J272" s="41">
        <v>145</v>
      </c>
      <c r="K272" s="41"/>
      <c r="L272" s="41"/>
      <c r="M272" s="41"/>
      <c r="N272" s="41"/>
      <c r="O272" s="48">
        <f>IF(ISBLANK(B272),"",IF(COUNT(tData[[#This Row],[R1]:[R3]])=0,"",MAX(tData[[#This Row],[R1]:[R3]])))</f>
        <v>145</v>
      </c>
      <c r="P272" s="50">
        <f>IF(ISBLANK(tData[[#This Row],[Tournament]]),"",IF(COUNT(tData[[#This Row],[R1]:[R3]])=0,"",MAX(tData[[#This Row],[R1]:[R3]],tData[[#This Row],[QF]:[F2]])))</f>
        <v>145</v>
      </c>
      <c r="Q272" s="51">
        <f>IF(ISBLANK(tData[[#This Row],[Tournament]]),"",IFERROR(AVERAGE(tData[[#This Row],[R1]:[R3]],tData[[#This Row],[QF]:[F2]]),""))</f>
        <v>133.33333333333334</v>
      </c>
      <c r="R272" s="51" t="str">
        <f>IF(ISBLANK(tData[[#This Row],[Tournament]]),"",IF(COUNT(tData[[#This Row],[R1]:[R3]])=0,"No show",RIGHT("000"&amp;FLOOR(tData[[#This Row],[Best]],$R$1),3)&amp;"-"&amp;RIGHT("000"&amp;FLOOR(tData[[#This Row],[Best]],$R$1)+$R$1-1,3)))</f>
        <v>100-149</v>
      </c>
      <c r="S272" s="51" t="str">
        <f>IF(ISBLANK(tData[[#This Row],[Tournament]]),"",IF(COUNT(tData[[#This Row],[R1]:[R3]])=0,"No show",RIGHT("000"&amp;FLOOR(tData[[#This Row],[Best]],$S$1),3)&amp;"-"&amp;RIGHT("000"&amp;FLOOR(tData[[#This Row],[Best]],$S$1)+$S$1-1,3)))</f>
        <v>140-149</v>
      </c>
      <c r="T272" s="58"/>
      <c r="U272" s="48" t="str">
        <f ca="1">IF(OR(tData[[#This Row],[Q]]="X",tData[[#This Row],[Q]]="*"),IFERROR(OFFSET(tComplete[[#Headers],[Next Round]],MATCH(tData[[#This Row],[Tournament]],tComplete[Tournament],0),0),""),"")</f>
        <v/>
      </c>
      <c r="V272" s="41" t="b">
        <f>IF(ISBLANK(tData[[#This Row],[Tournament]]),"",NOT(ISERR(FIND("SAP",UPPER(tData[[#This Row],[Team]])))))</f>
        <v>0</v>
      </c>
    </row>
    <row r="273" spans="2:22" ht="16" x14ac:dyDescent="0.2">
      <c r="B273" s="41" t="s">
        <v>41</v>
      </c>
      <c r="C273" s="41"/>
      <c r="D273" s="41" t="str">
        <f ca="1">IFERROR(OFFSET(tComplete[[#Headers],[Country]],MATCH(tData[[#This Row],[Tournament]],tComplete[Tournament],0),0),"")</f>
        <v>DE</v>
      </c>
      <c r="E273" s="49">
        <f ca="1">IFERROR(OFFSET(tComplete[[#Headers],[Date]],MATCH(tData[[#This Row],[Tournament]],tComplete[Tournament],0),0),"")</f>
        <v>46046</v>
      </c>
      <c r="F273" s="49" t="str">
        <f ca="1">IFERROR(OFFSET(tComplete[[#Headers],[Round]],MATCH(tData[[#This Row],[Tournament]],tComplete[Tournament],0),0),"")</f>
        <v>Regio</v>
      </c>
      <c r="G273" s="41" t="s">
        <v>530</v>
      </c>
      <c r="H273" s="41">
        <v>85</v>
      </c>
      <c r="I273" s="41">
        <v>95</v>
      </c>
      <c r="J273" s="41">
        <v>120</v>
      </c>
      <c r="K273" s="41"/>
      <c r="L273" s="41"/>
      <c r="M273" s="41"/>
      <c r="N273" s="41"/>
      <c r="O273" s="48">
        <f>IF(ISBLANK(B273),"",IF(COUNT(tData[[#This Row],[R1]:[R3]])=0,"",MAX(tData[[#This Row],[R1]:[R3]])))</f>
        <v>120</v>
      </c>
      <c r="P273" s="50">
        <f>IF(ISBLANK(tData[[#This Row],[Tournament]]),"",IF(COUNT(tData[[#This Row],[R1]:[R3]])=0,"",MAX(tData[[#This Row],[R1]:[R3]],tData[[#This Row],[QF]:[F2]])))</f>
        <v>120</v>
      </c>
      <c r="Q273" s="51">
        <f>IF(ISBLANK(tData[[#This Row],[Tournament]]),"",IFERROR(AVERAGE(tData[[#This Row],[R1]:[R3]],tData[[#This Row],[QF]:[F2]]),""))</f>
        <v>100</v>
      </c>
      <c r="R273" s="51" t="str">
        <f>IF(ISBLANK(tData[[#This Row],[Tournament]]),"",IF(COUNT(tData[[#This Row],[R1]:[R3]])=0,"No show",RIGHT("000"&amp;FLOOR(tData[[#This Row],[Best]],$R$1),3)&amp;"-"&amp;RIGHT("000"&amp;FLOOR(tData[[#This Row],[Best]],$R$1)+$R$1-1,3)))</f>
        <v>100-149</v>
      </c>
      <c r="S273" s="51" t="str">
        <f>IF(ISBLANK(tData[[#This Row],[Tournament]]),"",IF(COUNT(tData[[#This Row],[R1]:[R3]])=0,"No show",RIGHT("000"&amp;FLOOR(tData[[#This Row],[Best]],$S$1),3)&amp;"-"&amp;RIGHT("000"&amp;FLOOR(tData[[#This Row],[Best]],$S$1)+$S$1-1,3)))</f>
        <v>120-129</v>
      </c>
      <c r="T273" s="58"/>
      <c r="U273" s="48" t="str">
        <f ca="1">IF(OR(tData[[#This Row],[Q]]="X",tData[[#This Row],[Q]]="*"),IFERROR(OFFSET(tComplete[[#Headers],[Next Round]],MATCH(tData[[#This Row],[Tournament]],tComplete[Tournament],0),0),""),"")</f>
        <v/>
      </c>
      <c r="V273" s="41" t="b">
        <f>IF(ISBLANK(tData[[#This Row],[Tournament]]),"",NOT(ISERR(FIND("SAP",UPPER(tData[[#This Row],[Team]])))))</f>
        <v>0</v>
      </c>
    </row>
    <row r="274" spans="2:22" ht="16" x14ac:dyDescent="0.2">
      <c r="B274" s="41" t="s">
        <v>41</v>
      </c>
      <c r="C274" s="41"/>
      <c r="D274" s="41" t="str">
        <f ca="1">IFERROR(OFFSET(tComplete[[#Headers],[Country]],MATCH(tData[[#This Row],[Tournament]],tComplete[Tournament],0),0),"")</f>
        <v>DE</v>
      </c>
      <c r="E274" s="49">
        <f ca="1">IFERROR(OFFSET(tComplete[[#Headers],[Date]],MATCH(tData[[#This Row],[Tournament]],tComplete[Tournament],0),0),"")</f>
        <v>46046</v>
      </c>
      <c r="F274" s="49" t="str">
        <f ca="1">IFERROR(OFFSET(tComplete[[#Headers],[Round]],MATCH(tData[[#This Row],[Tournament]],tComplete[Tournament],0),0),"")</f>
        <v>Regio</v>
      </c>
      <c r="G274" s="41" t="s">
        <v>531</v>
      </c>
      <c r="H274" s="41">
        <v>120</v>
      </c>
      <c r="I274" s="41">
        <v>110</v>
      </c>
      <c r="J274" s="41">
        <v>95</v>
      </c>
      <c r="K274" s="41"/>
      <c r="L274" s="41"/>
      <c r="M274" s="41"/>
      <c r="N274" s="41"/>
      <c r="O274" s="48">
        <f>IF(ISBLANK(B274),"",IF(COUNT(tData[[#This Row],[R1]:[R3]])=0,"",MAX(tData[[#This Row],[R1]:[R3]])))</f>
        <v>120</v>
      </c>
      <c r="P274" s="50">
        <f>IF(ISBLANK(tData[[#This Row],[Tournament]]),"",IF(COUNT(tData[[#This Row],[R1]:[R3]])=0,"",MAX(tData[[#This Row],[R1]:[R3]],tData[[#This Row],[QF]:[F2]])))</f>
        <v>120</v>
      </c>
      <c r="Q274" s="51">
        <f>IF(ISBLANK(tData[[#This Row],[Tournament]]),"",IFERROR(AVERAGE(tData[[#This Row],[R1]:[R3]],tData[[#This Row],[QF]:[F2]]),""))</f>
        <v>108.33333333333333</v>
      </c>
      <c r="R274" s="51" t="str">
        <f>IF(ISBLANK(tData[[#This Row],[Tournament]]),"",IF(COUNT(tData[[#This Row],[R1]:[R3]])=0,"No show",RIGHT("000"&amp;FLOOR(tData[[#This Row],[Best]],$R$1),3)&amp;"-"&amp;RIGHT("000"&amp;FLOOR(tData[[#This Row],[Best]],$R$1)+$R$1-1,3)))</f>
        <v>100-149</v>
      </c>
      <c r="S274" s="51" t="str">
        <f>IF(ISBLANK(tData[[#This Row],[Tournament]]),"",IF(COUNT(tData[[#This Row],[R1]:[R3]])=0,"No show",RIGHT("000"&amp;FLOOR(tData[[#This Row],[Best]],$S$1),3)&amp;"-"&amp;RIGHT("000"&amp;FLOOR(tData[[#This Row],[Best]],$S$1)+$S$1-1,3)))</f>
        <v>120-129</v>
      </c>
      <c r="T274" s="58"/>
      <c r="U274" s="48" t="str">
        <f ca="1">IF(OR(tData[[#This Row],[Q]]="X",tData[[#This Row],[Q]]="*"),IFERROR(OFFSET(tComplete[[#Headers],[Next Round]],MATCH(tData[[#This Row],[Tournament]],tComplete[Tournament],0),0),""),"")</f>
        <v/>
      </c>
      <c r="V274" s="41" t="b">
        <f>IF(ISBLANK(tData[[#This Row],[Tournament]]),"",NOT(ISERR(FIND("SAP",UPPER(tData[[#This Row],[Team]])))))</f>
        <v>0</v>
      </c>
    </row>
    <row r="275" spans="2:22" ht="16" x14ac:dyDescent="0.2">
      <c r="B275" s="41" t="s">
        <v>41</v>
      </c>
      <c r="C275" s="41"/>
      <c r="D275" s="41" t="str">
        <f ca="1">IFERROR(OFFSET(tComplete[[#Headers],[Country]],MATCH(tData[[#This Row],[Tournament]],tComplete[Tournament],0),0),"")</f>
        <v>DE</v>
      </c>
      <c r="E275" s="49">
        <f ca="1">IFERROR(OFFSET(tComplete[[#Headers],[Date]],MATCH(tData[[#This Row],[Tournament]],tComplete[Tournament],0),0),"")</f>
        <v>46046</v>
      </c>
      <c r="F275" s="49" t="str">
        <f ca="1">IFERROR(OFFSET(tComplete[[#Headers],[Round]],MATCH(tData[[#This Row],[Tournament]],tComplete[Tournament],0),0),"")</f>
        <v>Regio</v>
      </c>
      <c r="G275" s="41" t="s">
        <v>532</v>
      </c>
      <c r="H275" s="41">
        <v>100</v>
      </c>
      <c r="I275" s="41">
        <v>110</v>
      </c>
      <c r="J275" s="41">
        <v>115</v>
      </c>
      <c r="K275" s="41"/>
      <c r="L275" s="41"/>
      <c r="M275" s="41"/>
      <c r="N275" s="41"/>
      <c r="O275" s="48">
        <f>IF(ISBLANK(B275),"",IF(COUNT(tData[[#This Row],[R1]:[R3]])=0,"",MAX(tData[[#This Row],[R1]:[R3]])))</f>
        <v>115</v>
      </c>
      <c r="P275" s="50">
        <f>IF(ISBLANK(tData[[#This Row],[Tournament]]),"",IF(COUNT(tData[[#This Row],[R1]:[R3]])=0,"",MAX(tData[[#This Row],[R1]:[R3]],tData[[#This Row],[QF]:[F2]])))</f>
        <v>115</v>
      </c>
      <c r="Q275" s="51">
        <f>IF(ISBLANK(tData[[#This Row],[Tournament]]),"",IFERROR(AVERAGE(tData[[#This Row],[R1]:[R3]],tData[[#This Row],[QF]:[F2]]),""))</f>
        <v>108.33333333333333</v>
      </c>
      <c r="R275" s="51" t="str">
        <f>IF(ISBLANK(tData[[#This Row],[Tournament]]),"",IF(COUNT(tData[[#This Row],[R1]:[R3]])=0,"No show",RIGHT("000"&amp;FLOOR(tData[[#This Row],[Best]],$R$1),3)&amp;"-"&amp;RIGHT("000"&amp;FLOOR(tData[[#This Row],[Best]],$R$1)+$R$1-1,3)))</f>
        <v>100-149</v>
      </c>
      <c r="S275" s="51" t="str">
        <f>IF(ISBLANK(tData[[#This Row],[Tournament]]),"",IF(COUNT(tData[[#This Row],[R1]:[R3]])=0,"No show",RIGHT("000"&amp;FLOOR(tData[[#This Row],[Best]],$S$1),3)&amp;"-"&amp;RIGHT("000"&amp;FLOOR(tData[[#This Row],[Best]],$S$1)+$S$1-1,3)))</f>
        <v>110-119</v>
      </c>
      <c r="T275" s="58"/>
      <c r="U275" s="48" t="str">
        <f ca="1">IF(OR(tData[[#This Row],[Q]]="X",tData[[#This Row],[Q]]="*"),IFERROR(OFFSET(tComplete[[#Headers],[Next Round]],MATCH(tData[[#This Row],[Tournament]],tComplete[Tournament],0),0),""),"")</f>
        <v/>
      </c>
      <c r="V275" s="41" t="b">
        <f>IF(ISBLANK(tData[[#This Row],[Tournament]]),"",NOT(ISERR(FIND("SAP",UPPER(tData[[#This Row],[Team]])))))</f>
        <v>0</v>
      </c>
    </row>
    <row r="276" spans="2:22" ht="16" x14ac:dyDescent="0.2">
      <c r="B276" s="41" t="s">
        <v>41</v>
      </c>
      <c r="C276" s="41"/>
      <c r="D276" s="41" t="str">
        <f ca="1">IFERROR(OFFSET(tComplete[[#Headers],[Country]],MATCH(tData[[#This Row],[Tournament]],tComplete[Tournament],0),0),"")</f>
        <v>DE</v>
      </c>
      <c r="E276" s="49">
        <f ca="1">IFERROR(OFFSET(tComplete[[#Headers],[Date]],MATCH(tData[[#This Row],[Tournament]],tComplete[Tournament],0),0),"")</f>
        <v>46046</v>
      </c>
      <c r="F276" s="49" t="str">
        <f ca="1">IFERROR(OFFSET(tComplete[[#Headers],[Round]],MATCH(tData[[#This Row],[Tournament]],tComplete[Tournament],0),0),"")</f>
        <v>Regio</v>
      </c>
      <c r="G276" s="41" t="s">
        <v>533</v>
      </c>
      <c r="H276" s="41">
        <v>85</v>
      </c>
      <c r="I276" s="41">
        <v>115</v>
      </c>
      <c r="J276" s="41">
        <v>85</v>
      </c>
      <c r="K276" s="41"/>
      <c r="L276" s="41"/>
      <c r="M276" s="41"/>
      <c r="N276" s="41"/>
      <c r="O276" s="48">
        <f>IF(ISBLANK(B276),"",IF(COUNT(tData[[#This Row],[R1]:[R3]])=0,"",MAX(tData[[#This Row],[R1]:[R3]])))</f>
        <v>115</v>
      </c>
      <c r="P276" s="50">
        <f>IF(ISBLANK(tData[[#This Row],[Tournament]]),"",IF(COUNT(tData[[#This Row],[R1]:[R3]])=0,"",MAX(tData[[#This Row],[R1]:[R3]],tData[[#This Row],[QF]:[F2]])))</f>
        <v>115</v>
      </c>
      <c r="Q276" s="51">
        <f>IF(ISBLANK(tData[[#This Row],[Tournament]]),"",IFERROR(AVERAGE(tData[[#This Row],[R1]:[R3]],tData[[#This Row],[QF]:[F2]]),""))</f>
        <v>95</v>
      </c>
      <c r="R276" s="51" t="str">
        <f>IF(ISBLANK(tData[[#This Row],[Tournament]]),"",IF(COUNT(tData[[#This Row],[R1]:[R3]])=0,"No show",RIGHT("000"&amp;FLOOR(tData[[#This Row],[Best]],$R$1),3)&amp;"-"&amp;RIGHT("000"&amp;FLOOR(tData[[#This Row],[Best]],$R$1)+$R$1-1,3)))</f>
        <v>100-149</v>
      </c>
      <c r="S276" s="51" t="str">
        <f>IF(ISBLANK(tData[[#This Row],[Tournament]]),"",IF(COUNT(tData[[#This Row],[R1]:[R3]])=0,"No show",RIGHT("000"&amp;FLOOR(tData[[#This Row],[Best]],$S$1),3)&amp;"-"&amp;RIGHT("000"&amp;FLOOR(tData[[#This Row],[Best]],$S$1)+$S$1-1,3)))</f>
        <v>110-119</v>
      </c>
      <c r="T276" s="58"/>
      <c r="U276" s="48" t="str">
        <f ca="1">IF(OR(tData[[#This Row],[Q]]="X",tData[[#This Row],[Q]]="*"),IFERROR(OFFSET(tComplete[[#Headers],[Next Round]],MATCH(tData[[#This Row],[Tournament]],tComplete[Tournament],0),0),""),"")</f>
        <v/>
      </c>
      <c r="V276" s="41" t="b">
        <f>IF(ISBLANK(tData[[#This Row],[Tournament]]),"",NOT(ISERR(FIND("SAP",UPPER(tData[[#This Row],[Team]])))))</f>
        <v>0</v>
      </c>
    </row>
    <row r="277" spans="2:22" ht="16" x14ac:dyDescent="0.2">
      <c r="B277" s="41" t="s">
        <v>41</v>
      </c>
      <c r="C277" s="41"/>
      <c r="D277" s="41" t="str">
        <f ca="1">IFERROR(OFFSET(tComplete[[#Headers],[Country]],MATCH(tData[[#This Row],[Tournament]],tComplete[Tournament],0),0),"")</f>
        <v>DE</v>
      </c>
      <c r="E277" s="49">
        <f ca="1">IFERROR(OFFSET(tComplete[[#Headers],[Date]],MATCH(tData[[#This Row],[Tournament]],tComplete[Tournament],0),0),"")</f>
        <v>46046</v>
      </c>
      <c r="F277" s="49" t="str">
        <f ca="1">IFERROR(OFFSET(tComplete[[#Headers],[Round]],MATCH(tData[[#This Row],[Tournament]],tComplete[Tournament],0),0),"")</f>
        <v>Regio</v>
      </c>
      <c r="G277" s="41" t="s">
        <v>534</v>
      </c>
      <c r="H277" s="41">
        <v>85</v>
      </c>
      <c r="I277" s="41">
        <v>80</v>
      </c>
      <c r="J277" s="41">
        <v>100</v>
      </c>
      <c r="K277" s="41"/>
      <c r="L277" s="41"/>
      <c r="M277" s="41"/>
      <c r="N277" s="41"/>
      <c r="O277" s="48">
        <f>IF(ISBLANK(B277),"",IF(COUNT(tData[[#This Row],[R1]:[R3]])=0,"",MAX(tData[[#This Row],[R1]:[R3]])))</f>
        <v>100</v>
      </c>
      <c r="P277" s="50">
        <f>IF(ISBLANK(tData[[#This Row],[Tournament]]),"",IF(COUNT(tData[[#This Row],[R1]:[R3]])=0,"",MAX(tData[[#This Row],[R1]:[R3]],tData[[#This Row],[QF]:[F2]])))</f>
        <v>100</v>
      </c>
      <c r="Q277" s="51">
        <f>IF(ISBLANK(tData[[#This Row],[Tournament]]),"",IFERROR(AVERAGE(tData[[#This Row],[R1]:[R3]],tData[[#This Row],[QF]:[F2]]),""))</f>
        <v>88.333333333333329</v>
      </c>
      <c r="R277" s="51" t="str">
        <f>IF(ISBLANK(tData[[#This Row],[Tournament]]),"",IF(COUNT(tData[[#This Row],[R1]:[R3]])=0,"No show",RIGHT("000"&amp;FLOOR(tData[[#This Row],[Best]],$R$1),3)&amp;"-"&amp;RIGHT("000"&amp;FLOOR(tData[[#This Row],[Best]],$R$1)+$R$1-1,3)))</f>
        <v>100-149</v>
      </c>
      <c r="S277" s="51" t="str">
        <f>IF(ISBLANK(tData[[#This Row],[Tournament]]),"",IF(COUNT(tData[[#This Row],[R1]:[R3]])=0,"No show",RIGHT("000"&amp;FLOOR(tData[[#This Row],[Best]],$S$1),3)&amp;"-"&amp;RIGHT("000"&amp;FLOOR(tData[[#This Row],[Best]],$S$1)+$S$1-1,3)))</f>
        <v>100-109</v>
      </c>
      <c r="T277" s="58"/>
      <c r="U277" s="48" t="str">
        <f ca="1">IF(OR(tData[[#This Row],[Q]]="X",tData[[#This Row],[Q]]="*"),IFERROR(OFFSET(tComplete[[#Headers],[Next Round]],MATCH(tData[[#This Row],[Tournament]],tComplete[Tournament],0),0),""),"")</f>
        <v/>
      </c>
      <c r="V277" s="41" t="b">
        <f>IF(ISBLANK(tData[[#This Row],[Tournament]]),"",NOT(ISERR(FIND("SAP",UPPER(tData[[#This Row],[Team]])))))</f>
        <v>0</v>
      </c>
    </row>
    <row r="278" spans="2:22" ht="16" x14ac:dyDescent="0.2">
      <c r="B278" s="41" t="s">
        <v>38</v>
      </c>
      <c r="C278" s="41"/>
      <c r="D278" s="41" t="str">
        <f ca="1">IFERROR(OFFSET(tComplete[[#Headers],[Country]],MATCH(tData[[#This Row],[Tournament]],tComplete[Tournament],0),0),"")</f>
        <v>DE</v>
      </c>
      <c r="E278" s="49">
        <f ca="1">IFERROR(OFFSET(tComplete[[#Headers],[Date]],MATCH(tData[[#This Row],[Tournament]],tComplete[Tournament],0),0),"")</f>
        <v>46046</v>
      </c>
      <c r="F278" s="49" t="str">
        <f ca="1">IFERROR(OFFSET(tComplete[[#Headers],[Round]],MATCH(tData[[#This Row],[Tournament]],tComplete[Tournament],0),0),"")</f>
        <v>Regio</v>
      </c>
      <c r="G278" s="41" t="s">
        <v>539</v>
      </c>
      <c r="H278" s="41">
        <v>275</v>
      </c>
      <c r="I278" s="41">
        <v>300</v>
      </c>
      <c r="J278" s="41">
        <v>330</v>
      </c>
      <c r="K278" s="41"/>
      <c r="L278" s="41">
        <v>310</v>
      </c>
      <c r="M278" s="41">
        <v>185</v>
      </c>
      <c r="N278" s="41">
        <v>310</v>
      </c>
      <c r="O278" s="48">
        <f>IF(ISBLANK(B278),"",IF(COUNT(tData[[#This Row],[R1]:[R3]])=0,"",MAX(tData[[#This Row],[R1]:[R3]])))</f>
        <v>330</v>
      </c>
      <c r="P278" s="50">
        <f>IF(ISBLANK(tData[[#This Row],[Tournament]]),"",IF(COUNT(tData[[#This Row],[R1]:[R3]])=0,"",MAX(tData[[#This Row],[R1]:[R3]],tData[[#This Row],[QF]:[F2]])))</f>
        <v>330</v>
      </c>
      <c r="Q278" s="51">
        <f>IF(ISBLANK(tData[[#This Row],[Tournament]]),"",IFERROR(AVERAGE(tData[[#This Row],[R1]:[R3]],tData[[#This Row],[QF]:[F2]]),""))</f>
        <v>285</v>
      </c>
      <c r="R278" s="51" t="str">
        <f>IF(ISBLANK(tData[[#This Row],[Tournament]]),"",IF(COUNT(tData[[#This Row],[R1]:[R3]])=0,"No show",RIGHT("000"&amp;FLOOR(tData[[#This Row],[Best]],$R$1),3)&amp;"-"&amp;RIGHT("000"&amp;FLOOR(tData[[#This Row],[Best]],$R$1)+$R$1-1,3)))</f>
        <v>300-349</v>
      </c>
      <c r="S278" s="51" t="str">
        <f>IF(ISBLANK(tData[[#This Row],[Tournament]]),"",IF(COUNT(tData[[#This Row],[R1]:[R3]])=0,"No show",RIGHT("000"&amp;FLOOR(tData[[#This Row],[Best]],$S$1),3)&amp;"-"&amp;RIGHT("000"&amp;FLOOR(tData[[#This Row],[Best]],$S$1)+$S$1-1,3)))</f>
        <v>330-339</v>
      </c>
      <c r="T278" s="58" t="s">
        <v>74</v>
      </c>
      <c r="U278" s="48" t="str">
        <f ca="1">IF(OR(tData[[#This Row],[Q]]="X",tData[[#This Row],[Q]]="*"),IFERROR(OFFSET(tComplete[[#Headers],[Next Round]],MATCH(tData[[#This Row],[Tournament]],tComplete[Tournament],0),0),""),"")</f>
        <v>Qualifikation Deutschland - Braunschweig</v>
      </c>
      <c r="V278" s="41" t="b">
        <f>IF(ISBLANK(tData[[#This Row],[Tournament]]),"",NOT(ISERR(FIND("SAP",UPPER(tData[[#This Row],[Team]])))))</f>
        <v>0</v>
      </c>
    </row>
    <row r="279" spans="2:22" ht="16" x14ac:dyDescent="0.2">
      <c r="B279" s="41" t="s">
        <v>38</v>
      </c>
      <c r="C279" s="41"/>
      <c r="D279" s="41" t="str">
        <f ca="1">IFERROR(OFFSET(tComplete[[#Headers],[Country]],MATCH(tData[[#This Row],[Tournament]],tComplete[Tournament],0),0),"")</f>
        <v>DE</v>
      </c>
      <c r="E279" s="49">
        <f ca="1">IFERROR(OFFSET(tComplete[[#Headers],[Date]],MATCH(tData[[#This Row],[Tournament]],tComplete[Tournament],0),0),"")</f>
        <v>46046</v>
      </c>
      <c r="F279" s="49" t="str">
        <f ca="1">IFERROR(OFFSET(tComplete[[#Headers],[Round]],MATCH(tData[[#This Row],[Tournament]],tComplete[Tournament],0),0),"")</f>
        <v>Regio</v>
      </c>
      <c r="G279" s="41" t="s">
        <v>540</v>
      </c>
      <c r="H279" s="41">
        <v>235</v>
      </c>
      <c r="I279" s="41">
        <v>235</v>
      </c>
      <c r="J279" s="41">
        <v>260</v>
      </c>
      <c r="K279" s="41"/>
      <c r="L279" s="41">
        <v>290</v>
      </c>
      <c r="M279" s="41">
        <v>195</v>
      </c>
      <c r="N279" s="41">
        <v>185</v>
      </c>
      <c r="O279" s="48">
        <f>IF(ISBLANK(B279),"",IF(COUNT(tData[[#This Row],[R1]:[R3]])=0,"",MAX(tData[[#This Row],[R1]:[R3]])))</f>
        <v>260</v>
      </c>
      <c r="P279" s="50">
        <f>IF(ISBLANK(tData[[#This Row],[Tournament]]),"",IF(COUNT(tData[[#This Row],[R1]:[R3]])=0,"",MAX(tData[[#This Row],[R1]:[R3]],tData[[#This Row],[QF]:[F2]])))</f>
        <v>290</v>
      </c>
      <c r="Q279" s="51">
        <f>IF(ISBLANK(tData[[#This Row],[Tournament]]),"",IFERROR(AVERAGE(tData[[#This Row],[R1]:[R3]],tData[[#This Row],[QF]:[F2]]),""))</f>
        <v>233.33333333333334</v>
      </c>
      <c r="R279" s="51" t="str">
        <f>IF(ISBLANK(tData[[#This Row],[Tournament]]),"",IF(COUNT(tData[[#This Row],[R1]:[R3]])=0,"No show",RIGHT("000"&amp;FLOOR(tData[[#This Row],[Best]],$R$1),3)&amp;"-"&amp;RIGHT("000"&amp;FLOOR(tData[[#This Row],[Best]],$R$1)+$R$1-1,3)))</f>
        <v>250-299</v>
      </c>
      <c r="S279" s="51" t="str">
        <f>IF(ISBLANK(tData[[#This Row],[Tournament]]),"",IF(COUNT(tData[[#This Row],[R1]:[R3]])=0,"No show",RIGHT("000"&amp;FLOOR(tData[[#This Row],[Best]],$S$1),3)&amp;"-"&amp;RIGHT("000"&amp;FLOOR(tData[[#This Row],[Best]],$S$1)+$S$1-1,3)))</f>
        <v>290-299</v>
      </c>
      <c r="T279" s="58"/>
      <c r="U279" s="48" t="str">
        <f ca="1">IF(OR(tData[[#This Row],[Q]]="X",tData[[#This Row],[Q]]="*"),IFERROR(OFFSET(tComplete[[#Headers],[Next Round]],MATCH(tData[[#This Row],[Tournament]],tComplete[Tournament],0),0),""),"")</f>
        <v/>
      </c>
      <c r="V279" s="41" t="b">
        <f>IF(ISBLANK(tData[[#This Row],[Tournament]]),"",NOT(ISERR(FIND("SAP",UPPER(tData[[#This Row],[Team]])))))</f>
        <v>0</v>
      </c>
    </row>
    <row r="280" spans="2:22" ht="16" x14ac:dyDescent="0.2">
      <c r="B280" s="41" t="s">
        <v>38</v>
      </c>
      <c r="C280" s="41"/>
      <c r="D280" s="41" t="str">
        <f ca="1">IFERROR(OFFSET(tComplete[[#Headers],[Country]],MATCH(tData[[#This Row],[Tournament]],tComplete[Tournament],0),0),"")</f>
        <v>DE</v>
      </c>
      <c r="E280" s="49">
        <f ca="1">IFERROR(OFFSET(tComplete[[#Headers],[Date]],MATCH(tData[[#This Row],[Tournament]],tComplete[Tournament],0),0),"")</f>
        <v>46046</v>
      </c>
      <c r="F280" s="49" t="str">
        <f ca="1">IFERROR(OFFSET(tComplete[[#Headers],[Round]],MATCH(tData[[#This Row],[Tournament]],tComplete[Tournament],0),0),"")</f>
        <v>Regio</v>
      </c>
      <c r="G280" s="41" t="s">
        <v>590</v>
      </c>
      <c r="H280" s="41">
        <v>280</v>
      </c>
      <c r="I280" s="41">
        <v>250</v>
      </c>
      <c r="J280" s="41">
        <v>215</v>
      </c>
      <c r="K280" s="41"/>
      <c r="L280" s="41">
        <v>280</v>
      </c>
      <c r="M280" s="41"/>
      <c r="N280" s="41"/>
      <c r="O280" s="48">
        <f>IF(ISBLANK(B280),"",IF(COUNT(tData[[#This Row],[R1]:[R3]])=0,"",MAX(tData[[#This Row],[R1]:[R3]])))</f>
        <v>280</v>
      </c>
      <c r="P280" s="50">
        <f>IF(ISBLANK(tData[[#This Row],[Tournament]]),"",IF(COUNT(tData[[#This Row],[R1]:[R3]])=0,"",MAX(tData[[#This Row],[R1]:[R3]],tData[[#This Row],[QF]:[F2]])))</f>
        <v>280</v>
      </c>
      <c r="Q280" s="51">
        <f>IF(ISBLANK(tData[[#This Row],[Tournament]]),"",IFERROR(AVERAGE(tData[[#This Row],[R1]:[R3]],tData[[#This Row],[QF]:[F2]]),""))</f>
        <v>256.25</v>
      </c>
      <c r="R280" s="51" t="str">
        <f>IF(ISBLANK(tData[[#This Row],[Tournament]]),"",IF(COUNT(tData[[#This Row],[R1]:[R3]])=0,"No show",RIGHT("000"&amp;FLOOR(tData[[#This Row],[Best]],$R$1),3)&amp;"-"&amp;RIGHT("000"&amp;FLOOR(tData[[#This Row],[Best]],$R$1)+$R$1-1,3)))</f>
        <v>250-299</v>
      </c>
      <c r="S280" s="51" t="str">
        <f>IF(ISBLANK(tData[[#This Row],[Tournament]]),"",IF(COUNT(tData[[#This Row],[R1]:[R3]])=0,"No show",RIGHT("000"&amp;FLOOR(tData[[#This Row],[Best]],$S$1),3)&amp;"-"&amp;RIGHT("000"&amp;FLOOR(tData[[#This Row],[Best]],$S$1)+$S$1-1,3)))</f>
        <v>280-289</v>
      </c>
      <c r="T280" s="58" t="s">
        <v>74</v>
      </c>
      <c r="U280" s="48" t="str">
        <f ca="1">IF(OR(tData[[#This Row],[Q]]="X",tData[[#This Row],[Q]]="*"),IFERROR(OFFSET(tComplete[[#Headers],[Next Round]],MATCH(tData[[#This Row],[Tournament]],tComplete[Tournament],0),0),""),"")</f>
        <v>Qualifikation Deutschland - Braunschweig</v>
      </c>
      <c r="V280" s="41" t="b">
        <f>IF(ISBLANK(tData[[#This Row],[Tournament]]),"",NOT(ISERR(FIND("SAP",UPPER(tData[[#This Row],[Team]])))))</f>
        <v>0</v>
      </c>
    </row>
    <row r="281" spans="2:22" ht="16" x14ac:dyDescent="0.2">
      <c r="B281" s="41" t="s">
        <v>38</v>
      </c>
      <c r="C281" s="41"/>
      <c r="D281" s="41" t="str">
        <f ca="1">IFERROR(OFFSET(tComplete[[#Headers],[Country]],MATCH(tData[[#This Row],[Tournament]],tComplete[Tournament],0),0),"")</f>
        <v>DE</v>
      </c>
      <c r="E281" s="49">
        <f ca="1">IFERROR(OFFSET(tComplete[[#Headers],[Date]],MATCH(tData[[#This Row],[Tournament]],tComplete[Tournament],0),0),"")</f>
        <v>46046</v>
      </c>
      <c r="F281" s="49" t="str">
        <f ca="1">IFERROR(OFFSET(tComplete[[#Headers],[Round]],MATCH(tData[[#This Row],[Tournament]],tComplete[Tournament],0),0),"")</f>
        <v>Regio</v>
      </c>
      <c r="G281" s="41" t="s">
        <v>541</v>
      </c>
      <c r="H281" s="41">
        <v>190</v>
      </c>
      <c r="I281" s="41">
        <v>260</v>
      </c>
      <c r="J281" s="41">
        <v>240</v>
      </c>
      <c r="K281" s="41"/>
      <c r="L281" s="41">
        <v>210</v>
      </c>
      <c r="M281" s="41"/>
      <c r="N281" s="41"/>
      <c r="O281" s="48">
        <f>IF(ISBLANK(B281),"",IF(COUNT(tData[[#This Row],[R1]:[R3]])=0,"",MAX(tData[[#This Row],[R1]:[R3]])))</f>
        <v>260</v>
      </c>
      <c r="P281" s="50">
        <f>IF(ISBLANK(tData[[#This Row],[Tournament]]),"",IF(COUNT(tData[[#This Row],[R1]:[R3]])=0,"",MAX(tData[[#This Row],[R1]:[R3]],tData[[#This Row],[QF]:[F2]])))</f>
        <v>260</v>
      </c>
      <c r="Q281" s="51">
        <f>IF(ISBLANK(tData[[#This Row],[Tournament]]),"",IFERROR(AVERAGE(tData[[#This Row],[R1]:[R3]],tData[[#This Row],[QF]:[F2]]),""))</f>
        <v>225</v>
      </c>
      <c r="R281" s="51" t="str">
        <f>IF(ISBLANK(tData[[#This Row],[Tournament]]),"",IF(COUNT(tData[[#This Row],[R1]:[R3]])=0,"No show",RIGHT("000"&amp;FLOOR(tData[[#This Row],[Best]],$R$1),3)&amp;"-"&amp;RIGHT("000"&amp;FLOOR(tData[[#This Row],[Best]],$R$1)+$R$1-1,3)))</f>
        <v>250-299</v>
      </c>
      <c r="S281" s="51" t="str">
        <f>IF(ISBLANK(tData[[#This Row],[Tournament]]),"",IF(COUNT(tData[[#This Row],[R1]:[R3]])=0,"No show",RIGHT("000"&amp;FLOOR(tData[[#This Row],[Best]],$S$1),3)&amp;"-"&amp;RIGHT("000"&amp;FLOOR(tData[[#This Row],[Best]],$S$1)+$S$1-1,3)))</f>
        <v>260-269</v>
      </c>
      <c r="T281" s="58" t="s">
        <v>74</v>
      </c>
      <c r="U281" s="48" t="str">
        <f ca="1">IF(OR(tData[[#This Row],[Q]]="X",tData[[#This Row],[Q]]="*"),IFERROR(OFFSET(tComplete[[#Headers],[Next Round]],MATCH(tData[[#This Row],[Tournament]],tComplete[Tournament],0),0),""),"")</f>
        <v>Qualifikation Deutschland - Braunschweig</v>
      </c>
      <c r="V281" s="41" t="b">
        <f>IF(ISBLANK(tData[[#This Row],[Tournament]]),"",NOT(ISERR(FIND("SAP",UPPER(tData[[#This Row],[Team]])))))</f>
        <v>0</v>
      </c>
    </row>
    <row r="282" spans="2:22" ht="16" x14ac:dyDescent="0.2">
      <c r="B282" s="41" t="s">
        <v>38</v>
      </c>
      <c r="C282" s="41"/>
      <c r="D282" s="41" t="str">
        <f ca="1">IFERROR(OFFSET(tComplete[[#Headers],[Country]],MATCH(tData[[#This Row],[Tournament]],tComplete[Tournament],0),0),"")</f>
        <v>DE</v>
      </c>
      <c r="E282" s="49">
        <f ca="1">IFERROR(OFFSET(tComplete[[#Headers],[Date]],MATCH(tData[[#This Row],[Tournament]],tComplete[Tournament],0),0),"")</f>
        <v>46046</v>
      </c>
      <c r="F282" s="49" t="str">
        <f ca="1">IFERROR(OFFSET(tComplete[[#Headers],[Round]],MATCH(tData[[#This Row],[Tournament]],tComplete[Tournament],0),0),"")</f>
        <v>Regio</v>
      </c>
      <c r="G282" s="41" t="s">
        <v>542</v>
      </c>
      <c r="H282" s="41">
        <v>205</v>
      </c>
      <c r="I282" s="41">
        <v>260</v>
      </c>
      <c r="J282" s="41">
        <v>220</v>
      </c>
      <c r="K282" s="41"/>
      <c r="L282" s="48"/>
      <c r="M282" s="48"/>
      <c r="N282" s="48"/>
      <c r="O282" s="48">
        <f>IF(ISBLANK(B282),"",IF(COUNT(tData[[#This Row],[R1]:[R3]])=0,"",MAX(tData[[#This Row],[R1]:[R3]])))</f>
        <v>260</v>
      </c>
      <c r="P282" s="50">
        <f>IF(ISBLANK(tData[[#This Row],[Tournament]]),"",IF(COUNT(tData[[#This Row],[R1]:[R3]])=0,"",MAX(tData[[#This Row],[R1]:[R3]],tData[[#This Row],[QF]:[F2]])))</f>
        <v>260</v>
      </c>
      <c r="Q282" s="51">
        <f>IF(ISBLANK(tData[[#This Row],[Tournament]]),"",IFERROR(AVERAGE(tData[[#This Row],[R1]:[R3]],tData[[#This Row],[QF]:[F2]]),""))</f>
        <v>228.33333333333334</v>
      </c>
      <c r="R282" s="51" t="str">
        <f>IF(ISBLANK(tData[[#This Row],[Tournament]]),"",IF(COUNT(tData[[#This Row],[R1]:[R3]])=0,"No show",RIGHT("000"&amp;FLOOR(tData[[#This Row],[Best]],$R$1),3)&amp;"-"&amp;RIGHT("000"&amp;FLOOR(tData[[#This Row],[Best]],$R$1)+$R$1-1,3)))</f>
        <v>250-299</v>
      </c>
      <c r="S282" s="51" t="str">
        <f>IF(ISBLANK(tData[[#This Row],[Tournament]]),"",IF(COUNT(tData[[#This Row],[R1]:[R3]])=0,"No show",RIGHT("000"&amp;FLOOR(tData[[#This Row],[Best]],$S$1),3)&amp;"-"&amp;RIGHT("000"&amp;FLOOR(tData[[#This Row],[Best]],$S$1)+$S$1-1,3)))</f>
        <v>260-269</v>
      </c>
      <c r="T282" s="58"/>
      <c r="U282" s="48" t="str">
        <f ca="1">IF(OR(tData[[#This Row],[Q]]="X",tData[[#This Row],[Q]]="*"),IFERROR(OFFSET(tComplete[[#Headers],[Next Round]],MATCH(tData[[#This Row],[Tournament]],tComplete[Tournament],0),0),""),"")</f>
        <v/>
      </c>
      <c r="V282" s="41" t="b">
        <f>IF(ISBLANK(tData[[#This Row],[Tournament]]),"",NOT(ISERR(FIND("SAP",UPPER(tData[[#This Row],[Team]])))))</f>
        <v>0</v>
      </c>
    </row>
    <row r="283" spans="2:22" ht="16" x14ac:dyDescent="0.2">
      <c r="B283" s="41" t="s">
        <v>38</v>
      </c>
      <c r="C283" s="41"/>
      <c r="D283" s="41" t="str">
        <f ca="1">IFERROR(OFFSET(tComplete[[#Headers],[Country]],MATCH(tData[[#This Row],[Tournament]],tComplete[Tournament],0),0),"")</f>
        <v>DE</v>
      </c>
      <c r="E283" s="49">
        <f ca="1">IFERROR(OFFSET(tComplete[[#Headers],[Date]],MATCH(tData[[#This Row],[Tournament]],tComplete[Tournament],0),0),"")</f>
        <v>46046</v>
      </c>
      <c r="F283" s="49" t="str">
        <f ca="1">IFERROR(OFFSET(tComplete[[#Headers],[Round]],MATCH(tData[[#This Row],[Tournament]],tComplete[Tournament],0),0),"")</f>
        <v>Regio</v>
      </c>
      <c r="G283" s="41" t="s">
        <v>543</v>
      </c>
      <c r="H283" s="41">
        <v>185</v>
      </c>
      <c r="I283" s="41">
        <v>240</v>
      </c>
      <c r="J283" s="41">
        <v>175</v>
      </c>
      <c r="K283" s="41"/>
      <c r="L283" s="48"/>
      <c r="M283" s="48"/>
      <c r="N283" s="48"/>
      <c r="O283" s="48">
        <f>IF(ISBLANK(B283),"",IF(COUNT(tData[[#This Row],[R1]:[R3]])=0,"",MAX(tData[[#This Row],[R1]:[R3]])))</f>
        <v>240</v>
      </c>
      <c r="P283" s="50">
        <f>IF(ISBLANK(tData[[#This Row],[Tournament]]),"",IF(COUNT(tData[[#This Row],[R1]:[R3]])=0,"",MAX(tData[[#This Row],[R1]:[R3]],tData[[#This Row],[QF]:[F2]])))</f>
        <v>240</v>
      </c>
      <c r="Q283" s="51">
        <f>IF(ISBLANK(tData[[#This Row],[Tournament]]),"",IFERROR(AVERAGE(tData[[#This Row],[R1]:[R3]],tData[[#This Row],[QF]:[F2]]),""))</f>
        <v>200</v>
      </c>
      <c r="R283" s="51" t="str">
        <f>IF(ISBLANK(tData[[#This Row],[Tournament]]),"",IF(COUNT(tData[[#This Row],[R1]:[R3]])=0,"No show",RIGHT("000"&amp;FLOOR(tData[[#This Row],[Best]],$R$1),3)&amp;"-"&amp;RIGHT("000"&amp;FLOOR(tData[[#This Row],[Best]],$R$1)+$R$1-1,3)))</f>
        <v>200-249</v>
      </c>
      <c r="S283" s="51" t="str">
        <f>IF(ISBLANK(tData[[#This Row],[Tournament]]),"",IF(COUNT(tData[[#This Row],[R1]:[R3]])=0,"No show",RIGHT("000"&amp;FLOOR(tData[[#This Row],[Best]],$S$1),3)&amp;"-"&amp;RIGHT("000"&amp;FLOOR(tData[[#This Row],[Best]],$S$1)+$S$1-1,3)))</f>
        <v>240-249</v>
      </c>
      <c r="T283" s="58"/>
      <c r="U283" s="48" t="str">
        <f ca="1">IF(OR(tData[[#This Row],[Q]]="X",tData[[#This Row],[Q]]="*"),IFERROR(OFFSET(tComplete[[#Headers],[Next Round]],MATCH(tData[[#This Row],[Tournament]],tComplete[Tournament],0),0),""),"")</f>
        <v/>
      </c>
      <c r="V283" s="41" t="b">
        <f>IF(ISBLANK(tData[[#This Row],[Tournament]]),"",NOT(ISERR(FIND("SAP",UPPER(tData[[#This Row],[Team]])))))</f>
        <v>0</v>
      </c>
    </row>
    <row r="284" spans="2:22" ht="16" x14ac:dyDescent="0.2">
      <c r="B284" s="41" t="s">
        <v>38</v>
      </c>
      <c r="C284" s="41"/>
      <c r="D284" s="41" t="str">
        <f ca="1">IFERROR(OFFSET(tComplete[[#Headers],[Country]],MATCH(tData[[#This Row],[Tournament]],tComplete[Tournament],0),0),"")</f>
        <v>DE</v>
      </c>
      <c r="E284" s="49">
        <f ca="1">IFERROR(OFFSET(tComplete[[#Headers],[Date]],MATCH(tData[[#This Row],[Tournament]],tComplete[Tournament],0),0),"")</f>
        <v>46046</v>
      </c>
      <c r="F284" s="49" t="str">
        <f ca="1">IFERROR(OFFSET(tComplete[[#Headers],[Round]],MATCH(tData[[#This Row],[Tournament]],tComplete[Tournament],0),0),"")</f>
        <v>Regio</v>
      </c>
      <c r="G284" s="41" t="s">
        <v>544</v>
      </c>
      <c r="H284" s="41">
        <v>230</v>
      </c>
      <c r="I284" s="41">
        <v>230</v>
      </c>
      <c r="J284" s="41">
        <v>230</v>
      </c>
      <c r="K284" s="41"/>
      <c r="L284" s="41"/>
      <c r="M284" s="41"/>
      <c r="N284" s="41"/>
      <c r="O284" s="48">
        <f>IF(ISBLANK(B284),"",IF(COUNT(tData[[#This Row],[R1]:[R3]])=0,"",MAX(tData[[#This Row],[R1]:[R3]])))</f>
        <v>230</v>
      </c>
      <c r="P284" s="50">
        <f>IF(ISBLANK(tData[[#This Row],[Tournament]]),"",IF(COUNT(tData[[#This Row],[R1]:[R3]])=0,"",MAX(tData[[#This Row],[R1]:[R3]],tData[[#This Row],[QF]:[F2]])))</f>
        <v>230</v>
      </c>
      <c r="Q284" s="51">
        <f>IF(ISBLANK(tData[[#This Row],[Tournament]]),"",IFERROR(AVERAGE(tData[[#This Row],[R1]:[R3]],tData[[#This Row],[QF]:[F2]]),""))</f>
        <v>230</v>
      </c>
      <c r="R284" s="51" t="str">
        <f>IF(ISBLANK(tData[[#This Row],[Tournament]]),"",IF(COUNT(tData[[#This Row],[R1]:[R3]])=0,"No show",RIGHT("000"&amp;FLOOR(tData[[#This Row],[Best]],$R$1),3)&amp;"-"&amp;RIGHT("000"&amp;FLOOR(tData[[#This Row],[Best]],$R$1)+$R$1-1,3)))</f>
        <v>200-249</v>
      </c>
      <c r="S284" s="51" t="str">
        <f>IF(ISBLANK(tData[[#This Row],[Tournament]]),"",IF(COUNT(tData[[#This Row],[R1]:[R3]])=0,"No show",RIGHT("000"&amp;FLOOR(tData[[#This Row],[Best]],$S$1),3)&amp;"-"&amp;RIGHT("000"&amp;FLOOR(tData[[#This Row],[Best]],$S$1)+$S$1-1,3)))</f>
        <v>230-239</v>
      </c>
      <c r="T284" s="58"/>
      <c r="U284" s="48" t="str">
        <f ca="1">IF(OR(tData[[#This Row],[Q]]="X",tData[[#This Row],[Q]]="*"),IFERROR(OFFSET(tComplete[[#Headers],[Next Round]],MATCH(tData[[#This Row],[Tournament]],tComplete[Tournament],0),0),""),"")</f>
        <v/>
      </c>
      <c r="V284" s="41" t="b">
        <f>IF(ISBLANK(tData[[#This Row],[Tournament]]),"",NOT(ISERR(FIND("SAP",UPPER(tData[[#This Row],[Team]])))))</f>
        <v>0</v>
      </c>
    </row>
    <row r="285" spans="2:22" ht="16" x14ac:dyDescent="0.2">
      <c r="B285" s="41" t="s">
        <v>38</v>
      </c>
      <c r="C285" s="41"/>
      <c r="D285" s="41" t="str">
        <f ca="1">IFERROR(OFFSET(tComplete[[#Headers],[Country]],MATCH(tData[[#This Row],[Tournament]],tComplete[Tournament],0),0),"")</f>
        <v>DE</v>
      </c>
      <c r="E285" s="49">
        <f ca="1">IFERROR(OFFSET(tComplete[[#Headers],[Date]],MATCH(tData[[#This Row],[Tournament]],tComplete[Tournament],0),0),"")</f>
        <v>46046</v>
      </c>
      <c r="F285" s="49" t="str">
        <f ca="1">IFERROR(OFFSET(tComplete[[#Headers],[Round]],MATCH(tData[[#This Row],[Tournament]],tComplete[Tournament],0),0),"")</f>
        <v>Regio</v>
      </c>
      <c r="G285" s="46" t="s">
        <v>545</v>
      </c>
      <c r="H285" s="41">
        <v>190</v>
      </c>
      <c r="I285" s="41">
        <v>180</v>
      </c>
      <c r="J285" s="41">
        <v>155</v>
      </c>
      <c r="K285" s="41"/>
      <c r="L285" s="41"/>
      <c r="M285" s="41"/>
      <c r="N285" s="41"/>
      <c r="O285" s="48">
        <f>IF(ISBLANK(B285),"",IF(COUNT(tData[[#This Row],[R1]:[R3]])=0,"",MAX(tData[[#This Row],[R1]:[R3]])))</f>
        <v>190</v>
      </c>
      <c r="P285" s="50">
        <f>IF(ISBLANK(tData[[#This Row],[Tournament]]),"",IF(COUNT(tData[[#This Row],[R1]:[R3]])=0,"",MAX(tData[[#This Row],[R1]:[R3]],tData[[#This Row],[QF]:[F2]])))</f>
        <v>190</v>
      </c>
      <c r="Q285" s="51">
        <f>IF(ISBLANK(tData[[#This Row],[Tournament]]),"",IFERROR(AVERAGE(tData[[#This Row],[R1]:[R3]],tData[[#This Row],[QF]:[F2]]),""))</f>
        <v>175</v>
      </c>
      <c r="R285" s="51" t="str">
        <f>IF(ISBLANK(tData[[#This Row],[Tournament]]),"",IF(COUNT(tData[[#This Row],[R1]:[R3]])=0,"No show",RIGHT("000"&amp;FLOOR(tData[[#This Row],[Best]],$R$1),3)&amp;"-"&amp;RIGHT("000"&amp;FLOOR(tData[[#This Row],[Best]],$R$1)+$R$1-1,3)))</f>
        <v>150-199</v>
      </c>
      <c r="S285" s="51" t="str">
        <f>IF(ISBLANK(tData[[#This Row],[Tournament]]),"",IF(COUNT(tData[[#This Row],[R1]:[R3]])=0,"No show",RIGHT("000"&amp;FLOOR(tData[[#This Row],[Best]],$S$1),3)&amp;"-"&amp;RIGHT("000"&amp;FLOOR(tData[[#This Row],[Best]],$S$1)+$S$1-1,3)))</f>
        <v>190-199</v>
      </c>
      <c r="T285" s="58"/>
      <c r="U285" s="48" t="str">
        <f ca="1">IF(OR(tData[[#This Row],[Q]]="X",tData[[#This Row],[Q]]="*"),IFERROR(OFFSET(tComplete[[#Headers],[Next Round]],MATCH(tData[[#This Row],[Tournament]],tComplete[Tournament],0),0),""),"")</f>
        <v/>
      </c>
      <c r="V285" s="41" t="b">
        <f>IF(ISBLANK(tData[[#This Row],[Tournament]]),"",NOT(ISERR(FIND("SAP",UPPER(tData[[#This Row],[Team]])))))</f>
        <v>0</v>
      </c>
    </row>
    <row r="286" spans="2:22" ht="16" x14ac:dyDescent="0.2">
      <c r="B286" s="41" t="s">
        <v>38</v>
      </c>
      <c r="C286" s="41"/>
      <c r="D286" s="41" t="str">
        <f ca="1">IFERROR(OFFSET(tComplete[[#Headers],[Country]],MATCH(tData[[#This Row],[Tournament]],tComplete[Tournament],0),0),"")</f>
        <v>DE</v>
      </c>
      <c r="E286" s="49">
        <f ca="1">IFERROR(OFFSET(tComplete[[#Headers],[Date]],MATCH(tData[[#This Row],[Tournament]],tComplete[Tournament],0),0),"")</f>
        <v>46046</v>
      </c>
      <c r="F286" s="49" t="str">
        <f ca="1">IFERROR(OFFSET(tComplete[[#Headers],[Round]],MATCH(tData[[#This Row],[Tournament]],tComplete[Tournament],0),0),"")</f>
        <v>Regio</v>
      </c>
      <c r="G286" s="41" t="s">
        <v>546</v>
      </c>
      <c r="H286" s="41">
        <v>190</v>
      </c>
      <c r="I286" s="41">
        <v>160</v>
      </c>
      <c r="J286" s="41">
        <v>160</v>
      </c>
      <c r="K286" s="41"/>
      <c r="L286" s="41"/>
      <c r="M286" s="41"/>
      <c r="N286" s="41"/>
      <c r="O286" s="48">
        <f>IF(ISBLANK(B286),"",IF(COUNT(tData[[#This Row],[R1]:[R3]])=0,"",MAX(tData[[#This Row],[R1]:[R3]])))</f>
        <v>190</v>
      </c>
      <c r="P286" s="50">
        <f>IF(ISBLANK(tData[[#This Row],[Tournament]]),"",IF(COUNT(tData[[#This Row],[R1]:[R3]])=0,"",MAX(tData[[#This Row],[R1]:[R3]],tData[[#This Row],[QF]:[F2]])))</f>
        <v>190</v>
      </c>
      <c r="Q286" s="51">
        <f>IF(ISBLANK(tData[[#This Row],[Tournament]]),"",IFERROR(AVERAGE(tData[[#This Row],[R1]:[R3]],tData[[#This Row],[QF]:[F2]]),""))</f>
        <v>170</v>
      </c>
      <c r="R286" s="51" t="str">
        <f>IF(ISBLANK(tData[[#This Row],[Tournament]]),"",IF(COUNT(tData[[#This Row],[R1]:[R3]])=0,"No show",RIGHT("000"&amp;FLOOR(tData[[#This Row],[Best]],$R$1),3)&amp;"-"&amp;RIGHT("000"&amp;FLOOR(tData[[#This Row],[Best]],$R$1)+$R$1-1,3)))</f>
        <v>150-199</v>
      </c>
      <c r="S286" s="51" t="str">
        <f>IF(ISBLANK(tData[[#This Row],[Tournament]]),"",IF(COUNT(tData[[#This Row],[R1]:[R3]])=0,"No show",RIGHT("000"&amp;FLOOR(tData[[#This Row],[Best]],$S$1),3)&amp;"-"&amp;RIGHT("000"&amp;FLOOR(tData[[#This Row],[Best]],$S$1)+$S$1-1,3)))</f>
        <v>190-199</v>
      </c>
      <c r="T286" s="58"/>
      <c r="U286" s="48" t="str">
        <f ca="1">IF(OR(tData[[#This Row],[Q]]="X",tData[[#This Row],[Q]]="*"),IFERROR(OFFSET(tComplete[[#Headers],[Next Round]],MATCH(tData[[#This Row],[Tournament]],tComplete[Tournament],0),0),""),"")</f>
        <v/>
      </c>
      <c r="V286" s="41" t="b">
        <f>IF(ISBLANK(tData[[#This Row],[Tournament]]),"",NOT(ISERR(FIND("SAP",UPPER(tData[[#This Row],[Team]])))))</f>
        <v>0</v>
      </c>
    </row>
    <row r="287" spans="2:22" ht="16" x14ac:dyDescent="0.2">
      <c r="B287" s="41" t="s">
        <v>38</v>
      </c>
      <c r="C287" s="41"/>
      <c r="D287" s="41" t="str">
        <f ca="1">IFERROR(OFFSET(tComplete[[#Headers],[Country]],MATCH(tData[[#This Row],[Tournament]],tComplete[Tournament],0),0),"")</f>
        <v>DE</v>
      </c>
      <c r="E287" s="49">
        <f ca="1">IFERROR(OFFSET(tComplete[[#Headers],[Date]],MATCH(tData[[#This Row],[Tournament]],tComplete[Tournament],0),0),"")</f>
        <v>46046</v>
      </c>
      <c r="F287" s="49" t="str">
        <f ca="1">IFERROR(OFFSET(tComplete[[#Headers],[Round]],MATCH(tData[[#This Row],[Tournament]],tComplete[Tournament],0),0),"")</f>
        <v>Regio</v>
      </c>
      <c r="G287" s="41" t="s">
        <v>547</v>
      </c>
      <c r="H287" s="41">
        <v>150</v>
      </c>
      <c r="I287" s="41">
        <v>180</v>
      </c>
      <c r="J287" s="41">
        <v>155</v>
      </c>
      <c r="K287" s="41"/>
      <c r="L287" s="41"/>
      <c r="M287" s="41"/>
      <c r="N287" s="41"/>
      <c r="O287" s="48">
        <f>IF(ISBLANK(B287),"",IF(COUNT(tData[[#This Row],[R1]:[R3]])=0,"",MAX(tData[[#This Row],[R1]:[R3]])))</f>
        <v>180</v>
      </c>
      <c r="P287" s="50">
        <f>IF(ISBLANK(tData[[#This Row],[Tournament]]),"",IF(COUNT(tData[[#This Row],[R1]:[R3]])=0,"",MAX(tData[[#This Row],[R1]:[R3]],tData[[#This Row],[QF]:[F2]])))</f>
        <v>180</v>
      </c>
      <c r="Q287" s="51">
        <f>IF(ISBLANK(tData[[#This Row],[Tournament]]),"",IFERROR(AVERAGE(tData[[#This Row],[R1]:[R3]],tData[[#This Row],[QF]:[F2]]),""))</f>
        <v>161.66666666666666</v>
      </c>
      <c r="R287" s="51" t="str">
        <f>IF(ISBLANK(tData[[#This Row],[Tournament]]),"",IF(COUNT(tData[[#This Row],[R1]:[R3]])=0,"No show",RIGHT("000"&amp;FLOOR(tData[[#This Row],[Best]],$R$1),3)&amp;"-"&amp;RIGHT("000"&amp;FLOOR(tData[[#This Row],[Best]],$R$1)+$R$1-1,3)))</f>
        <v>150-199</v>
      </c>
      <c r="S287" s="51" t="str">
        <f>IF(ISBLANK(tData[[#This Row],[Tournament]]),"",IF(COUNT(tData[[#This Row],[R1]:[R3]])=0,"No show",RIGHT("000"&amp;FLOOR(tData[[#This Row],[Best]],$S$1),3)&amp;"-"&amp;RIGHT("000"&amp;FLOOR(tData[[#This Row],[Best]],$S$1)+$S$1-1,3)))</f>
        <v>180-189</v>
      </c>
      <c r="T287" s="58"/>
      <c r="U287" s="48" t="str">
        <f ca="1">IF(OR(tData[[#This Row],[Q]]="X",tData[[#This Row],[Q]]="*"),IFERROR(OFFSET(tComplete[[#Headers],[Next Round]],MATCH(tData[[#This Row],[Tournament]],tComplete[Tournament],0),0),""),"")</f>
        <v/>
      </c>
      <c r="V287" s="41" t="b">
        <f>IF(ISBLANK(tData[[#This Row],[Tournament]]),"",NOT(ISERR(FIND("SAP",UPPER(tData[[#This Row],[Team]])))))</f>
        <v>0</v>
      </c>
    </row>
    <row r="288" spans="2:22" ht="16" x14ac:dyDescent="0.2">
      <c r="B288" s="41" t="s">
        <v>38</v>
      </c>
      <c r="C288" s="41"/>
      <c r="D288" s="41" t="str">
        <f ca="1">IFERROR(OFFSET(tComplete[[#Headers],[Country]],MATCH(tData[[#This Row],[Tournament]],tComplete[Tournament],0),0),"")</f>
        <v>DE</v>
      </c>
      <c r="E288" s="49">
        <f ca="1">IFERROR(OFFSET(tComplete[[#Headers],[Date]],MATCH(tData[[#This Row],[Tournament]],tComplete[Tournament],0),0),"")</f>
        <v>46046</v>
      </c>
      <c r="F288" s="49" t="str">
        <f ca="1">IFERROR(OFFSET(tComplete[[#Headers],[Round]],MATCH(tData[[#This Row],[Tournament]],tComplete[Tournament],0),0),"")</f>
        <v>Regio</v>
      </c>
      <c r="G288" s="41" t="s">
        <v>548</v>
      </c>
      <c r="H288" s="41">
        <v>130</v>
      </c>
      <c r="I288" s="41">
        <v>105</v>
      </c>
      <c r="J288" s="41">
        <v>175</v>
      </c>
      <c r="K288" s="41"/>
      <c r="L288" s="48"/>
      <c r="M288" s="48"/>
      <c r="N288" s="48"/>
      <c r="O288" s="48">
        <f>IF(ISBLANK(B288),"",IF(COUNT(tData[[#This Row],[R1]:[R3]])=0,"",MAX(tData[[#This Row],[R1]:[R3]])))</f>
        <v>175</v>
      </c>
      <c r="P288" s="50">
        <f>IF(ISBLANK(tData[[#This Row],[Tournament]]),"",IF(COUNT(tData[[#This Row],[R1]:[R3]])=0,"",MAX(tData[[#This Row],[R1]:[R3]],tData[[#This Row],[QF]:[F2]])))</f>
        <v>175</v>
      </c>
      <c r="Q288" s="51">
        <f>IF(ISBLANK(tData[[#This Row],[Tournament]]),"",IFERROR(AVERAGE(tData[[#This Row],[R1]:[R3]],tData[[#This Row],[QF]:[F2]]),""))</f>
        <v>136.66666666666666</v>
      </c>
      <c r="R288" s="51" t="str">
        <f>IF(ISBLANK(tData[[#This Row],[Tournament]]),"",IF(COUNT(tData[[#This Row],[R1]:[R3]])=0,"No show",RIGHT("000"&amp;FLOOR(tData[[#This Row],[Best]],$R$1),3)&amp;"-"&amp;RIGHT("000"&amp;FLOOR(tData[[#This Row],[Best]],$R$1)+$R$1-1,3)))</f>
        <v>150-199</v>
      </c>
      <c r="S288" s="51" t="str">
        <f>IF(ISBLANK(tData[[#This Row],[Tournament]]),"",IF(COUNT(tData[[#This Row],[R1]:[R3]])=0,"No show",RIGHT("000"&amp;FLOOR(tData[[#This Row],[Best]],$S$1),3)&amp;"-"&amp;RIGHT("000"&amp;FLOOR(tData[[#This Row],[Best]],$S$1)+$S$1-1,3)))</f>
        <v>170-179</v>
      </c>
      <c r="T288" s="58"/>
      <c r="U288" s="48" t="str">
        <f ca="1">IF(OR(tData[[#This Row],[Q]]="X",tData[[#This Row],[Q]]="*"),IFERROR(OFFSET(tComplete[[#Headers],[Next Round]],MATCH(tData[[#This Row],[Tournament]],tComplete[Tournament],0),0),""),"")</f>
        <v/>
      </c>
      <c r="V288" s="41" t="b">
        <f>IF(ISBLANK(tData[[#This Row],[Tournament]]),"",NOT(ISERR(FIND("SAP",UPPER(tData[[#This Row],[Team]])))))</f>
        <v>0</v>
      </c>
    </row>
    <row r="289" spans="2:22" ht="16" x14ac:dyDescent="0.2">
      <c r="B289" s="41" t="s">
        <v>38</v>
      </c>
      <c r="C289" s="41"/>
      <c r="D289" s="41" t="str">
        <f ca="1">IFERROR(OFFSET(tComplete[[#Headers],[Country]],MATCH(tData[[#This Row],[Tournament]],tComplete[Tournament],0),0),"")</f>
        <v>DE</v>
      </c>
      <c r="E289" s="49">
        <f ca="1">IFERROR(OFFSET(tComplete[[#Headers],[Date]],MATCH(tData[[#This Row],[Tournament]],tComplete[Tournament],0),0),"")</f>
        <v>46046</v>
      </c>
      <c r="F289" s="49" t="str">
        <f ca="1">IFERROR(OFFSET(tComplete[[#Headers],[Round]],MATCH(tData[[#This Row],[Tournament]],tComplete[Tournament],0),0),"")</f>
        <v>Regio</v>
      </c>
      <c r="G289" s="41" t="s">
        <v>549</v>
      </c>
      <c r="H289" s="41">
        <v>140</v>
      </c>
      <c r="I289" s="41">
        <v>160</v>
      </c>
      <c r="J289" s="41">
        <v>170</v>
      </c>
      <c r="K289" s="41"/>
      <c r="L289" s="48"/>
      <c r="M289" s="48"/>
      <c r="N289" s="48"/>
      <c r="O289" s="48">
        <f>IF(ISBLANK(B289),"",IF(COUNT(tData[[#This Row],[R1]:[R3]])=0,"",MAX(tData[[#This Row],[R1]:[R3]])))</f>
        <v>170</v>
      </c>
      <c r="P289" s="50">
        <f>IF(ISBLANK(tData[[#This Row],[Tournament]]),"",IF(COUNT(tData[[#This Row],[R1]:[R3]])=0,"",MAX(tData[[#This Row],[R1]:[R3]],tData[[#This Row],[QF]:[F2]])))</f>
        <v>170</v>
      </c>
      <c r="Q289" s="51">
        <f>IF(ISBLANK(tData[[#This Row],[Tournament]]),"",IFERROR(AVERAGE(tData[[#This Row],[R1]:[R3]],tData[[#This Row],[QF]:[F2]]),""))</f>
        <v>156.66666666666666</v>
      </c>
      <c r="R289" s="51" t="str">
        <f>IF(ISBLANK(tData[[#This Row],[Tournament]]),"",IF(COUNT(tData[[#This Row],[R1]:[R3]])=0,"No show",RIGHT("000"&amp;FLOOR(tData[[#This Row],[Best]],$R$1),3)&amp;"-"&amp;RIGHT("000"&amp;FLOOR(tData[[#This Row],[Best]],$R$1)+$R$1-1,3)))</f>
        <v>150-199</v>
      </c>
      <c r="S289" s="51" t="str">
        <f>IF(ISBLANK(tData[[#This Row],[Tournament]]),"",IF(COUNT(tData[[#This Row],[R1]:[R3]])=0,"No show",RIGHT("000"&amp;FLOOR(tData[[#This Row],[Best]],$S$1),3)&amp;"-"&amp;RIGHT("000"&amp;FLOOR(tData[[#This Row],[Best]],$S$1)+$S$1-1,3)))</f>
        <v>170-179</v>
      </c>
      <c r="T289" s="58"/>
      <c r="U289" s="48" t="str">
        <f ca="1">IF(OR(tData[[#This Row],[Q]]="X",tData[[#This Row],[Q]]="*"),IFERROR(OFFSET(tComplete[[#Headers],[Next Round]],MATCH(tData[[#This Row],[Tournament]],tComplete[Tournament],0),0),""),"")</f>
        <v/>
      </c>
      <c r="V289" s="41" t="b">
        <f>IF(ISBLANK(tData[[#This Row],[Tournament]]),"",NOT(ISERR(FIND("SAP",UPPER(tData[[#This Row],[Team]])))))</f>
        <v>0</v>
      </c>
    </row>
    <row r="290" spans="2:22" ht="16" x14ac:dyDescent="0.2">
      <c r="B290" s="41" t="s">
        <v>38</v>
      </c>
      <c r="C290" s="41"/>
      <c r="D290" s="41" t="str">
        <f ca="1">IFERROR(OFFSET(tComplete[[#Headers],[Country]],MATCH(tData[[#This Row],[Tournament]],tComplete[Tournament],0),0),"")</f>
        <v>DE</v>
      </c>
      <c r="E290" s="49">
        <f ca="1">IFERROR(OFFSET(tComplete[[#Headers],[Date]],MATCH(tData[[#This Row],[Tournament]],tComplete[Tournament],0),0),"")</f>
        <v>46046</v>
      </c>
      <c r="F290" s="49" t="str">
        <f ca="1">IFERROR(OFFSET(tComplete[[#Headers],[Round]],MATCH(tData[[#This Row],[Tournament]],tComplete[Tournament],0),0),"")</f>
        <v>Regio</v>
      </c>
      <c r="G290" s="41" t="s">
        <v>550</v>
      </c>
      <c r="H290" s="41">
        <v>110</v>
      </c>
      <c r="I290" s="41">
        <v>120</v>
      </c>
      <c r="J290" s="41">
        <v>130</v>
      </c>
      <c r="K290" s="41"/>
      <c r="L290" s="48"/>
      <c r="M290" s="48"/>
      <c r="N290" s="48"/>
      <c r="O290" s="48">
        <f>IF(ISBLANK(B290),"",IF(COUNT(tData[[#This Row],[R1]:[R3]])=0,"",MAX(tData[[#This Row],[R1]:[R3]])))</f>
        <v>130</v>
      </c>
      <c r="P290" s="50">
        <f>IF(ISBLANK(tData[[#This Row],[Tournament]]),"",IF(COUNT(tData[[#This Row],[R1]:[R3]])=0,"",MAX(tData[[#This Row],[R1]:[R3]],tData[[#This Row],[QF]:[F2]])))</f>
        <v>130</v>
      </c>
      <c r="Q290" s="51">
        <f>IF(ISBLANK(tData[[#This Row],[Tournament]]),"",IFERROR(AVERAGE(tData[[#This Row],[R1]:[R3]],tData[[#This Row],[QF]:[F2]]),""))</f>
        <v>120</v>
      </c>
      <c r="R290" s="51" t="str">
        <f>IF(ISBLANK(tData[[#This Row],[Tournament]]),"",IF(COUNT(tData[[#This Row],[R1]:[R3]])=0,"No show",RIGHT("000"&amp;FLOOR(tData[[#This Row],[Best]],$R$1),3)&amp;"-"&amp;RIGHT("000"&amp;FLOOR(tData[[#This Row],[Best]],$R$1)+$R$1-1,3)))</f>
        <v>100-149</v>
      </c>
      <c r="S290" s="51" t="str">
        <f>IF(ISBLANK(tData[[#This Row],[Tournament]]),"",IF(COUNT(tData[[#This Row],[R1]:[R3]])=0,"No show",RIGHT("000"&amp;FLOOR(tData[[#This Row],[Best]],$S$1),3)&amp;"-"&amp;RIGHT("000"&amp;FLOOR(tData[[#This Row],[Best]],$S$1)+$S$1-1,3)))</f>
        <v>130-139</v>
      </c>
      <c r="T290" s="58"/>
      <c r="U290" s="48" t="str">
        <f ca="1">IF(OR(tData[[#This Row],[Q]]="X",tData[[#This Row],[Q]]="*"),IFERROR(OFFSET(tComplete[[#Headers],[Next Round]],MATCH(tData[[#This Row],[Tournament]],tComplete[Tournament],0),0),""),"")</f>
        <v/>
      </c>
      <c r="V290" s="41" t="b">
        <f>IF(ISBLANK(tData[[#This Row],[Tournament]]),"",NOT(ISERR(FIND("SAP",UPPER(tData[[#This Row],[Team]])))))</f>
        <v>0</v>
      </c>
    </row>
    <row r="291" spans="2:22" ht="16" x14ac:dyDescent="0.2">
      <c r="B291" s="41" t="s">
        <v>32</v>
      </c>
      <c r="C291" s="41"/>
      <c r="D291" s="41" t="str">
        <f ca="1">IFERROR(OFFSET(tComplete[[#Headers],[Country]],MATCH(tData[[#This Row],[Tournament]],tComplete[Tournament],0),0),"")</f>
        <v>DE</v>
      </c>
      <c r="E291" s="49">
        <f ca="1">IFERROR(OFFSET(tComplete[[#Headers],[Date]],MATCH(tData[[#This Row],[Tournament]],tComplete[Tournament],0),0),"")</f>
        <v>46046</v>
      </c>
      <c r="F291" s="49" t="str">
        <f ca="1">IFERROR(OFFSET(tComplete[[#Headers],[Round]],MATCH(tData[[#This Row],[Tournament]],tComplete[Tournament],0),0),"")</f>
        <v>Regio</v>
      </c>
      <c r="G291" s="41" t="s">
        <v>552</v>
      </c>
      <c r="H291" s="41">
        <v>545</v>
      </c>
      <c r="I291" s="41">
        <v>455</v>
      </c>
      <c r="J291" s="41">
        <v>520</v>
      </c>
      <c r="K291" s="41">
        <v>495</v>
      </c>
      <c r="L291" s="41">
        <v>500</v>
      </c>
      <c r="M291" s="41">
        <v>530</v>
      </c>
      <c r="N291" s="41">
        <v>425</v>
      </c>
      <c r="O291" s="48">
        <f>IF(ISBLANK(B291),"",IF(COUNT(tData[[#This Row],[R1]:[R3]])=0,"",MAX(tData[[#This Row],[R1]:[R3]])))</f>
        <v>545</v>
      </c>
      <c r="P291" s="50">
        <f>IF(ISBLANK(tData[[#This Row],[Tournament]]),"",IF(COUNT(tData[[#This Row],[R1]:[R3]])=0,"",MAX(tData[[#This Row],[R1]:[R3]],tData[[#This Row],[QF]:[F2]])))</f>
        <v>545</v>
      </c>
      <c r="Q291" s="51">
        <f>IF(ISBLANK(tData[[#This Row],[Tournament]]),"",IFERROR(AVERAGE(tData[[#This Row],[R1]:[R3]],tData[[#This Row],[QF]:[F2]]),""))</f>
        <v>495.71428571428572</v>
      </c>
      <c r="R291" s="51" t="str">
        <f>IF(ISBLANK(tData[[#This Row],[Tournament]]),"",IF(COUNT(tData[[#This Row],[R1]:[R3]])=0,"No show",RIGHT("000"&amp;FLOOR(tData[[#This Row],[Best]],$R$1),3)&amp;"-"&amp;RIGHT("000"&amp;FLOOR(tData[[#This Row],[Best]],$R$1)+$R$1-1,3)))</f>
        <v>500-549</v>
      </c>
      <c r="S291" s="51" t="str">
        <f>IF(ISBLANK(tData[[#This Row],[Tournament]]),"",IF(COUNT(tData[[#This Row],[R1]:[R3]])=0,"No show",RIGHT("000"&amp;FLOOR(tData[[#This Row],[Best]],$S$1),3)&amp;"-"&amp;RIGHT("000"&amp;FLOOR(tData[[#This Row],[Best]],$S$1)+$S$1-1,3)))</f>
        <v>540-549</v>
      </c>
      <c r="T291" s="58" t="s">
        <v>74</v>
      </c>
      <c r="U291" s="48" t="str">
        <f ca="1">IF(OR(tData[[#This Row],[Q]]="X",tData[[#This Row],[Q]]="*"),IFERROR(OFFSET(tComplete[[#Headers],[Next Round]],MATCH(tData[[#This Row],[Tournament]],tComplete[Tournament],0),0),""),"")</f>
        <v>Qualifikation Deutschland - Heidelberg</v>
      </c>
      <c r="V291" s="41" t="b">
        <f>IF(ISBLANK(tData[[#This Row],[Tournament]]),"",NOT(ISERR(FIND("SAP",UPPER(tData[[#This Row],[Team]])))))</f>
        <v>0</v>
      </c>
    </row>
    <row r="292" spans="2:22" ht="16" x14ac:dyDescent="0.2">
      <c r="B292" s="41" t="s">
        <v>32</v>
      </c>
      <c r="C292" s="41"/>
      <c r="D292" s="41" t="str">
        <f ca="1">IFERROR(OFFSET(tComplete[[#Headers],[Country]],MATCH(tData[[#This Row],[Tournament]],tComplete[Tournament],0),0),"")</f>
        <v>DE</v>
      </c>
      <c r="E292" s="49">
        <f ca="1">IFERROR(OFFSET(tComplete[[#Headers],[Date]],MATCH(tData[[#This Row],[Tournament]],tComplete[Tournament],0),0),"")</f>
        <v>46046</v>
      </c>
      <c r="F292" s="49" t="str">
        <f ca="1">IFERROR(OFFSET(tComplete[[#Headers],[Round]],MATCH(tData[[#This Row],[Tournament]],tComplete[Tournament],0),0),"")</f>
        <v>Regio</v>
      </c>
      <c r="G292" s="41" t="s">
        <v>553</v>
      </c>
      <c r="H292" s="41">
        <v>415</v>
      </c>
      <c r="I292" s="41">
        <v>265</v>
      </c>
      <c r="J292" s="41">
        <v>460</v>
      </c>
      <c r="K292" s="41">
        <v>350</v>
      </c>
      <c r="L292" s="41">
        <v>505</v>
      </c>
      <c r="M292" s="41">
        <v>460</v>
      </c>
      <c r="N292" s="41">
        <v>325</v>
      </c>
      <c r="O292" s="48">
        <f>IF(ISBLANK(B292),"",IF(COUNT(tData[[#This Row],[R1]:[R3]])=0,"",MAX(tData[[#This Row],[R1]:[R3]])))</f>
        <v>460</v>
      </c>
      <c r="P292" s="50">
        <f>IF(ISBLANK(tData[[#This Row],[Tournament]]),"",IF(COUNT(tData[[#This Row],[R1]:[R3]])=0,"",MAX(tData[[#This Row],[R1]:[R3]],tData[[#This Row],[QF]:[F2]])))</f>
        <v>505</v>
      </c>
      <c r="Q292" s="51">
        <f>IF(ISBLANK(tData[[#This Row],[Tournament]]),"",IFERROR(AVERAGE(tData[[#This Row],[R1]:[R3]],tData[[#This Row],[QF]:[F2]]),""))</f>
        <v>397.14285714285717</v>
      </c>
      <c r="R292" s="51" t="str">
        <f>IF(ISBLANK(tData[[#This Row],[Tournament]]),"",IF(COUNT(tData[[#This Row],[R1]:[R3]])=0,"No show",RIGHT("000"&amp;FLOOR(tData[[#This Row],[Best]],$R$1),3)&amp;"-"&amp;RIGHT("000"&amp;FLOOR(tData[[#This Row],[Best]],$R$1)+$R$1-1,3)))</f>
        <v>500-549</v>
      </c>
      <c r="S292" s="51" t="str">
        <f>IF(ISBLANK(tData[[#This Row],[Tournament]]),"",IF(COUNT(tData[[#This Row],[R1]:[R3]])=0,"No show",RIGHT("000"&amp;FLOOR(tData[[#This Row],[Best]],$S$1),3)&amp;"-"&amp;RIGHT("000"&amp;FLOOR(tData[[#This Row],[Best]],$S$1)+$S$1-1,3)))</f>
        <v>500-509</v>
      </c>
      <c r="T292" s="58" t="s">
        <v>74</v>
      </c>
      <c r="U292" s="48" t="str">
        <f ca="1">IF(OR(tData[[#This Row],[Q]]="X",tData[[#This Row],[Q]]="*"),IFERROR(OFFSET(tComplete[[#Headers],[Next Round]],MATCH(tData[[#This Row],[Tournament]],tComplete[Tournament],0),0),""),"")</f>
        <v>Qualifikation Deutschland - Heidelberg</v>
      </c>
      <c r="V292" s="41" t="b">
        <f>IF(ISBLANK(tData[[#This Row],[Tournament]]),"",NOT(ISERR(FIND("SAP",UPPER(tData[[#This Row],[Team]])))))</f>
        <v>0</v>
      </c>
    </row>
    <row r="293" spans="2:22" ht="16" x14ac:dyDescent="0.2">
      <c r="B293" s="41" t="s">
        <v>32</v>
      </c>
      <c r="C293" s="41"/>
      <c r="D293" s="41" t="str">
        <f ca="1">IFERROR(OFFSET(tComplete[[#Headers],[Country]],MATCH(tData[[#This Row],[Tournament]],tComplete[Tournament],0),0),"")</f>
        <v>DE</v>
      </c>
      <c r="E293" s="49">
        <f ca="1">IFERROR(OFFSET(tComplete[[#Headers],[Date]],MATCH(tData[[#This Row],[Tournament]],tComplete[Tournament],0),0),"")</f>
        <v>46046</v>
      </c>
      <c r="F293" s="49" t="str">
        <f ca="1">IFERROR(OFFSET(tComplete[[#Headers],[Round]],MATCH(tData[[#This Row],[Tournament]],tComplete[Tournament],0),0),"")</f>
        <v>Regio</v>
      </c>
      <c r="G293" s="41" t="s">
        <v>554</v>
      </c>
      <c r="H293" s="41">
        <v>355</v>
      </c>
      <c r="I293" s="41">
        <v>295</v>
      </c>
      <c r="J293" s="41">
        <v>405</v>
      </c>
      <c r="K293" s="41">
        <v>365</v>
      </c>
      <c r="L293" s="41">
        <v>360</v>
      </c>
      <c r="M293" s="41"/>
      <c r="N293" s="41"/>
      <c r="O293" s="48">
        <f>IF(ISBLANK(B293),"",IF(COUNT(tData[[#This Row],[R1]:[R3]])=0,"",MAX(tData[[#This Row],[R1]:[R3]])))</f>
        <v>405</v>
      </c>
      <c r="P293" s="50">
        <f>IF(ISBLANK(tData[[#This Row],[Tournament]]),"",IF(COUNT(tData[[#This Row],[R1]:[R3]])=0,"",MAX(tData[[#This Row],[R1]:[R3]],tData[[#This Row],[QF]:[F2]])))</f>
        <v>405</v>
      </c>
      <c r="Q293" s="51">
        <f>IF(ISBLANK(tData[[#This Row],[Tournament]]),"",IFERROR(AVERAGE(tData[[#This Row],[R1]:[R3]],tData[[#This Row],[QF]:[F2]]),""))</f>
        <v>356</v>
      </c>
      <c r="R293" s="51" t="str">
        <f>IF(ISBLANK(tData[[#This Row],[Tournament]]),"",IF(COUNT(tData[[#This Row],[R1]:[R3]])=0,"No show",RIGHT("000"&amp;FLOOR(tData[[#This Row],[Best]],$R$1),3)&amp;"-"&amp;RIGHT("000"&amp;FLOOR(tData[[#This Row],[Best]],$R$1)+$R$1-1,3)))</f>
        <v>400-449</v>
      </c>
      <c r="S293" s="51" t="str">
        <f>IF(ISBLANK(tData[[#This Row],[Tournament]]),"",IF(COUNT(tData[[#This Row],[R1]:[R3]])=0,"No show",RIGHT("000"&amp;FLOOR(tData[[#This Row],[Best]],$S$1),3)&amp;"-"&amp;RIGHT("000"&amp;FLOOR(tData[[#This Row],[Best]],$S$1)+$S$1-1,3)))</f>
        <v>400-409</v>
      </c>
      <c r="T293" s="58" t="s">
        <v>74</v>
      </c>
      <c r="U293" s="48" t="str">
        <f ca="1">IF(OR(tData[[#This Row],[Q]]="X",tData[[#This Row],[Q]]="*"),IFERROR(OFFSET(tComplete[[#Headers],[Next Round]],MATCH(tData[[#This Row],[Tournament]],tComplete[Tournament],0),0),""),"")</f>
        <v>Qualifikation Deutschland - Heidelberg</v>
      </c>
      <c r="V293" s="41" t="b">
        <f>IF(ISBLANK(tData[[#This Row],[Tournament]]),"",NOT(ISERR(FIND("SAP",UPPER(tData[[#This Row],[Team]])))))</f>
        <v>0</v>
      </c>
    </row>
    <row r="294" spans="2:22" ht="16" x14ac:dyDescent="0.2">
      <c r="B294" s="41" t="s">
        <v>32</v>
      </c>
      <c r="C294" s="41"/>
      <c r="D294" s="41" t="str">
        <f ca="1">IFERROR(OFFSET(tComplete[[#Headers],[Country]],MATCH(tData[[#This Row],[Tournament]],tComplete[Tournament],0),0),"")</f>
        <v>DE</v>
      </c>
      <c r="E294" s="49">
        <f ca="1">IFERROR(OFFSET(tComplete[[#Headers],[Date]],MATCH(tData[[#This Row],[Tournament]],tComplete[Tournament],0),0),"")</f>
        <v>46046</v>
      </c>
      <c r="F294" s="49" t="str">
        <f ca="1">IFERROR(OFFSET(tComplete[[#Headers],[Round]],MATCH(tData[[#This Row],[Tournament]],tComplete[Tournament],0),0),"")</f>
        <v>Regio</v>
      </c>
      <c r="G294" s="46" t="s">
        <v>555</v>
      </c>
      <c r="H294" s="41">
        <v>320</v>
      </c>
      <c r="I294" s="41">
        <v>350</v>
      </c>
      <c r="J294" s="41">
        <v>350</v>
      </c>
      <c r="K294" s="41">
        <v>380</v>
      </c>
      <c r="L294" s="41">
        <v>320</v>
      </c>
      <c r="M294" s="41"/>
      <c r="N294" s="41"/>
      <c r="O294" s="48">
        <f>IF(ISBLANK(B294),"",IF(COUNT(tData[[#This Row],[R1]:[R3]])=0,"",MAX(tData[[#This Row],[R1]:[R3]])))</f>
        <v>350</v>
      </c>
      <c r="P294" s="50">
        <f>IF(ISBLANK(tData[[#This Row],[Tournament]]),"",IF(COUNT(tData[[#This Row],[R1]:[R3]])=0,"",MAX(tData[[#This Row],[R1]:[R3]],tData[[#This Row],[QF]:[F2]])))</f>
        <v>380</v>
      </c>
      <c r="Q294" s="51">
        <f>IF(ISBLANK(tData[[#This Row],[Tournament]]),"",IFERROR(AVERAGE(tData[[#This Row],[R1]:[R3]],tData[[#This Row],[QF]:[F2]]),""))</f>
        <v>344</v>
      </c>
      <c r="R294" s="51" t="str">
        <f>IF(ISBLANK(tData[[#This Row],[Tournament]]),"",IF(COUNT(tData[[#This Row],[R1]:[R3]])=0,"No show",RIGHT("000"&amp;FLOOR(tData[[#This Row],[Best]],$R$1),3)&amp;"-"&amp;RIGHT("000"&amp;FLOOR(tData[[#This Row],[Best]],$R$1)+$R$1-1,3)))</f>
        <v>350-399</v>
      </c>
      <c r="S294" s="51" t="str">
        <f>IF(ISBLANK(tData[[#This Row],[Tournament]]),"",IF(COUNT(tData[[#This Row],[R1]:[R3]])=0,"No show",RIGHT("000"&amp;FLOOR(tData[[#This Row],[Best]],$S$1),3)&amp;"-"&amp;RIGHT("000"&amp;FLOOR(tData[[#This Row],[Best]],$S$1)+$S$1-1,3)))</f>
        <v>380-389</v>
      </c>
      <c r="T294" s="58"/>
      <c r="U294" s="48" t="str">
        <f ca="1">IF(OR(tData[[#This Row],[Q]]="X",tData[[#This Row],[Q]]="*"),IFERROR(OFFSET(tComplete[[#Headers],[Next Round]],MATCH(tData[[#This Row],[Tournament]],tComplete[Tournament],0),0),""),"")</f>
        <v/>
      </c>
      <c r="V294" s="41" t="b">
        <f>IF(ISBLANK(tData[[#This Row],[Tournament]]),"",NOT(ISERR(FIND("SAP",UPPER(tData[[#This Row],[Team]])))))</f>
        <v>0</v>
      </c>
    </row>
    <row r="295" spans="2:22" ht="16" x14ac:dyDescent="0.2">
      <c r="B295" s="41" t="s">
        <v>32</v>
      </c>
      <c r="C295" s="41"/>
      <c r="D295" s="41" t="str">
        <f ca="1">IFERROR(OFFSET(tComplete[[#Headers],[Country]],MATCH(tData[[#This Row],[Tournament]],tComplete[Tournament],0),0),"")</f>
        <v>DE</v>
      </c>
      <c r="E295" s="49">
        <f ca="1">IFERROR(OFFSET(tComplete[[#Headers],[Date]],MATCH(tData[[#This Row],[Tournament]],tComplete[Tournament],0),0),"")</f>
        <v>46046</v>
      </c>
      <c r="F295" s="49" t="str">
        <f ca="1">IFERROR(OFFSET(tComplete[[#Headers],[Round]],MATCH(tData[[#This Row],[Tournament]],tComplete[Tournament],0),0),"")</f>
        <v>Regio</v>
      </c>
      <c r="G295" s="41" t="s">
        <v>556</v>
      </c>
      <c r="H295" s="41">
        <v>265</v>
      </c>
      <c r="I295" s="41">
        <v>375</v>
      </c>
      <c r="J295" s="41">
        <v>220</v>
      </c>
      <c r="K295" s="41">
        <v>315</v>
      </c>
      <c r="L295" s="41"/>
      <c r="M295" s="41"/>
      <c r="N295" s="41"/>
      <c r="O295" s="48">
        <f>IF(ISBLANK(B295),"",IF(COUNT(tData[[#This Row],[R1]:[R3]])=0,"",MAX(tData[[#This Row],[R1]:[R3]])))</f>
        <v>375</v>
      </c>
      <c r="P295" s="50">
        <f>IF(ISBLANK(tData[[#This Row],[Tournament]]),"",IF(COUNT(tData[[#This Row],[R1]:[R3]])=0,"",MAX(tData[[#This Row],[R1]:[R3]],tData[[#This Row],[QF]:[F2]])))</f>
        <v>375</v>
      </c>
      <c r="Q295" s="51">
        <f>IF(ISBLANK(tData[[#This Row],[Tournament]]),"",IFERROR(AVERAGE(tData[[#This Row],[R1]:[R3]],tData[[#This Row],[QF]:[F2]]),""))</f>
        <v>293.75</v>
      </c>
      <c r="R295" s="51" t="str">
        <f>IF(ISBLANK(tData[[#This Row],[Tournament]]),"",IF(COUNT(tData[[#This Row],[R1]:[R3]])=0,"No show",RIGHT("000"&amp;FLOOR(tData[[#This Row],[Best]],$R$1),3)&amp;"-"&amp;RIGHT("000"&amp;FLOOR(tData[[#This Row],[Best]],$R$1)+$R$1-1,3)))</f>
        <v>350-399</v>
      </c>
      <c r="S295" s="51" t="str">
        <f>IF(ISBLANK(tData[[#This Row],[Tournament]]),"",IF(COUNT(tData[[#This Row],[R1]:[R3]])=0,"No show",RIGHT("000"&amp;FLOOR(tData[[#This Row],[Best]],$S$1),3)&amp;"-"&amp;RIGHT("000"&amp;FLOOR(tData[[#This Row],[Best]],$S$1)+$S$1-1,3)))</f>
        <v>370-379</v>
      </c>
      <c r="T295" s="58"/>
      <c r="U295" s="48" t="str">
        <f ca="1">IF(OR(tData[[#This Row],[Q]]="X",tData[[#This Row],[Q]]="*"),IFERROR(OFFSET(tComplete[[#Headers],[Next Round]],MATCH(tData[[#This Row],[Tournament]],tComplete[Tournament],0),0),""),"")</f>
        <v/>
      </c>
      <c r="V295" s="41" t="b">
        <f>IF(ISBLANK(tData[[#This Row],[Tournament]]),"",NOT(ISERR(FIND("SAP",UPPER(tData[[#This Row],[Team]])))))</f>
        <v>0</v>
      </c>
    </row>
    <row r="296" spans="2:22" ht="16" x14ac:dyDescent="0.2">
      <c r="B296" s="41" t="s">
        <v>32</v>
      </c>
      <c r="C296" s="41"/>
      <c r="D296" s="41" t="str">
        <f ca="1">IFERROR(OFFSET(tComplete[[#Headers],[Country]],MATCH(tData[[#This Row],[Tournament]],tComplete[Tournament],0),0),"")</f>
        <v>DE</v>
      </c>
      <c r="E296" s="49">
        <f ca="1">IFERROR(OFFSET(tComplete[[#Headers],[Date]],MATCH(tData[[#This Row],[Tournament]],tComplete[Tournament],0),0),"")</f>
        <v>46046</v>
      </c>
      <c r="F296" s="49" t="str">
        <f ca="1">IFERROR(OFFSET(tComplete[[#Headers],[Round]],MATCH(tData[[#This Row],[Tournament]],tComplete[Tournament],0),0),"")</f>
        <v>Regio</v>
      </c>
      <c r="G296" s="41" t="s">
        <v>557</v>
      </c>
      <c r="H296" s="41">
        <v>260</v>
      </c>
      <c r="I296" s="41">
        <v>230</v>
      </c>
      <c r="J296" s="41">
        <v>300</v>
      </c>
      <c r="K296" s="41">
        <v>310</v>
      </c>
      <c r="L296" s="41"/>
      <c r="M296" s="41"/>
      <c r="N296" s="41"/>
      <c r="O296" s="48">
        <f>IF(ISBLANK(B296),"",IF(COUNT(tData[[#This Row],[R1]:[R3]])=0,"",MAX(tData[[#This Row],[R1]:[R3]])))</f>
        <v>300</v>
      </c>
      <c r="P296" s="50">
        <f>IF(ISBLANK(tData[[#This Row],[Tournament]]),"",IF(COUNT(tData[[#This Row],[R1]:[R3]])=0,"",MAX(tData[[#This Row],[R1]:[R3]],tData[[#This Row],[QF]:[F2]])))</f>
        <v>310</v>
      </c>
      <c r="Q296" s="51">
        <f>IF(ISBLANK(tData[[#This Row],[Tournament]]),"",IFERROR(AVERAGE(tData[[#This Row],[R1]:[R3]],tData[[#This Row],[QF]:[F2]]),""))</f>
        <v>275</v>
      </c>
      <c r="R296" s="51" t="str">
        <f>IF(ISBLANK(tData[[#This Row],[Tournament]]),"",IF(COUNT(tData[[#This Row],[R1]:[R3]])=0,"No show",RIGHT("000"&amp;FLOOR(tData[[#This Row],[Best]],$R$1),3)&amp;"-"&amp;RIGHT("000"&amp;FLOOR(tData[[#This Row],[Best]],$R$1)+$R$1-1,3)))</f>
        <v>300-349</v>
      </c>
      <c r="S296" s="51" t="str">
        <f>IF(ISBLANK(tData[[#This Row],[Tournament]]),"",IF(COUNT(tData[[#This Row],[R1]:[R3]])=0,"No show",RIGHT("000"&amp;FLOOR(tData[[#This Row],[Best]],$S$1),3)&amp;"-"&amp;RIGHT("000"&amp;FLOOR(tData[[#This Row],[Best]],$S$1)+$S$1-1,3)))</f>
        <v>310-319</v>
      </c>
      <c r="T296" s="58"/>
      <c r="U296" s="48" t="str">
        <f ca="1">IF(OR(tData[[#This Row],[Q]]="X",tData[[#This Row],[Q]]="*"),IFERROR(OFFSET(tComplete[[#Headers],[Next Round]],MATCH(tData[[#This Row],[Tournament]],tComplete[Tournament],0),0),""),"")</f>
        <v/>
      </c>
      <c r="V296" s="41" t="b">
        <f>IF(ISBLANK(tData[[#This Row],[Tournament]]),"",NOT(ISERR(FIND("SAP",UPPER(tData[[#This Row],[Team]])))))</f>
        <v>0</v>
      </c>
    </row>
    <row r="297" spans="2:22" ht="16" x14ac:dyDescent="0.2">
      <c r="B297" s="41" t="s">
        <v>32</v>
      </c>
      <c r="C297" s="41"/>
      <c r="D297" s="41" t="str">
        <f ca="1">IFERROR(OFFSET(tComplete[[#Headers],[Country]],MATCH(tData[[#This Row],[Tournament]],tComplete[Tournament],0),0),"")</f>
        <v>DE</v>
      </c>
      <c r="E297" s="49">
        <f ca="1">IFERROR(OFFSET(tComplete[[#Headers],[Date]],MATCH(tData[[#This Row],[Tournament]],tComplete[Tournament],0),0),"")</f>
        <v>46046</v>
      </c>
      <c r="F297" s="49" t="str">
        <f ca="1">IFERROR(OFFSET(tComplete[[#Headers],[Round]],MATCH(tData[[#This Row],[Tournament]],tComplete[Tournament],0),0),"")</f>
        <v>Regio</v>
      </c>
      <c r="G297" s="41" t="s">
        <v>558</v>
      </c>
      <c r="H297" s="41">
        <v>285</v>
      </c>
      <c r="I297" s="41">
        <v>240</v>
      </c>
      <c r="J297" s="41">
        <v>310</v>
      </c>
      <c r="K297" s="41">
        <v>255</v>
      </c>
      <c r="L297" s="41"/>
      <c r="M297" s="41"/>
      <c r="N297" s="41"/>
      <c r="O297" s="48">
        <f>IF(ISBLANK(B297),"",IF(COUNT(tData[[#This Row],[R1]:[R3]])=0,"",MAX(tData[[#This Row],[R1]:[R3]])))</f>
        <v>310</v>
      </c>
      <c r="P297" s="50">
        <f>IF(ISBLANK(tData[[#This Row],[Tournament]]),"",IF(COUNT(tData[[#This Row],[R1]:[R3]])=0,"",MAX(tData[[#This Row],[R1]:[R3]],tData[[#This Row],[QF]:[F2]])))</f>
        <v>310</v>
      </c>
      <c r="Q297" s="51">
        <f>IF(ISBLANK(tData[[#This Row],[Tournament]]),"",IFERROR(AVERAGE(tData[[#This Row],[R1]:[R3]],tData[[#This Row],[QF]:[F2]]),""))</f>
        <v>272.5</v>
      </c>
      <c r="R297" s="51" t="str">
        <f>IF(ISBLANK(tData[[#This Row],[Tournament]]),"",IF(COUNT(tData[[#This Row],[R1]:[R3]])=0,"No show",RIGHT("000"&amp;FLOOR(tData[[#This Row],[Best]],$R$1),3)&amp;"-"&amp;RIGHT("000"&amp;FLOOR(tData[[#This Row],[Best]],$R$1)+$R$1-1,3)))</f>
        <v>300-349</v>
      </c>
      <c r="S297" s="51" t="str">
        <f>IF(ISBLANK(tData[[#This Row],[Tournament]]),"",IF(COUNT(tData[[#This Row],[R1]:[R3]])=0,"No show",RIGHT("000"&amp;FLOOR(tData[[#This Row],[Best]],$S$1),3)&amp;"-"&amp;RIGHT("000"&amp;FLOOR(tData[[#This Row],[Best]],$S$1)+$S$1-1,3)))</f>
        <v>310-319</v>
      </c>
      <c r="T297" s="11" t="s">
        <v>74</v>
      </c>
      <c r="U297" s="48" t="str">
        <f ca="1">IF(OR(tData[[#This Row],[Q]]="X",tData[[#This Row],[Q]]="*"),IFERROR(OFFSET(tComplete[[#Headers],[Next Round]],MATCH(tData[[#This Row],[Tournament]],tComplete[Tournament],0),0),""),"")</f>
        <v>Qualifikation Deutschland - Heidelberg</v>
      </c>
      <c r="V297" s="41" t="b">
        <f>IF(ISBLANK(tData[[#This Row],[Tournament]]),"",NOT(ISERR(FIND("SAP",UPPER(tData[[#This Row],[Team]])))))</f>
        <v>0</v>
      </c>
    </row>
    <row r="298" spans="2:22" ht="16" x14ac:dyDescent="0.2">
      <c r="B298" s="41" t="s">
        <v>32</v>
      </c>
      <c r="C298" s="41"/>
      <c r="D298" s="41" t="str">
        <f ca="1">IFERROR(OFFSET(tComplete[[#Headers],[Country]],MATCH(tData[[#This Row],[Tournament]],tComplete[Tournament],0),0),"")</f>
        <v>DE</v>
      </c>
      <c r="E298" s="49">
        <f ca="1">IFERROR(OFFSET(tComplete[[#Headers],[Date]],MATCH(tData[[#This Row],[Tournament]],tComplete[Tournament],0),0),"")</f>
        <v>46046</v>
      </c>
      <c r="F298" s="49" t="str">
        <f ca="1">IFERROR(OFFSET(tComplete[[#Headers],[Round]],MATCH(tData[[#This Row],[Tournament]],tComplete[Tournament],0),0),"")</f>
        <v>Regio</v>
      </c>
      <c r="G298" s="41" t="s">
        <v>559</v>
      </c>
      <c r="H298" s="41">
        <v>290</v>
      </c>
      <c r="I298" s="41">
        <v>290</v>
      </c>
      <c r="J298" s="41">
        <v>320</v>
      </c>
      <c r="K298" s="41">
        <v>195</v>
      </c>
      <c r="L298" s="41"/>
      <c r="M298" s="41"/>
      <c r="N298" s="41"/>
      <c r="O298" s="48">
        <f>IF(ISBLANK(B298),"",IF(COUNT(tData[[#This Row],[R1]:[R3]])=0,"",MAX(tData[[#This Row],[R1]:[R3]])))</f>
        <v>320</v>
      </c>
      <c r="P298" s="50">
        <f>IF(ISBLANK(tData[[#This Row],[Tournament]]),"",IF(COUNT(tData[[#This Row],[R1]:[R3]])=0,"",MAX(tData[[#This Row],[R1]:[R3]],tData[[#This Row],[QF]:[F2]])))</f>
        <v>320</v>
      </c>
      <c r="Q298" s="51">
        <f>IF(ISBLANK(tData[[#This Row],[Tournament]]),"",IFERROR(AVERAGE(tData[[#This Row],[R1]:[R3]],tData[[#This Row],[QF]:[F2]]),""))</f>
        <v>273.75</v>
      </c>
      <c r="R298" s="51" t="str">
        <f>IF(ISBLANK(tData[[#This Row],[Tournament]]),"",IF(COUNT(tData[[#This Row],[R1]:[R3]])=0,"No show",RIGHT("000"&amp;FLOOR(tData[[#This Row],[Best]],$R$1),3)&amp;"-"&amp;RIGHT("000"&amp;FLOOR(tData[[#This Row],[Best]],$R$1)+$R$1-1,3)))</f>
        <v>300-349</v>
      </c>
      <c r="S298" s="51" t="str">
        <f>IF(ISBLANK(tData[[#This Row],[Tournament]]),"",IF(COUNT(tData[[#This Row],[R1]:[R3]])=0,"No show",RIGHT("000"&amp;FLOOR(tData[[#This Row],[Best]],$S$1),3)&amp;"-"&amp;RIGHT("000"&amp;FLOOR(tData[[#This Row],[Best]],$S$1)+$S$1-1,3)))</f>
        <v>320-329</v>
      </c>
      <c r="T298" s="11"/>
      <c r="U298" s="48" t="str">
        <f ca="1">IF(OR(tData[[#This Row],[Q]]="X",tData[[#This Row],[Q]]="*"),IFERROR(OFFSET(tComplete[[#Headers],[Next Round]],MATCH(tData[[#This Row],[Tournament]],tComplete[Tournament],0),0),""),"")</f>
        <v/>
      </c>
      <c r="V298" s="41" t="b">
        <f>IF(ISBLANK(tData[[#This Row],[Tournament]]),"",NOT(ISERR(FIND("SAP",UPPER(tData[[#This Row],[Team]])))))</f>
        <v>0</v>
      </c>
    </row>
    <row r="299" spans="2:22" ht="16" x14ac:dyDescent="0.2">
      <c r="B299" s="41" t="s">
        <v>32</v>
      </c>
      <c r="C299" s="41"/>
      <c r="D299" s="41" t="str">
        <f ca="1">IFERROR(OFFSET(tComplete[[#Headers],[Country]],MATCH(tData[[#This Row],[Tournament]],tComplete[Tournament],0),0),"")</f>
        <v>DE</v>
      </c>
      <c r="E299" s="49">
        <f ca="1">IFERROR(OFFSET(tComplete[[#Headers],[Date]],MATCH(tData[[#This Row],[Tournament]],tComplete[Tournament],0),0),"")</f>
        <v>46046</v>
      </c>
      <c r="F299" s="49" t="str">
        <f ca="1">IFERROR(OFFSET(tComplete[[#Headers],[Round]],MATCH(tData[[#This Row],[Tournament]],tComplete[Tournament],0),0),"")</f>
        <v>Regio</v>
      </c>
      <c r="G299" s="41" t="s">
        <v>560</v>
      </c>
      <c r="H299" s="41">
        <v>245</v>
      </c>
      <c r="I299" s="41">
        <v>240</v>
      </c>
      <c r="J299" s="41">
        <v>280</v>
      </c>
      <c r="K299" s="41"/>
      <c r="L299" s="48"/>
      <c r="M299" s="48"/>
      <c r="N299" s="48"/>
      <c r="O299" s="48">
        <f>IF(ISBLANK(B299),"",IF(COUNT(tData[[#This Row],[R1]:[R3]])=0,"",MAX(tData[[#This Row],[R1]:[R3]])))</f>
        <v>280</v>
      </c>
      <c r="P299" s="50">
        <f>IF(ISBLANK(tData[[#This Row],[Tournament]]),"",IF(COUNT(tData[[#This Row],[R1]:[R3]])=0,"",MAX(tData[[#This Row],[R1]:[R3]],tData[[#This Row],[QF]:[F2]])))</f>
        <v>280</v>
      </c>
      <c r="Q299" s="51">
        <f>IF(ISBLANK(tData[[#This Row],[Tournament]]),"",IFERROR(AVERAGE(tData[[#This Row],[R1]:[R3]],tData[[#This Row],[QF]:[F2]]),""))</f>
        <v>255</v>
      </c>
      <c r="R299" s="51" t="str">
        <f>IF(ISBLANK(tData[[#This Row],[Tournament]]),"",IF(COUNT(tData[[#This Row],[R1]:[R3]])=0,"No show",RIGHT("000"&amp;FLOOR(tData[[#This Row],[Best]],$R$1),3)&amp;"-"&amp;RIGHT("000"&amp;FLOOR(tData[[#This Row],[Best]],$R$1)+$R$1-1,3)))</f>
        <v>250-299</v>
      </c>
      <c r="S299" s="51" t="str">
        <f>IF(ISBLANK(tData[[#This Row],[Tournament]]),"",IF(COUNT(tData[[#This Row],[R1]:[R3]])=0,"No show",RIGHT("000"&amp;FLOOR(tData[[#This Row],[Best]],$S$1),3)&amp;"-"&amp;RIGHT("000"&amp;FLOOR(tData[[#This Row],[Best]],$S$1)+$S$1-1,3)))</f>
        <v>280-289</v>
      </c>
      <c r="T299" s="11"/>
      <c r="U299" s="48" t="str">
        <f ca="1">IF(OR(tData[[#This Row],[Q]]="X",tData[[#This Row],[Q]]="*"),IFERROR(OFFSET(tComplete[[#Headers],[Next Round]],MATCH(tData[[#This Row],[Tournament]],tComplete[Tournament],0),0),""),"")</f>
        <v/>
      </c>
      <c r="V299" s="41" t="b">
        <f>IF(ISBLANK(tData[[#This Row],[Tournament]]),"",NOT(ISERR(FIND("SAP",UPPER(tData[[#This Row],[Team]])))))</f>
        <v>0</v>
      </c>
    </row>
    <row r="300" spans="2:22" ht="16" x14ac:dyDescent="0.2">
      <c r="B300" s="41" t="s">
        <v>32</v>
      </c>
      <c r="C300" s="41"/>
      <c r="D300" s="41" t="str">
        <f ca="1">IFERROR(OFFSET(tComplete[[#Headers],[Country]],MATCH(tData[[#This Row],[Tournament]],tComplete[Tournament],0),0),"")</f>
        <v>DE</v>
      </c>
      <c r="E300" s="49">
        <f ca="1">IFERROR(OFFSET(tComplete[[#Headers],[Date]],MATCH(tData[[#This Row],[Tournament]],tComplete[Tournament],0),0),"")</f>
        <v>46046</v>
      </c>
      <c r="F300" s="49" t="str">
        <f ca="1">IFERROR(OFFSET(tComplete[[#Headers],[Round]],MATCH(tData[[#This Row],[Tournament]],tComplete[Tournament],0),0),"")</f>
        <v>Regio</v>
      </c>
      <c r="G300" s="41" t="s">
        <v>561</v>
      </c>
      <c r="H300" s="41">
        <v>265</v>
      </c>
      <c r="I300" s="41">
        <v>155</v>
      </c>
      <c r="J300" s="41">
        <v>225</v>
      </c>
      <c r="K300" s="41"/>
      <c r="L300" s="48"/>
      <c r="M300" s="48"/>
      <c r="N300" s="48"/>
      <c r="O300" s="48">
        <f>IF(ISBLANK(B300),"",IF(COUNT(tData[[#This Row],[R1]:[R3]])=0,"",MAX(tData[[#This Row],[R1]:[R3]])))</f>
        <v>265</v>
      </c>
      <c r="P300" s="50">
        <f>IF(ISBLANK(tData[[#This Row],[Tournament]]),"",IF(COUNT(tData[[#This Row],[R1]:[R3]])=0,"",MAX(tData[[#This Row],[R1]:[R3]],tData[[#This Row],[QF]:[F2]])))</f>
        <v>265</v>
      </c>
      <c r="Q300" s="51">
        <f>IF(ISBLANK(tData[[#This Row],[Tournament]]),"",IFERROR(AVERAGE(tData[[#This Row],[R1]:[R3]],tData[[#This Row],[QF]:[F2]]),""))</f>
        <v>215</v>
      </c>
      <c r="R300" s="51" t="str">
        <f>IF(ISBLANK(tData[[#This Row],[Tournament]]),"",IF(COUNT(tData[[#This Row],[R1]:[R3]])=0,"No show",RIGHT("000"&amp;FLOOR(tData[[#This Row],[Best]],$R$1),3)&amp;"-"&amp;RIGHT("000"&amp;FLOOR(tData[[#This Row],[Best]],$R$1)+$R$1-1,3)))</f>
        <v>250-299</v>
      </c>
      <c r="S300" s="51" t="str">
        <f>IF(ISBLANK(tData[[#This Row],[Tournament]]),"",IF(COUNT(tData[[#This Row],[R1]:[R3]])=0,"No show",RIGHT("000"&amp;FLOOR(tData[[#This Row],[Best]],$S$1),3)&amp;"-"&amp;RIGHT("000"&amp;FLOOR(tData[[#This Row],[Best]],$S$1)+$S$1-1,3)))</f>
        <v>260-269</v>
      </c>
      <c r="T300" s="11"/>
      <c r="U300" s="48" t="str">
        <f ca="1">IF(OR(tData[[#This Row],[Q]]="X",tData[[#This Row],[Q]]="*"),IFERROR(OFFSET(tComplete[[#Headers],[Next Round]],MATCH(tData[[#This Row],[Tournament]],tComplete[Tournament],0),0),""),"")</f>
        <v/>
      </c>
      <c r="V300" s="41" t="b">
        <f>IF(ISBLANK(tData[[#This Row],[Tournament]]),"",NOT(ISERR(FIND("SAP",UPPER(tData[[#This Row],[Team]])))))</f>
        <v>0</v>
      </c>
    </row>
    <row r="301" spans="2:22" ht="16" x14ac:dyDescent="0.2">
      <c r="B301" s="41" t="s">
        <v>32</v>
      </c>
      <c r="C301" s="41"/>
      <c r="D301" s="41" t="str">
        <f ca="1">IFERROR(OFFSET(tComplete[[#Headers],[Country]],MATCH(tData[[#This Row],[Tournament]],tComplete[Tournament],0),0),"")</f>
        <v>DE</v>
      </c>
      <c r="E301" s="49">
        <f ca="1">IFERROR(OFFSET(tComplete[[#Headers],[Date]],MATCH(tData[[#This Row],[Tournament]],tComplete[Tournament],0),0),"")</f>
        <v>46046</v>
      </c>
      <c r="F301" s="49" t="str">
        <f ca="1">IFERROR(OFFSET(tComplete[[#Headers],[Round]],MATCH(tData[[#This Row],[Tournament]],tComplete[Tournament],0),0),"")</f>
        <v>Regio</v>
      </c>
      <c r="G301" s="41" t="s">
        <v>562</v>
      </c>
      <c r="H301" s="41">
        <v>260</v>
      </c>
      <c r="I301" s="41">
        <v>220</v>
      </c>
      <c r="J301" s="41">
        <v>255</v>
      </c>
      <c r="K301" s="41"/>
      <c r="L301" s="41"/>
      <c r="M301" s="41"/>
      <c r="N301" s="41"/>
      <c r="O301" s="48">
        <f>IF(ISBLANK(B301),"",IF(COUNT(tData[[#This Row],[R1]:[R3]])=0,"",MAX(tData[[#This Row],[R1]:[R3]])))</f>
        <v>260</v>
      </c>
      <c r="P301" s="50">
        <f>IF(ISBLANK(tData[[#This Row],[Tournament]]),"",IF(COUNT(tData[[#This Row],[R1]:[R3]])=0,"",MAX(tData[[#This Row],[R1]:[R3]],tData[[#This Row],[QF]:[F2]])))</f>
        <v>260</v>
      </c>
      <c r="Q301" s="51">
        <f>IF(ISBLANK(tData[[#This Row],[Tournament]]),"",IFERROR(AVERAGE(tData[[#This Row],[R1]:[R3]],tData[[#This Row],[QF]:[F2]]),""))</f>
        <v>245</v>
      </c>
      <c r="R301" s="51" t="str">
        <f>IF(ISBLANK(tData[[#This Row],[Tournament]]),"",IF(COUNT(tData[[#This Row],[R1]:[R3]])=0,"No show",RIGHT("000"&amp;FLOOR(tData[[#This Row],[Best]],$R$1),3)&amp;"-"&amp;RIGHT("000"&amp;FLOOR(tData[[#This Row],[Best]],$R$1)+$R$1-1,3)))</f>
        <v>250-299</v>
      </c>
      <c r="S301" s="51" t="str">
        <f>IF(ISBLANK(tData[[#This Row],[Tournament]]),"",IF(COUNT(tData[[#This Row],[R1]:[R3]])=0,"No show",RIGHT("000"&amp;FLOOR(tData[[#This Row],[Best]],$S$1),3)&amp;"-"&amp;RIGHT("000"&amp;FLOOR(tData[[#This Row],[Best]],$S$1)+$S$1-1,3)))</f>
        <v>260-269</v>
      </c>
      <c r="T301" s="11"/>
      <c r="U301" s="48" t="str">
        <f ca="1">IF(OR(tData[[#This Row],[Q]]="X",tData[[#This Row],[Q]]="*"),IFERROR(OFFSET(tComplete[[#Headers],[Next Round]],MATCH(tData[[#This Row],[Tournament]],tComplete[Tournament],0),0),""),"")</f>
        <v/>
      </c>
      <c r="V301" s="41" t="b">
        <f>IF(ISBLANK(tData[[#This Row],[Tournament]]),"",NOT(ISERR(FIND("SAP",UPPER(tData[[#This Row],[Team]])))))</f>
        <v>0</v>
      </c>
    </row>
    <row r="302" spans="2:22" ht="16" x14ac:dyDescent="0.2">
      <c r="B302" s="41" t="s">
        <v>32</v>
      </c>
      <c r="C302" s="41"/>
      <c r="D302" s="41" t="str">
        <f ca="1">IFERROR(OFFSET(tComplete[[#Headers],[Country]],MATCH(tData[[#This Row],[Tournament]],tComplete[Tournament],0),0),"")</f>
        <v>DE</v>
      </c>
      <c r="E302" s="49">
        <f ca="1">IFERROR(OFFSET(tComplete[[#Headers],[Date]],MATCH(tData[[#This Row],[Tournament]],tComplete[Tournament],0),0),"")</f>
        <v>46046</v>
      </c>
      <c r="F302" s="49" t="str">
        <f ca="1">IFERROR(OFFSET(tComplete[[#Headers],[Round]],MATCH(tData[[#This Row],[Tournament]],tComplete[Tournament],0),0),"")</f>
        <v>Regio</v>
      </c>
      <c r="G302" s="41" t="s">
        <v>563</v>
      </c>
      <c r="H302" s="41">
        <v>200</v>
      </c>
      <c r="I302" s="41">
        <v>240</v>
      </c>
      <c r="J302" s="41">
        <v>190</v>
      </c>
      <c r="K302" s="41"/>
      <c r="L302" s="41"/>
      <c r="M302" s="41"/>
      <c r="N302" s="41"/>
      <c r="O302" s="48">
        <f>IF(ISBLANK(B302),"",IF(COUNT(tData[[#This Row],[R1]:[R3]])=0,"",MAX(tData[[#This Row],[R1]:[R3]])))</f>
        <v>240</v>
      </c>
      <c r="P302" s="50">
        <f>IF(ISBLANK(tData[[#This Row],[Tournament]]),"",IF(COUNT(tData[[#This Row],[R1]:[R3]])=0,"",MAX(tData[[#This Row],[R1]:[R3]],tData[[#This Row],[QF]:[F2]])))</f>
        <v>240</v>
      </c>
      <c r="Q302" s="51">
        <f>IF(ISBLANK(tData[[#This Row],[Tournament]]),"",IFERROR(AVERAGE(tData[[#This Row],[R1]:[R3]],tData[[#This Row],[QF]:[F2]]),""))</f>
        <v>210</v>
      </c>
      <c r="R302" s="51" t="str">
        <f>IF(ISBLANK(tData[[#This Row],[Tournament]]),"",IF(COUNT(tData[[#This Row],[R1]:[R3]])=0,"No show",RIGHT("000"&amp;FLOOR(tData[[#This Row],[Best]],$R$1),3)&amp;"-"&amp;RIGHT("000"&amp;FLOOR(tData[[#This Row],[Best]],$R$1)+$R$1-1,3)))</f>
        <v>200-249</v>
      </c>
      <c r="S302" s="51" t="str">
        <f>IF(ISBLANK(tData[[#This Row],[Tournament]]),"",IF(COUNT(tData[[#This Row],[R1]:[R3]])=0,"No show",RIGHT("000"&amp;FLOOR(tData[[#This Row],[Best]],$S$1),3)&amp;"-"&amp;RIGHT("000"&amp;FLOOR(tData[[#This Row],[Best]],$S$1)+$S$1-1,3)))</f>
        <v>240-249</v>
      </c>
      <c r="T302" s="11"/>
      <c r="U302" s="48" t="str">
        <f ca="1">IF(OR(tData[[#This Row],[Q]]="X",tData[[#This Row],[Q]]="*"),IFERROR(OFFSET(tComplete[[#Headers],[Next Round]],MATCH(tData[[#This Row],[Tournament]],tComplete[Tournament],0),0),""),"")</f>
        <v/>
      </c>
      <c r="V302" s="41" t="b">
        <f>IF(ISBLANK(tData[[#This Row],[Tournament]]),"",NOT(ISERR(FIND("SAP",UPPER(tData[[#This Row],[Team]])))))</f>
        <v>0</v>
      </c>
    </row>
    <row r="303" spans="2:22" ht="16" x14ac:dyDescent="0.2">
      <c r="B303" s="41" t="s">
        <v>32</v>
      </c>
      <c r="C303" s="41"/>
      <c r="D303" s="41" t="str">
        <f ca="1">IFERROR(OFFSET(tComplete[[#Headers],[Country]],MATCH(tData[[#This Row],[Tournament]],tComplete[Tournament],0),0),"")</f>
        <v>DE</v>
      </c>
      <c r="E303" s="49">
        <f ca="1">IFERROR(OFFSET(tComplete[[#Headers],[Date]],MATCH(tData[[#This Row],[Tournament]],tComplete[Tournament],0),0),"")</f>
        <v>46046</v>
      </c>
      <c r="F303" s="49" t="str">
        <f ca="1">IFERROR(OFFSET(tComplete[[#Headers],[Round]],MATCH(tData[[#This Row],[Tournament]],tComplete[Tournament],0),0),"")</f>
        <v>Regio</v>
      </c>
      <c r="G303" s="41" t="s">
        <v>564</v>
      </c>
      <c r="H303" s="41">
        <v>185</v>
      </c>
      <c r="I303" s="41">
        <v>145</v>
      </c>
      <c r="J303" s="41">
        <v>215</v>
      </c>
      <c r="K303" s="41"/>
      <c r="L303" s="41"/>
      <c r="M303" s="41"/>
      <c r="N303" s="41"/>
      <c r="O303" s="48">
        <f>IF(ISBLANK(B303),"",IF(COUNT(tData[[#This Row],[R1]:[R3]])=0,"",MAX(tData[[#This Row],[R1]:[R3]])))</f>
        <v>215</v>
      </c>
      <c r="P303" s="50">
        <f>IF(ISBLANK(tData[[#This Row],[Tournament]]),"",IF(COUNT(tData[[#This Row],[R1]:[R3]])=0,"",MAX(tData[[#This Row],[R1]:[R3]],tData[[#This Row],[QF]:[F2]])))</f>
        <v>215</v>
      </c>
      <c r="Q303" s="51">
        <f>IF(ISBLANK(tData[[#This Row],[Tournament]]),"",IFERROR(AVERAGE(tData[[#This Row],[R1]:[R3]],tData[[#This Row],[QF]:[F2]]),""))</f>
        <v>181.66666666666666</v>
      </c>
      <c r="R303" s="51" t="str">
        <f>IF(ISBLANK(tData[[#This Row],[Tournament]]),"",IF(COUNT(tData[[#This Row],[R1]:[R3]])=0,"No show",RIGHT("000"&amp;FLOOR(tData[[#This Row],[Best]],$R$1),3)&amp;"-"&amp;RIGHT("000"&amp;FLOOR(tData[[#This Row],[Best]],$R$1)+$R$1-1,3)))</f>
        <v>200-249</v>
      </c>
      <c r="S303" s="51" t="str">
        <f>IF(ISBLANK(tData[[#This Row],[Tournament]]),"",IF(COUNT(tData[[#This Row],[R1]:[R3]])=0,"No show",RIGHT("000"&amp;FLOOR(tData[[#This Row],[Best]],$S$1),3)&amp;"-"&amp;RIGHT("000"&amp;FLOOR(tData[[#This Row],[Best]],$S$1)+$S$1-1,3)))</f>
        <v>210-219</v>
      </c>
      <c r="T303" s="11"/>
      <c r="U303" s="48" t="str">
        <f ca="1">IF(OR(tData[[#This Row],[Q]]="X",tData[[#This Row],[Q]]="*"),IFERROR(OFFSET(tComplete[[#Headers],[Next Round]],MATCH(tData[[#This Row],[Tournament]],tComplete[Tournament],0),0),""),"")</f>
        <v/>
      </c>
      <c r="V303" s="41" t="b">
        <f>IF(ISBLANK(tData[[#This Row],[Tournament]]),"",NOT(ISERR(FIND("SAP",UPPER(tData[[#This Row],[Team]])))))</f>
        <v>0</v>
      </c>
    </row>
    <row r="304" spans="2:22" ht="16" x14ac:dyDescent="0.2">
      <c r="B304" s="41" t="s">
        <v>32</v>
      </c>
      <c r="C304" s="41"/>
      <c r="D304" s="41" t="str">
        <f ca="1">IFERROR(OFFSET(tComplete[[#Headers],[Country]],MATCH(tData[[#This Row],[Tournament]],tComplete[Tournament],0),0),"")</f>
        <v>DE</v>
      </c>
      <c r="E304" s="49">
        <f ca="1">IFERROR(OFFSET(tComplete[[#Headers],[Date]],MATCH(tData[[#This Row],[Tournament]],tComplete[Tournament],0),0),"")</f>
        <v>46046</v>
      </c>
      <c r="F304" s="49" t="str">
        <f ca="1">IFERROR(OFFSET(tComplete[[#Headers],[Round]],MATCH(tData[[#This Row],[Tournament]],tComplete[Tournament],0),0),"")</f>
        <v>Regio</v>
      </c>
      <c r="G304" s="41" t="s">
        <v>565</v>
      </c>
      <c r="H304" s="41">
        <v>190</v>
      </c>
      <c r="I304" s="41">
        <v>210</v>
      </c>
      <c r="J304" s="41">
        <v>210</v>
      </c>
      <c r="K304" s="41"/>
      <c r="L304" s="41"/>
      <c r="M304" s="41"/>
      <c r="N304" s="41"/>
      <c r="O304" s="48">
        <f>IF(ISBLANK(B304),"",IF(COUNT(tData[[#This Row],[R1]:[R3]])=0,"",MAX(tData[[#This Row],[R1]:[R3]])))</f>
        <v>210</v>
      </c>
      <c r="P304" s="50">
        <f>IF(ISBLANK(tData[[#This Row],[Tournament]]),"",IF(COUNT(tData[[#This Row],[R1]:[R3]])=0,"",MAX(tData[[#This Row],[R1]:[R3]],tData[[#This Row],[QF]:[F2]])))</f>
        <v>210</v>
      </c>
      <c r="Q304" s="51">
        <f>IF(ISBLANK(tData[[#This Row],[Tournament]]),"",IFERROR(AVERAGE(tData[[#This Row],[R1]:[R3]],tData[[#This Row],[QF]:[F2]]),""))</f>
        <v>203.33333333333334</v>
      </c>
      <c r="R304" s="51" t="str">
        <f>IF(ISBLANK(tData[[#This Row],[Tournament]]),"",IF(COUNT(tData[[#This Row],[R1]:[R3]])=0,"No show",RIGHT("000"&amp;FLOOR(tData[[#This Row],[Best]],$R$1),3)&amp;"-"&amp;RIGHT("000"&amp;FLOOR(tData[[#This Row],[Best]],$R$1)+$R$1-1,3)))</f>
        <v>200-249</v>
      </c>
      <c r="S304" s="51" t="str">
        <f>IF(ISBLANK(tData[[#This Row],[Tournament]]),"",IF(COUNT(tData[[#This Row],[R1]:[R3]])=0,"No show",RIGHT("000"&amp;FLOOR(tData[[#This Row],[Best]],$S$1),3)&amp;"-"&amp;RIGHT("000"&amp;FLOOR(tData[[#This Row],[Best]],$S$1)+$S$1-1,3)))</f>
        <v>210-219</v>
      </c>
      <c r="T304" s="11"/>
      <c r="U304" s="48" t="str">
        <f ca="1">IF(OR(tData[[#This Row],[Q]]="X",tData[[#This Row],[Q]]="*"),IFERROR(OFFSET(tComplete[[#Headers],[Next Round]],MATCH(tData[[#This Row],[Tournament]],tComplete[Tournament],0),0),""),"")</f>
        <v/>
      </c>
      <c r="V304" s="41" t="b">
        <f>IF(ISBLANK(tData[[#This Row],[Tournament]]),"",NOT(ISERR(FIND("SAP",UPPER(tData[[#This Row],[Team]])))))</f>
        <v>0</v>
      </c>
    </row>
    <row r="305" spans="2:22" ht="16" x14ac:dyDescent="0.2">
      <c r="B305" s="41" t="s">
        <v>32</v>
      </c>
      <c r="C305" s="41"/>
      <c r="D305" s="41" t="str">
        <f ca="1">IFERROR(OFFSET(tComplete[[#Headers],[Country]],MATCH(tData[[#This Row],[Tournament]],tComplete[Tournament],0),0),"")</f>
        <v>DE</v>
      </c>
      <c r="E305" s="49">
        <f ca="1">IFERROR(OFFSET(tComplete[[#Headers],[Date]],MATCH(tData[[#This Row],[Tournament]],tComplete[Tournament],0),0),"")</f>
        <v>46046</v>
      </c>
      <c r="F305" s="49" t="str">
        <f ca="1">IFERROR(OFFSET(tComplete[[#Headers],[Round]],MATCH(tData[[#This Row],[Tournament]],tComplete[Tournament],0),0),"")</f>
        <v>Regio</v>
      </c>
      <c r="G305" s="41" t="s">
        <v>566</v>
      </c>
      <c r="H305" s="41">
        <v>140</v>
      </c>
      <c r="I305" s="41">
        <v>170</v>
      </c>
      <c r="J305" s="41">
        <v>100</v>
      </c>
      <c r="K305" s="41"/>
      <c r="L305" s="48"/>
      <c r="M305" s="48"/>
      <c r="N305" s="48"/>
      <c r="O305" s="48">
        <f>IF(ISBLANK(B305),"",IF(COUNT(tData[[#This Row],[R1]:[R3]])=0,"",MAX(tData[[#This Row],[R1]:[R3]])))</f>
        <v>170</v>
      </c>
      <c r="P305" s="50">
        <f>IF(ISBLANK(tData[[#This Row],[Tournament]]),"",IF(COUNT(tData[[#This Row],[R1]:[R3]])=0,"",MAX(tData[[#This Row],[R1]:[R3]],tData[[#This Row],[QF]:[F2]])))</f>
        <v>170</v>
      </c>
      <c r="Q305" s="51">
        <f>IF(ISBLANK(tData[[#This Row],[Tournament]]),"",IFERROR(AVERAGE(tData[[#This Row],[R1]:[R3]],tData[[#This Row],[QF]:[F2]]),""))</f>
        <v>136.66666666666666</v>
      </c>
      <c r="R305" s="51" t="str">
        <f>IF(ISBLANK(tData[[#This Row],[Tournament]]),"",IF(COUNT(tData[[#This Row],[R1]:[R3]])=0,"No show",RIGHT("000"&amp;FLOOR(tData[[#This Row],[Best]],$R$1),3)&amp;"-"&amp;RIGHT("000"&amp;FLOOR(tData[[#This Row],[Best]],$R$1)+$R$1-1,3)))</f>
        <v>150-199</v>
      </c>
      <c r="S305" s="51" t="str">
        <f>IF(ISBLANK(tData[[#This Row],[Tournament]]),"",IF(COUNT(tData[[#This Row],[R1]:[R3]])=0,"No show",RIGHT("000"&amp;FLOOR(tData[[#This Row],[Best]],$S$1),3)&amp;"-"&amp;RIGHT("000"&amp;FLOOR(tData[[#This Row],[Best]],$S$1)+$S$1-1,3)))</f>
        <v>170-179</v>
      </c>
      <c r="T305" s="11"/>
      <c r="U305" s="48" t="str">
        <f ca="1">IF(OR(tData[[#This Row],[Q]]="X",tData[[#This Row],[Q]]="*"),IFERROR(OFFSET(tComplete[[#Headers],[Next Round]],MATCH(tData[[#This Row],[Tournament]],tComplete[Tournament],0),0),""),"")</f>
        <v/>
      </c>
      <c r="V305" s="41" t="b">
        <f>IF(ISBLANK(tData[[#This Row],[Tournament]]),"",NOT(ISERR(FIND("SAP",UPPER(tData[[#This Row],[Team]])))))</f>
        <v>0</v>
      </c>
    </row>
    <row r="306" spans="2:22" ht="16" x14ac:dyDescent="0.2">
      <c r="B306" s="41" t="s">
        <v>32</v>
      </c>
      <c r="C306" s="41"/>
      <c r="D306" s="41" t="str">
        <f ca="1">IFERROR(OFFSET(tComplete[[#Headers],[Country]],MATCH(tData[[#This Row],[Tournament]],tComplete[Tournament],0),0),"")</f>
        <v>DE</v>
      </c>
      <c r="E306" s="49">
        <f ca="1">IFERROR(OFFSET(tComplete[[#Headers],[Date]],MATCH(tData[[#This Row],[Tournament]],tComplete[Tournament],0),0),"")</f>
        <v>46046</v>
      </c>
      <c r="F306" s="49" t="str">
        <f ca="1">IFERROR(OFFSET(tComplete[[#Headers],[Round]],MATCH(tData[[#This Row],[Tournament]],tComplete[Tournament],0),0),"")</f>
        <v>Regio</v>
      </c>
      <c r="G306" s="41" t="s">
        <v>567</v>
      </c>
      <c r="H306" s="41">
        <v>160</v>
      </c>
      <c r="I306" s="41">
        <v>155</v>
      </c>
      <c r="J306" s="41">
        <v>160</v>
      </c>
      <c r="K306" s="41"/>
      <c r="L306" s="48"/>
      <c r="M306" s="48"/>
      <c r="N306" s="48"/>
      <c r="O306" s="48">
        <f>IF(ISBLANK(B306),"",IF(COUNT(tData[[#This Row],[R1]:[R3]])=0,"",MAX(tData[[#This Row],[R1]:[R3]])))</f>
        <v>160</v>
      </c>
      <c r="P306" s="50">
        <f>IF(ISBLANK(tData[[#This Row],[Tournament]]),"",IF(COUNT(tData[[#This Row],[R1]:[R3]])=0,"",MAX(tData[[#This Row],[R1]:[R3]],tData[[#This Row],[QF]:[F2]])))</f>
        <v>160</v>
      </c>
      <c r="Q306" s="51">
        <f>IF(ISBLANK(tData[[#This Row],[Tournament]]),"",IFERROR(AVERAGE(tData[[#This Row],[R1]:[R3]],tData[[#This Row],[QF]:[F2]]),""))</f>
        <v>158.33333333333334</v>
      </c>
      <c r="R306" s="51" t="str">
        <f>IF(ISBLANK(tData[[#This Row],[Tournament]]),"",IF(COUNT(tData[[#This Row],[R1]:[R3]])=0,"No show",RIGHT("000"&amp;FLOOR(tData[[#This Row],[Best]],$R$1),3)&amp;"-"&amp;RIGHT("000"&amp;FLOOR(tData[[#This Row],[Best]],$R$1)+$R$1-1,3)))</f>
        <v>150-199</v>
      </c>
      <c r="S306" s="51" t="str">
        <f>IF(ISBLANK(tData[[#This Row],[Tournament]]),"",IF(COUNT(tData[[#This Row],[R1]:[R3]])=0,"No show",RIGHT("000"&amp;FLOOR(tData[[#This Row],[Best]],$S$1),3)&amp;"-"&amp;RIGHT("000"&amp;FLOOR(tData[[#This Row],[Best]],$S$1)+$S$1-1,3)))</f>
        <v>160-169</v>
      </c>
      <c r="T306" s="11"/>
      <c r="U306" s="48" t="str">
        <f ca="1">IF(OR(tData[[#This Row],[Q]]="X",tData[[#This Row],[Q]]="*"),IFERROR(OFFSET(tComplete[[#Headers],[Next Round]],MATCH(tData[[#This Row],[Tournament]],tComplete[Tournament],0),0),""),"")</f>
        <v/>
      </c>
      <c r="V306" s="41" t="b">
        <f>IF(ISBLANK(tData[[#This Row],[Tournament]]),"",NOT(ISERR(FIND("SAP",UPPER(tData[[#This Row],[Team]])))))</f>
        <v>0</v>
      </c>
    </row>
    <row r="307" spans="2:22" ht="16" x14ac:dyDescent="0.2">
      <c r="B307" s="41" t="s">
        <v>32</v>
      </c>
      <c r="C307" s="41"/>
      <c r="D307" s="41" t="str">
        <f ca="1">IFERROR(OFFSET(tComplete[[#Headers],[Country]],MATCH(tData[[#This Row],[Tournament]],tComplete[Tournament],0),0),"")</f>
        <v>DE</v>
      </c>
      <c r="E307" s="49">
        <f ca="1">IFERROR(OFFSET(tComplete[[#Headers],[Date]],MATCH(tData[[#This Row],[Tournament]],tComplete[Tournament],0),0),"")</f>
        <v>46046</v>
      </c>
      <c r="F307" s="49" t="str">
        <f ca="1">IFERROR(OFFSET(tComplete[[#Headers],[Round]],MATCH(tData[[#This Row],[Tournament]],tComplete[Tournament],0),0),"")</f>
        <v>Regio</v>
      </c>
      <c r="G307" s="41" t="s">
        <v>568</v>
      </c>
      <c r="H307" s="41">
        <v>105</v>
      </c>
      <c r="I307" s="41">
        <v>95</v>
      </c>
      <c r="J307" s="41">
        <v>155</v>
      </c>
      <c r="K307" s="41"/>
      <c r="L307" s="48"/>
      <c r="M307" s="48"/>
      <c r="N307" s="48"/>
      <c r="O307" s="48">
        <f>IF(ISBLANK(B307),"",IF(COUNT(tData[[#This Row],[R1]:[R3]])=0,"",MAX(tData[[#This Row],[R1]:[R3]])))</f>
        <v>155</v>
      </c>
      <c r="P307" s="50">
        <f>IF(ISBLANK(tData[[#This Row],[Tournament]]),"",IF(COUNT(tData[[#This Row],[R1]:[R3]])=0,"",MAX(tData[[#This Row],[R1]:[R3]],tData[[#This Row],[QF]:[F2]])))</f>
        <v>155</v>
      </c>
      <c r="Q307" s="51">
        <f>IF(ISBLANK(tData[[#This Row],[Tournament]]),"",IFERROR(AVERAGE(tData[[#This Row],[R1]:[R3]],tData[[#This Row],[QF]:[F2]]),""))</f>
        <v>118.33333333333333</v>
      </c>
      <c r="R307" s="51" t="str">
        <f>IF(ISBLANK(tData[[#This Row],[Tournament]]),"",IF(COUNT(tData[[#This Row],[R1]:[R3]])=0,"No show",RIGHT("000"&amp;FLOOR(tData[[#This Row],[Best]],$R$1),3)&amp;"-"&amp;RIGHT("000"&amp;FLOOR(tData[[#This Row],[Best]],$R$1)+$R$1-1,3)))</f>
        <v>150-199</v>
      </c>
      <c r="S307" s="51" t="str">
        <f>IF(ISBLANK(tData[[#This Row],[Tournament]]),"",IF(COUNT(tData[[#This Row],[R1]:[R3]])=0,"No show",RIGHT("000"&amp;FLOOR(tData[[#This Row],[Best]],$S$1),3)&amp;"-"&amp;RIGHT("000"&amp;FLOOR(tData[[#This Row],[Best]],$S$1)+$S$1-1,3)))</f>
        <v>150-159</v>
      </c>
      <c r="T307" s="58"/>
      <c r="U307" s="48" t="str">
        <f ca="1">IF(OR(tData[[#This Row],[Q]]="X",tData[[#This Row],[Q]]="*"),IFERROR(OFFSET(tComplete[[#Headers],[Next Round]],MATCH(tData[[#This Row],[Tournament]],tComplete[Tournament],0),0),""),"")</f>
        <v/>
      </c>
      <c r="V307" s="41" t="b">
        <f>IF(ISBLANK(tData[[#This Row],[Tournament]]),"",NOT(ISERR(FIND("SAP",UPPER(tData[[#This Row],[Team]])))))</f>
        <v>0</v>
      </c>
    </row>
    <row r="308" spans="2:22" ht="16" x14ac:dyDescent="0.2">
      <c r="B308" s="41" t="s">
        <v>32</v>
      </c>
      <c r="C308" s="41"/>
      <c r="D308" s="41" t="str">
        <f ca="1">IFERROR(OFFSET(tComplete[[#Headers],[Country]],MATCH(tData[[#This Row],[Tournament]],tComplete[Tournament],0),0),"")</f>
        <v>DE</v>
      </c>
      <c r="E308" s="49">
        <f ca="1">IFERROR(OFFSET(tComplete[[#Headers],[Date]],MATCH(tData[[#This Row],[Tournament]],tComplete[Tournament],0),0),"")</f>
        <v>46046</v>
      </c>
      <c r="F308" s="49" t="str">
        <f ca="1">IFERROR(OFFSET(tComplete[[#Headers],[Round]],MATCH(tData[[#This Row],[Tournament]],tComplete[Tournament],0),0),"")</f>
        <v>Regio</v>
      </c>
      <c r="G308" s="41" t="s">
        <v>569</v>
      </c>
      <c r="H308" s="41">
        <v>105</v>
      </c>
      <c r="I308" s="41">
        <v>140</v>
      </c>
      <c r="J308" s="41">
        <v>120</v>
      </c>
      <c r="K308" s="41"/>
      <c r="L308" s="48"/>
      <c r="M308" s="48"/>
      <c r="N308" s="48"/>
      <c r="O308" s="48">
        <f>IF(ISBLANK(B308),"",IF(COUNT(tData[[#This Row],[R1]:[R3]])=0,"",MAX(tData[[#This Row],[R1]:[R3]])))</f>
        <v>140</v>
      </c>
      <c r="P308" s="50">
        <f>IF(ISBLANK(tData[[#This Row],[Tournament]]),"",IF(COUNT(tData[[#This Row],[R1]:[R3]])=0,"",MAX(tData[[#This Row],[R1]:[R3]],tData[[#This Row],[QF]:[F2]])))</f>
        <v>140</v>
      </c>
      <c r="Q308" s="51">
        <f>IF(ISBLANK(tData[[#This Row],[Tournament]]),"",IFERROR(AVERAGE(tData[[#This Row],[R1]:[R3]],tData[[#This Row],[QF]:[F2]]),""))</f>
        <v>121.66666666666667</v>
      </c>
      <c r="R308" s="51" t="str">
        <f>IF(ISBLANK(tData[[#This Row],[Tournament]]),"",IF(COUNT(tData[[#This Row],[R1]:[R3]])=0,"No show",RIGHT("000"&amp;FLOOR(tData[[#This Row],[Best]],$R$1),3)&amp;"-"&amp;RIGHT("000"&amp;FLOOR(tData[[#This Row],[Best]],$R$1)+$R$1-1,3)))</f>
        <v>100-149</v>
      </c>
      <c r="S308" s="51" t="str">
        <f>IF(ISBLANK(tData[[#This Row],[Tournament]]),"",IF(COUNT(tData[[#This Row],[R1]:[R3]])=0,"No show",RIGHT("000"&amp;FLOOR(tData[[#This Row],[Best]],$S$1),3)&amp;"-"&amp;RIGHT("000"&amp;FLOOR(tData[[#This Row],[Best]],$S$1)+$S$1-1,3)))</f>
        <v>140-149</v>
      </c>
      <c r="T308" s="58"/>
      <c r="U308" s="48" t="str">
        <f ca="1">IF(OR(tData[[#This Row],[Q]]="X",tData[[#This Row],[Q]]="*"),IFERROR(OFFSET(tComplete[[#Headers],[Next Round]],MATCH(tData[[#This Row],[Tournament]],tComplete[Tournament],0),0),""),"")</f>
        <v/>
      </c>
      <c r="V308" s="41" t="b">
        <f>IF(ISBLANK(tData[[#This Row],[Tournament]]),"",NOT(ISERR(FIND("SAP",UPPER(tData[[#This Row],[Team]])))))</f>
        <v>0</v>
      </c>
    </row>
    <row r="309" spans="2:22" ht="16" x14ac:dyDescent="0.2">
      <c r="B309" s="41" t="s">
        <v>32</v>
      </c>
      <c r="C309" s="41"/>
      <c r="D309" s="41" t="str">
        <f ca="1">IFERROR(OFFSET(tComplete[[#Headers],[Country]],MATCH(tData[[#This Row],[Tournament]],tComplete[Tournament],0),0),"")</f>
        <v>DE</v>
      </c>
      <c r="E309" s="49">
        <f ca="1">IFERROR(OFFSET(tComplete[[#Headers],[Date]],MATCH(tData[[#This Row],[Tournament]],tComplete[Tournament],0),0),"")</f>
        <v>46046</v>
      </c>
      <c r="F309" s="49" t="str">
        <f ca="1">IFERROR(OFFSET(tComplete[[#Headers],[Round]],MATCH(tData[[#This Row],[Tournament]],tComplete[Tournament],0),0),"")</f>
        <v>Regio</v>
      </c>
      <c r="G309" s="41" t="s">
        <v>570</v>
      </c>
      <c r="H309" s="41">
        <v>130</v>
      </c>
      <c r="I309" s="41">
        <v>130</v>
      </c>
      <c r="J309" s="41">
        <v>90</v>
      </c>
      <c r="K309" s="41"/>
      <c r="L309" s="41"/>
      <c r="M309" s="41"/>
      <c r="N309" s="41"/>
      <c r="O309" s="48">
        <f>IF(ISBLANK(B309),"",IF(COUNT(tData[[#This Row],[R1]:[R3]])=0,"",MAX(tData[[#This Row],[R1]:[R3]])))</f>
        <v>130</v>
      </c>
      <c r="P309" s="50">
        <f>IF(ISBLANK(tData[[#This Row],[Tournament]]),"",IF(COUNT(tData[[#This Row],[R1]:[R3]])=0,"",MAX(tData[[#This Row],[R1]:[R3]],tData[[#This Row],[QF]:[F2]])))</f>
        <v>130</v>
      </c>
      <c r="Q309" s="51">
        <f>IF(ISBLANK(tData[[#This Row],[Tournament]]),"",IFERROR(AVERAGE(tData[[#This Row],[R1]:[R3]],tData[[#This Row],[QF]:[F2]]),""))</f>
        <v>116.66666666666667</v>
      </c>
      <c r="R309" s="51" t="str">
        <f>IF(ISBLANK(tData[[#This Row],[Tournament]]),"",IF(COUNT(tData[[#This Row],[R1]:[R3]])=0,"No show",RIGHT("000"&amp;FLOOR(tData[[#This Row],[Best]],$R$1),3)&amp;"-"&amp;RIGHT("000"&amp;FLOOR(tData[[#This Row],[Best]],$R$1)+$R$1-1,3)))</f>
        <v>100-149</v>
      </c>
      <c r="S309" s="51" t="str">
        <f>IF(ISBLANK(tData[[#This Row],[Tournament]]),"",IF(COUNT(tData[[#This Row],[R1]:[R3]])=0,"No show",RIGHT("000"&amp;FLOOR(tData[[#This Row],[Best]],$S$1),3)&amp;"-"&amp;RIGHT("000"&amp;FLOOR(tData[[#This Row],[Best]],$S$1)+$S$1-1,3)))</f>
        <v>130-139</v>
      </c>
      <c r="T309" s="58"/>
      <c r="U309" s="48" t="str">
        <f ca="1">IF(OR(tData[[#This Row],[Q]]="X",tData[[#This Row],[Q]]="*"),IFERROR(OFFSET(tComplete[[#Headers],[Next Round]],MATCH(tData[[#This Row],[Tournament]],tComplete[Tournament],0),0),""),"")</f>
        <v/>
      </c>
      <c r="V309" s="41" t="b">
        <f>IF(ISBLANK(tData[[#This Row],[Tournament]]),"",NOT(ISERR(FIND("SAP",UPPER(tData[[#This Row],[Team]])))))</f>
        <v>0</v>
      </c>
    </row>
    <row r="310" spans="2:22" ht="16" x14ac:dyDescent="0.2">
      <c r="B310" s="41" t="s">
        <v>32</v>
      </c>
      <c r="C310" s="41"/>
      <c r="D310" s="41" t="str">
        <f ca="1">IFERROR(OFFSET(tComplete[[#Headers],[Country]],MATCH(tData[[#This Row],[Tournament]],tComplete[Tournament],0),0),"")</f>
        <v>DE</v>
      </c>
      <c r="E310" s="49">
        <f ca="1">IFERROR(OFFSET(tComplete[[#Headers],[Date]],MATCH(tData[[#This Row],[Tournament]],tComplete[Tournament],0),0),"")</f>
        <v>46046</v>
      </c>
      <c r="F310" s="49" t="str">
        <f ca="1">IFERROR(OFFSET(tComplete[[#Headers],[Round]],MATCH(tData[[#This Row],[Tournament]],tComplete[Tournament],0),0),"")</f>
        <v>Regio</v>
      </c>
      <c r="G310" s="41" t="s">
        <v>571</v>
      </c>
      <c r="H310" s="41">
        <v>125</v>
      </c>
      <c r="I310" s="41">
        <v>0</v>
      </c>
      <c r="J310" s="41">
        <v>0</v>
      </c>
      <c r="K310" s="41"/>
      <c r="L310" s="41"/>
      <c r="M310" s="41"/>
      <c r="N310" s="41"/>
      <c r="O310" s="48">
        <f>IF(ISBLANK(B310),"",IF(COUNT(tData[[#This Row],[R1]:[R3]])=0,"",MAX(tData[[#This Row],[R1]:[R3]])))</f>
        <v>125</v>
      </c>
      <c r="P310" s="50">
        <f>IF(ISBLANK(tData[[#This Row],[Tournament]]),"",IF(COUNT(tData[[#This Row],[R1]:[R3]])=0,"",MAX(tData[[#This Row],[R1]:[R3]],tData[[#This Row],[QF]:[F2]])))</f>
        <v>125</v>
      </c>
      <c r="Q310" s="51">
        <f>IF(ISBLANK(tData[[#This Row],[Tournament]]),"",IFERROR(AVERAGE(tData[[#This Row],[R1]:[R3]],tData[[#This Row],[QF]:[F2]]),""))</f>
        <v>41.666666666666664</v>
      </c>
      <c r="R310" s="51" t="str">
        <f>IF(ISBLANK(tData[[#This Row],[Tournament]]),"",IF(COUNT(tData[[#This Row],[R1]:[R3]])=0,"No show",RIGHT("000"&amp;FLOOR(tData[[#This Row],[Best]],$R$1),3)&amp;"-"&amp;RIGHT("000"&amp;FLOOR(tData[[#This Row],[Best]],$R$1)+$R$1-1,3)))</f>
        <v>100-149</v>
      </c>
      <c r="S310" s="51" t="str">
        <f>IF(ISBLANK(tData[[#This Row],[Tournament]]),"",IF(COUNT(tData[[#This Row],[R1]:[R3]])=0,"No show",RIGHT("000"&amp;FLOOR(tData[[#This Row],[Best]],$S$1),3)&amp;"-"&amp;RIGHT("000"&amp;FLOOR(tData[[#This Row],[Best]],$S$1)+$S$1-1,3)))</f>
        <v>120-129</v>
      </c>
      <c r="T310" s="58"/>
      <c r="U310" s="48" t="str">
        <f ca="1">IF(OR(tData[[#This Row],[Q]]="X",tData[[#This Row],[Q]]="*"),IFERROR(OFFSET(tComplete[[#Headers],[Next Round]],MATCH(tData[[#This Row],[Tournament]],tComplete[Tournament],0),0),""),"")</f>
        <v/>
      </c>
      <c r="V310" s="41" t="b">
        <f>IF(ISBLANK(tData[[#This Row],[Tournament]]),"",NOT(ISERR(FIND("SAP",UPPER(tData[[#This Row],[Team]])))))</f>
        <v>0</v>
      </c>
    </row>
    <row r="311" spans="2:22" ht="16" x14ac:dyDescent="0.2">
      <c r="B311" s="41" t="s">
        <v>32</v>
      </c>
      <c r="C311" s="41"/>
      <c r="D311" s="41" t="str">
        <f ca="1">IFERROR(OFFSET(tComplete[[#Headers],[Country]],MATCH(tData[[#This Row],[Tournament]],tComplete[Tournament],0),0),"")</f>
        <v>DE</v>
      </c>
      <c r="E311" s="49">
        <f ca="1">IFERROR(OFFSET(tComplete[[#Headers],[Date]],MATCH(tData[[#This Row],[Tournament]],tComplete[Tournament],0),0),"")</f>
        <v>46046</v>
      </c>
      <c r="F311" s="49" t="str">
        <f ca="1">IFERROR(OFFSET(tComplete[[#Headers],[Round]],MATCH(tData[[#This Row],[Tournament]],tComplete[Tournament],0),0),"")</f>
        <v>Regio</v>
      </c>
      <c r="G311" s="41" t="s">
        <v>572</v>
      </c>
      <c r="H311" s="41">
        <v>90</v>
      </c>
      <c r="I311" s="41">
        <v>105</v>
      </c>
      <c r="J311" s="41">
        <v>125</v>
      </c>
      <c r="K311" s="41"/>
      <c r="L311" s="41"/>
      <c r="M311" s="41"/>
      <c r="N311" s="41"/>
      <c r="O311" s="48">
        <f>IF(ISBLANK(B311),"",IF(COUNT(tData[[#This Row],[R1]:[R3]])=0,"",MAX(tData[[#This Row],[R1]:[R3]])))</f>
        <v>125</v>
      </c>
      <c r="P311" s="50">
        <f>IF(ISBLANK(tData[[#This Row],[Tournament]]),"",IF(COUNT(tData[[#This Row],[R1]:[R3]])=0,"",MAX(tData[[#This Row],[R1]:[R3]],tData[[#This Row],[QF]:[F2]])))</f>
        <v>125</v>
      </c>
      <c r="Q311" s="51">
        <f>IF(ISBLANK(tData[[#This Row],[Tournament]]),"",IFERROR(AVERAGE(tData[[#This Row],[R1]:[R3]],tData[[#This Row],[QF]:[F2]]),""))</f>
        <v>106.66666666666667</v>
      </c>
      <c r="R311" s="51" t="str">
        <f>IF(ISBLANK(tData[[#This Row],[Tournament]]),"",IF(COUNT(tData[[#This Row],[R1]:[R3]])=0,"No show",RIGHT("000"&amp;FLOOR(tData[[#This Row],[Best]],$R$1),3)&amp;"-"&amp;RIGHT("000"&amp;FLOOR(tData[[#This Row],[Best]],$R$1)+$R$1-1,3)))</f>
        <v>100-149</v>
      </c>
      <c r="S311" s="51" t="str">
        <f>IF(ISBLANK(tData[[#This Row],[Tournament]]),"",IF(COUNT(tData[[#This Row],[R1]:[R3]])=0,"No show",RIGHT("000"&amp;FLOOR(tData[[#This Row],[Best]],$S$1),3)&amp;"-"&amp;RIGHT("000"&amp;FLOOR(tData[[#This Row],[Best]],$S$1)+$S$1-1,3)))</f>
        <v>120-129</v>
      </c>
      <c r="T311" s="58"/>
      <c r="U311" s="48" t="str">
        <f ca="1">IF(OR(tData[[#This Row],[Q]]="X",tData[[#This Row],[Q]]="*"),IFERROR(OFFSET(tComplete[[#Headers],[Next Round]],MATCH(tData[[#This Row],[Tournament]],tComplete[Tournament],0),0),""),"")</f>
        <v/>
      </c>
      <c r="V311" s="41" t="b">
        <f>IF(ISBLANK(tData[[#This Row],[Tournament]]),"",NOT(ISERR(FIND("SAP",UPPER(tData[[#This Row],[Team]])))))</f>
        <v>0</v>
      </c>
    </row>
    <row r="312" spans="2:22" ht="16" x14ac:dyDescent="0.2">
      <c r="B312" s="41" t="s">
        <v>32</v>
      </c>
      <c r="C312" s="41"/>
      <c r="D312" s="41" t="str">
        <f ca="1">IFERROR(OFFSET(tComplete[[#Headers],[Country]],MATCH(tData[[#This Row],[Tournament]],tComplete[Tournament],0),0),"")</f>
        <v>DE</v>
      </c>
      <c r="E312" s="49">
        <f ca="1">IFERROR(OFFSET(tComplete[[#Headers],[Date]],MATCH(tData[[#This Row],[Tournament]],tComplete[Tournament],0),0),"")</f>
        <v>46046</v>
      </c>
      <c r="F312" s="49" t="str">
        <f ca="1">IFERROR(OFFSET(tComplete[[#Headers],[Round]],MATCH(tData[[#This Row],[Tournament]],tComplete[Tournament],0),0),"")</f>
        <v>Regio</v>
      </c>
      <c r="G312" s="41" t="s">
        <v>573</v>
      </c>
      <c r="H312" s="41">
        <v>100</v>
      </c>
      <c r="I312" s="41">
        <v>115</v>
      </c>
      <c r="J312" s="41">
        <v>105</v>
      </c>
      <c r="K312" s="41"/>
      <c r="L312" s="41"/>
      <c r="M312" s="41"/>
      <c r="N312" s="41"/>
      <c r="O312" s="48">
        <f>IF(ISBLANK(B312),"",IF(COUNT(tData[[#This Row],[R1]:[R3]])=0,"",MAX(tData[[#This Row],[R1]:[R3]])))</f>
        <v>115</v>
      </c>
      <c r="P312" s="50">
        <f>IF(ISBLANK(tData[[#This Row],[Tournament]]),"",IF(COUNT(tData[[#This Row],[R1]:[R3]])=0,"",MAX(tData[[#This Row],[R1]:[R3]],tData[[#This Row],[QF]:[F2]])))</f>
        <v>115</v>
      </c>
      <c r="Q312" s="51">
        <f>IF(ISBLANK(tData[[#This Row],[Tournament]]),"",IFERROR(AVERAGE(tData[[#This Row],[R1]:[R3]],tData[[#This Row],[QF]:[F2]]),""))</f>
        <v>106.66666666666667</v>
      </c>
      <c r="R312" s="51" t="str">
        <f>IF(ISBLANK(tData[[#This Row],[Tournament]]),"",IF(COUNT(tData[[#This Row],[R1]:[R3]])=0,"No show",RIGHT("000"&amp;FLOOR(tData[[#This Row],[Best]],$R$1),3)&amp;"-"&amp;RIGHT("000"&amp;FLOOR(tData[[#This Row],[Best]],$R$1)+$R$1-1,3)))</f>
        <v>100-149</v>
      </c>
      <c r="S312" s="51" t="str">
        <f>IF(ISBLANK(tData[[#This Row],[Tournament]]),"",IF(COUNT(tData[[#This Row],[R1]:[R3]])=0,"No show",RIGHT("000"&amp;FLOOR(tData[[#This Row],[Best]],$S$1),3)&amp;"-"&amp;RIGHT("000"&amp;FLOOR(tData[[#This Row],[Best]],$S$1)+$S$1-1,3)))</f>
        <v>110-119</v>
      </c>
      <c r="T312" s="58"/>
      <c r="U312" s="48" t="str">
        <f ca="1">IF(OR(tData[[#This Row],[Q]]="X",tData[[#This Row],[Q]]="*"),IFERROR(OFFSET(tComplete[[#Headers],[Next Round]],MATCH(tData[[#This Row],[Tournament]],tComplete[Tournament],0),0),""),"")</f>
        <v/>
      </c>
      <c r="V312" s="41" t="b">
        <f>IF(ISBLANK(tData[[#This Row],[Tournament]]),"",NOT(ISERR(FIND("SAP",UPPER(tData[[#This Row],[Team]])))))</f>
        <v>0</v>
      </c>
    </row>
    <row r="313" spans="2:22" ht="16" x14ac:dyDescent="0.2">
      <c r="B313" s="41" t="s">
        <v>32</v>
      </c>
      <c r="C313" s="41"/>
      <c r="D313" s="41" t="str">
        <f ca="1">IFERROR(OFFSET(tComplete[[#Headers],[Country]],MATCH(tData[[#This Row],[Tournament]],tComplete[Tournament],0),0),"")</f>
        <v>DE</v>
      </c>
      <c r="E313" s="49">
        <f ca="1">IFERROR(OFFSET(tComplete[[#Headers],[Date]],MATCH(tData[[#This Row],[Tournament]],tComplete[Tournament],0),0),"")</f>
        <v>46046</v>
      </c>
      <c r="F313" s="49" t="str">
        <f ca="1">IFERROR(OFFSET(tComplete[[#Headers],[Round]],MATCH(tData[[#This Row],[Tournament]],tComplete[Tournament],0),0),"")</f>
        <v>Regio</v>
      </c>
      <c r="G313" s="41" t="s">
        <v>574</v>
      </c>
      <c r="H313" s="41">
        <v>115</v>
      </c>
      <c r="I313" s="41">
        <v>65</v>
      </c>
      <c r="J313" s="41">
        <v>85</v>
      </c>
      <c r="K313" s="41"/>
      <c r="L313" s="48"/>
      <c r="M313" s="48"/>
      <c r="N313" s="48"/>
      <c r="O313" s="48">
        <f>IF(ISBLANK(B313),"",IF(COUNT(tData[[#This Row],[R1]:[R3]])=0,"",MAX(tData[[#This Row],[R1]:[R3]])))</f>
        <v>115</v>
      </c>
      <c r="P313" s="50">
        <f>IF(ISBLANK(tData[[#This Row],[Tournament]]),"",IF(COUNT(tData[[#This Row],[R1]:[R3]])=0,"",MAX(tData[[#This Row],[R1]:[R3]],tData[[#This Row],[QF]:[F2]])))</f>
        <v>115</v>
      </c>
      <c r="Q313" s="51">
        <f>IF(ISBLANK(tData[[#This Row],[Tournament]]),"",IFERROR(AVERAGE(tData[[#This Row],[R1]:[R3]],tData[[#This Row],[QF]:[F2]]),""))</f>
        <v>88.333333333333329</v>
      </c>
      <c r="R313" s="51" t="str">
        <f>IF(ISBLANK(tData[[#This Row],[Tournament]]),"",IF(COUNT(tData[[#This Row],[R1]:[R3]])=0,"No show",RIGHT("000"&amp;FLOOR(tData[[#This Row],[Best]],$R$1),3)&amp;"-"&amp;RIGHT("000"&amp;FLOOR(tData[[#This Row],[Best]],$R$1)+$R$1-1,3)))</f>
        <v>100-149</v>
      </c>
      <c r="S313" s="51" t="str">
        <f>IF(ISBLANK(tData[[#This Row],[Tournament]]),"",IF(COUNT(tData[[#This Row],[R1]:[R3]])=0,"No show",RIGHT("000"&amp;FLOOR(tData[[#This Row],[Best]],$S$1),3)&amp;"-"&amp;RIGHT("000"&amp;FLOOR(tData[[#This Row],[Best]],$S$1)+$S$1-1,3)))</f>
        <v>110-119</v>
      </c>
      <c r="T313" s="58"/>
      <c r="U313" s="48" t="str">
        <f ca="1">IF(OR(tData[[#This Row],[Q]]="X",tData[[#This Row],[Q]]="*"),IFERROR(OFFSET(tComplete[[#Headers],[Next Round]],MATCH(tData[[#This Row],[Tournament]],tComplete[Tournament],0),0),""),"")</f>
        <v/>
      </c>
      <c r="V313" s="41" t="b">
        <f>IF(ISBLANK(tData[[#This Row],[Tournament]]),"",NOT(ISERR(FIND("SAP",UPPER(tData[[#This Row],[Team]])))))</f>
        <v>0</v>
      </c>
    </row>
    <row r="314" spans="2:22" ht="16" x14ac:dyDescent="0.2">
      <c r="B314" s="41" t="s">
        <v>149</v>
      </c>
      <c r="C314" s="41"/>
      <c r="D314" s="41" t="str">
        <f ca="1">IFERROR(OFFSET(tComplete[[#Headers],[Country]],MATCH(tData[[#This Row],[Tournament]],tComplete[Tournament],0),0),"")</f>
        <v>DE</v>
      </c>
      <c r="E314" s="49">
        <f ca="1">IFERROR(OFFSET(tComplete[[#Headers],[Date]],MATCH(tData[[#This Row],[Tournament]],tComplete[Tournament],0),0),"")</f>
        <v>46047</v>
      </c>
      <c r="F314" s="49" t="str">
        <f ca="1">IFERROR(OFFSET(tComplete[[#Headers],[Round]],MATCH(tData[[#This Row],[Tournament]],tComplete[Tournament],0),0),"")</f>
        <v>Regio</v>
      </c>
      <c r="G314" s="41" t="s">
        <v>578</v>
      </c>
      <c r="H314" s="41">
        <v>305</v>
      </c>
      <c r="I314" s="41">
        <v>365</v>
      </c>
      <c r="J314" s="41">
        <v>365</v>
      </c>
      <c r="K314" s="41"/>
      <c r="L314" s="41">
        <v>400</v>
      </c>
      <c r="M314" s="41">
        <v>315</v>
      </c>
      <c r="N314" s="41">
        <v>345</v>
      </c>
      <c r="O314" s="48">
        <f>IF(ISBLANK(B314),"",IF(COUNT(tData[[#This Row],[R1]:[R3]])=0,"",MAX(tData[[#This Row],[R1]:[R3]])))</f>
        <v>365</v>
      </c>
      <c r="P314" s="50">
        <f>IF(ISBLANK(tData[[#This Row],[Tournament]]),"",IF(COUNT(tData[[#This Row],[R1]:[R3]])=0,"",MAX(tData[[#This Row],[R1]:[R3]],tData[[#This Row],[QF]:[F2]])))</f>
        <v>400</v>
      </c>
      <c r="Q314" s="51">
        <f>IF(ISBLANK(tData[[#This Row],[Tournament]]),"",IFERROR(AVERAGE(tData[[#This Row],[R1]:[R3]],tData[[#This Row],[QF]:[F2]]),""))</f>
        <v>349.16666666666669</v>
      </c>
      <c r="R314" s="51" t="str">
        <f>IF(ISBLANK(tData[[#This Row],[Tournament]]),"",IF(COUNT(tData[[#This Row],[R1]:[R3]])=0,"No show",RIGHT("000"&amp;FLOOR(tData[[#This Row],[Best]],$R$1),3)&amp;"-"&amp;RIGHT("000"&amp;FLOOR(tData[[#This Row],[Best]],$R$1)+$R$1-1,3)))</f>
        <v>400-449</v>
      </c>
      <c r="S314" s="51" t="str">
        <f>IF(ISBLANK(tData[[#This Row],[Tournament]]),"",IF(COUNT(tData[[#This Row],[R1]:[R3]])=0,"No show",RIGHT("000"&amp;FLOOR(tData[[#This Row],[Best]],$S$1),3)&amp;"-"&amp;RIGHT("000"&amp;FLOOR(tData[[#This Row],[Best]],$S$1)+$S$1-1,3)))</f>
        <v>400-409</v>
      </c>
      <c r="T314" s="58" t="s">
        <v>74</v>
      </c>
      <c r="U314" s="48" t="str">
        <f ca="1">IF(OR(tData[[#This Row],[Q]]="X",tData[[#This Row],[Q]]="*"),IFERROR(OFFSET(tComplete[[#Headers],[Next Round]],MATCH(tData[[#This Row],[Tournament]],tComplete[Tournament],0),0),""),"")</f>
        <v>Qualifikation Deutschland - Braunschweig</v>
      </c>
      <c r="V314" s="41" t="b">
        <f>IF(ISBLANK(tData[[#This Row],[Tournament]]),"",NOT(ISERR(FIND("SAP",UPPER(tData[[#This Row],[Team]])))))</f>
        <v>0</v>
      </c>
    </row>
    <row r="315" spans="2:22" ht="16" x14ac:dyDescent="0.2">
      <c r="B315" s="41" t="s">
        <v>149</v>
      </c>
      <c r="C315" s="41"/>
      <c r="D315" s="41" t="str">
        <f ca="1">IFERROR(OFFSET(tComplete[[#Headers],[Country]],MATCH(tData[[#This Row],[Tournament]],tComplete[Tournament],0),0),"")</f>
        <v>DE</v>
      </c>
      <c r="E315" s="49">
        <f ca="1">IFERROR(OFFSET(tComplete[[#Headers],[Date]],MATCH(tData[[#This Row],[Tournament]],tComplete[Tournament],0),0),"")</f>
        <v>46047</v>
      </c>
      <c r="F315" s="49" t="str">
        <f ca="1">IFERROR(OFFSET(tComplete[[#Headers],[Round]],MATCH(tData[[#This Row],[Tournament]],tComplete[Tournament],0),0),"")</f>
        <v>Regio</v>
      </c>
      <c r="G315" s="41" t="s">
        <v>579</v>
      </c>
      <c r="H315" s="41">
        <v>105</v>
      </c>
      <c r="I315" s="41">
        <v>115</v>
      </c>
      <c r="J315" s="41">
        <v>165</v>
      </c>
      <c r="K315" s="41"/>
      <c r="L315" s="41">
        <v>175</v>
      </c>
      <c r="M315" s="41">
        <v>125</v>
      </c>
      <c r="N315" s="41">
        <v>145</v>
      </c>
      <c r="O315" s="48">
        <f>IF(ISBLANK(B315),"",IF(COUNT(tData[[#This Row],[R1]:[R3]])=0,"",MAX(tData[[#This Row],[R1]:[R3]])))</f>
        <v>165</v>
      </c>
      <c r="P315" s="50">
        <f>IF(ISBLANK(tData[[#This Row],[Tournament]]),"",IF(COUNT(tData[[#This Row],[R1]:[R3]])=0,"",MAX(tData[[#This Row],[R1]:[R3]],tData[[#This Row],[QF]:[F2]])))</f>
        <v>175</v>
      </c>
      <c r="Q315" s="51">
        <f>IF(ISBLANK(tData[[#This Row],[Tournament]]),"",IFERROR(AVERAGE(tData[[#This Row],[R1]:[R3]],tData[[#This Row],[QF]:[F2]]),""))</f>
        <v>138.33333333333334</v>
      </c>
      <c r="R315" s="51" t="str">
        <f>IF(ISBLANK(tData[[#This Row],[Tournament]]),"",IF(COUNT(tData[[#This Row],[R1]:[R3]])=0,"No show",RIGHT("000"&amp;FLOOR(tData[[#This Row],[Best]],$R$1),3)&amp;"-"&amp;RIGHT("000"&amp;FLOOR(tData[[#This Row],[Best]],$R$1)+$R$1-1,3)))</f>
        <v>150-199</v>
      </c>
      <c r="S315" s="51" t="str">
        <f>IF(ISBLANK(tData[[#This Row],[Tournament]]),"",IF(COUNT(tData[[#This Row],[R1]:[R3]])=0,"No show",RIGHT("000"&amp;FLOOR(tData[[#This Row],[Best]],$S$1),3)&amp;"-"&amp;RIGHT("000"&amp;FLOOR(tData[[#This Row],[Best]],$S$1)+$S$1-1,3)))</f>
        <v>170-179</v>
      </c>
      <c r="T315" s="58"/>
      <c r="U315" s="48" t="str">
        <f ca="1">IF(OR(tData[[#This Row],[Q]]="X",tData[[#This Row],[Q]]="*"),IFERROR(OFFSET(tComplete[[#Headers],[Next Round]],MATCH(tData[[#This Row],[Tournament]],tComplete[Tournament],0),0),""),"")</f>
        <v/>
      </c>
      <c r="V315" s="41" t="b">
        <f>IF(ISBLANK(tData[[#This Row],[Tournament]]),"",NOT(ISERR(FIND("SAP",UPPER(tData[[#This Row],[Team]])))))</f>
        <v>0</v>
      </c>
    </row>
    <row r="316" spans="2:22" ht="16" x14ac:dyDescent="0.2">
      <c r="B316" s="41" t="s">
        <v>149</v>
      </c>
      <c r="C316" s="41"/>
      <c r="D316" s="41" t="str">
        <f ca="1">IFERROR(OFFSET(tComplete[[#Headers],[Country]],MATCH(tData[[#This Row],[Tournament]],tComplete[Tournament],0),0),"")</f>
        <v>DE</v>
      </c>
      <c r="E316" s="49">
        <f ca="1">IFERROR(OFFSET(tComplete[[#Headers],[Date]],MATCH(tData[[#This Row],[Tournament]],tComplete[Tournament],0),0),"")</f>
        <v>46047</v>
      </c>
      <c r="F316" s="49" t="str">
        <f ca="1">IFERROR(OFFSET(tComplete[[#Headers],[Round]],MATCH(tData[[#This Row],[Tournament]],tComplete[Tournament],0),0),"")</f>
        <v>Regio</v>
      </c>
      <c r="G316" s="41" t="s">
        <v>580</v>
      </c>
      <c r="H316" s="41">
        <v>160</v>
      </c>
      <c r="I316" s="41">
        <v>160</v>
      </c>
      <c r="J316" s="41">
        <v>130</v>
      </c>
      <c r="K316" s="41"/>
      <c r="L316" s="41">
        <v>160</v>
      </c>
      <c r="M316" s="41"/>
      <c r="N316" s="41"/>
      <c r="O316" s="48">
        <f>IF(ISBLANK(B316),"",IF(COUNT(tData[[#This Row],[R1]:[R3]])=0,"",MAX(tData[[#This Row],[R1]:[R3]])))</f>
        <v>160</v>
      </c>
      <c r="P316" s="50">
        <f>IF(ISBLANK(tData[[#This Row],[Tournament]]),"",IF(COUNT(tData[[#This Row],[R1]:[R3]])=0,"",MAX(tData[[#This Row],[R1]:[R3]],tData[[#This Row],[QF]:[F2]])))</f>
        <v>160</v>
      </c>
      <c r="Q316" s="51">
        <f>IF(ISBLANK(tData[[#This Row],[Tournament]]),"",IFERROR(AVERAGE(tData[[#This Row],[R1]:[R3]],tData[[#This Row],[QF]:[F2]]),""))</f>
        <v>152.5</v>
      </c>
      <c r="R316" s="51" t="str">
        <f>IF(ISBLANK(tData[[#This Row],[Tournament]]),"",IF(COUNT(tData[[#This Row],[R1]:[R3]])=0,"No show",RIGHT("000"&amp;FLOOR(tData[[#This Row],[Best]],$R$1),3)&amp;"-"&amp;RIGHT("000"&amp;FLOOR(tData[[#This Row],[Best]],$R$1)+$R$1-1,3)))</f>
        <v>150-199</v>
      </c>
      <c r="S316" s="51" t="str">
        <f>IF(ISBLANK(tData[[#This Row],[Tournament]]),"",IF(COUNT(tData[[#This Row],[R1]:[R3]])=0,"No show",RIGHT("000"&amp;FLOOR(tData[[#This Row],[Best]],$S$1),3)&amp;"-"&amp;RIGHT("000"&amp;FLOOR(tData[[#This Row],[Best]],$S$1)+$S$1-1,3)))</f>
        <v>160-169</v>
      </c>
      <c r="T316" s="58" t="s">
        <v>74</v>
      </c>
      <c r="U316" s="48" t="str">
        <f ca="1">IF(OR(tData[[#This Row],[Q]]="X",tData[[#This Row],[Q]]="*"),IFERROR(OFFSET(tComplete[[#Headers],[Next Round]],MATCH(tData[[#This Row],[Tournament]],tComplete[Tournament],0),0),""),"")</f>
        <v>Qualifikation Deutschland - Braunschweig</v>
      </c>
      <c r="V316" s="41" t="b">
        <f>IF(ISBLANK(tData[[#This Row],[Tournament]]),"",NOT(ISERR(FIND("SAP",UPPER(tData[[#This Row],[Team]])))))</f>
        <v>0</v>
      </c>
    </row>
    <row r="317" spans="2:22" ht="16" x14ac:dyDescent="0.2">
      <c r="B317" s="41" t="s">
        <v>149</v>
      </c>
      <c r="C317" s="41"/>
      <c r="D317" s="41" t="str">
        <f ca="1">IFERROR(OFFSET(tComplete[[#Headers],[Country]],MATCH(tData[[#This Row],[Tournament]],tComplete[Tournament],0),0),"")</f>
        <v>DE</v>
      </c>
      <c r="E317" s="49">
        <f ca="1">IFERROR(OFFSET(tComplete[[#Headers],[Date]],MATCH(tData[[#This Row],[Tournament]],tComplete[Tournament],0),0),"")</f>
        <v>46047</v>
      </c>
      <c r="F317" s="49" t="str">
        <f ca="1">IFERROR(OFFSET(tComplete[[#Headers],[Round]],MATCH(tData[[#This Row],[Tournament]],tComplete[Tournament],0),0),"")</f>
        <v>Regio</v>
      </c>
      <c r="G317" s="41" t="s">
        <v>581</v>
      </c>
      <c r="H317" s="41">
        <v>105</v>
      </c>
      <c r="I317" s="41">
        <v>180</v>
      </c>
      <c r="J317" s="41">
        <v>100</v>
      </c>
      <c r="K317" s="41"/>
      <c r="L317" s="41">
        <v>150</v>
      </c>
      <c r="M317" s="41"/>
      <c r="N317" s="41"/>
      <c r="O317" s="48">
        <f>IF(ISBLANK(B317),"",IF(COUNT(tData[[#This Row],[R1]:[R3]])=0,"",MAX(tData[[#This Row],[R1]:[R3]])))</f>
        <v>180</v>
      </c>
      <c r="P317" s="50">
        <f>IF(ISBLANK(tData[[#This Row],[Tournament]]),"",IF(COUNT(tData[[#This Row],[R1]:[R3]])=0,"",MAX(tData[[#This Row],[R1]:[R3]],tData[[#This Row],[QF]:[F2]])))</f>
        <v>180</v>
      </c>
      <c r="Q317" s="51">
        <f>IF(ISBLANK(tData[[#This Row],[Tournament]]),"",IFERROR(AVERAGE(tData[[#This Row],[R1]:[R3]],tData[[#This Row],[QF]:[F2]]),""))</f>
        <v>133.75</v>
      </c>
      <c r="R317" s="51" t="str">
        <f>IF(ISBLANK(tData[[#This Row],[Tournament]]),"",IF(COUNT(tData[[#This Row],[R1]:[R3]])=0,"No show",RIGHT("000"&amp;FLOOR(tData[[#This Row],[Best]],$R$1),3)&amp;"-"&amp;RIGHT("000"&amp;FLOOR(tData[[#This Row],[Best]],$R$1)+$R$1-1,3)))</f>
        <v>150-199</v>
      </c>
      <c r="S317" s="51" t="str">
        <f>IF(ISBLANK(tData[[#This Row],[Tournament]]),"",IF(COUNT(tData[[#This Row],[R1]:[R3]])=0,"No show",RIGHT("000"&amp;FLOOR(tData[[#This Row],[Best]],$S$1),3)&amp;"-"&amp;RIGHT("000"&amp;FLOOR(tData[[#This Row],[Best]],$S$1)+$S$1-1,3)))</f>
        <v>180-189</v>
      </c>
      <c r="T317" s="58"/>
      <c r="U317" s="48" t="str">
        <f ca="1">IF(OR(tData[[#This Row],[Q]]="X",tData[[#This Row],[Q]]="*"),IFERROR(OFFSET(tComplete[[#Headers],[Next Round]],MATCH(tData[[#This Row],[Tournament]],tComplete[Tournament],0),0),""),"")</f>
        <v/>
      </c>
      <c r="V317" s="41" t="b">
        <f>IF(ISBLANK(tData[[#This Row],[Tournament]]),"",NOT(ISERR(FIND("SAP",UPPER(tData[[#This Row],[Team]])))))</f>
        <v>0</v>
      </c>
    </row>
    <row r="318" spans="2:22" ht="16" x14ac:dyDescent="0.2">
      <c r="B318" s="41" t="s">
        <v>149</v>
      </c>
      <c r="C318" s="41"/>
      <c r="D318" s="41" t="str">
        <f ca="1">IFERROR(OFFSET(tComplete[[#Headers],[Country]],MATCH(tData[[#This Row],[Tournament]],tComplete[Tournament],0),0),"")</f>
        <v>DE</v>
      </c>
      <c r="E318" s="49">
        <f ca="1">IFERROR(OFFSET(tComplete[[#Headers],[Date]],MATCH(tData[[#This Row],[Tournament]],tComplete[Tournament],0),0),"")</f>
        <v>46047</v>
      </c>
      <c r="F318" s="49" t="str">
        <f ca="1">IFERROR(OFFSET(tComplete[[#Headers],[Round]],MATCH(tData[[#This Row],[Tournament]],tComplete[Tournament],0),0),"")</f>
        <v>Regio</v>
      </c>
      <c r="G318" s="41" t="s">
        <v>582</v>
      </c>
      <c r="H318" s="41">
        <v>155</v>
      </c>
      <c r="I318" s="41">
        <v>110</v>
      </c>
      <c r="J318" s="41">
        <v>75</v>
      </c>
      <c r="K318" s="41"/>
      <c r="L318" s="48"/>
      <c r="M318" s="48"/>
      <c r="N318" s="48"/>
      <c r="O318" s="48">
        <f>IF(ISBLANK(B318),"",IF(COUNT(tData[[#This Row],[R1]:[R3]])=0,"",MAX(tData[[#This Row],[R1]:[R3]])))</f>
        <v>155</v>
      </c>
      <c r="P318" s="50">
        <f>IF(ISBLANK(tData[[#This Row],[Tournament]]),"",IF(COUNT(tData[[#This Row],[R1]:[R3]])=0,"",MAX(tData[[#This Row],[R1]:[R3]],tData[[#This Row],[QF]:[F2]])))</f>
        <v>155</v>
      </c>
      <c r="Q318" s="51">
        <f>IF(ISBLANK(tData[[#This Row],[Tournament]]),"",IFERROR(AVERAGE(tData[[#This Row],[R1]:[R3]],tData[[#This Row],[QF]:[F2]]),""))</f>
        <v>113.33333333333333</v>
      </c>
      <c r="R318" s="51" t="str">
        <f>IF(ISBLANK(tData[[#This Row],[Tournament]]),"",IF(COUNT(tData[[#This Row],[R1]:[R3]])=0,"No show",RIGHT("000"&amp;FLOOR(tData[[#This Row],[Best]],$R$1),3)&amp;"-"&amp;RIGHT("000"&amp;FLOOR(tData[[#This Row],[Best]],$R$1)+$R$1-1,3)))</f>
        <v>150-199</v>
      </c>
      <c r="S318" s="51" t="str">
        <f>IF(ISBLANK(tData[[#This Row],[Tournament]]),"",IF(COUNT(tData[[#This Row],[R1]:[R3]])=0,"No show",RIGHT("000"&amp;FLOOR(tData[[#This Row],[Best]],$S$1),3)&amp;"-"&amp;RIGHT("000"&amp;FLOOR(tData[[#This Row],[Best]],$S$1)+$S$1-1,3)))</f>
        <v>150-159</v>
      </c>
      <c r="T318" s="58"/>
      <c r="U318" s="48" t="str">
        <f ca="1">IF(OR(tData[[#This Row],[Q]]="X",tData[[#This Row],[Q]]="*"),IFERROR(OFFSET(tComplete[[#Headers],[Next Round]],MATCH(tData[[#This Row],[Tournament]],tComplete[Tournament],0),0),""),"")</f>
        <v/>
      </c>
      <c r="V318" s="41" t="b">
        <f>IF(ISBLANK(tData[[#This Row],[Tournament]]),"",NOT(ISERR(FIND("SAP",UPPER(tData[[#This Row],[Team]])))))</f>
        <v>0</v>
      </c>
    </row>
    <row r="319" spans="2:22" ht="16" x14ac:dyDescent="0.2">
      <c r="B319" s="41" t="s">
        <v>149</v>
      </c>
      <c r="C319" s="41"/>
      <c r="D319" s="41" t="str">
        <f ca="1">IFERROR(OFFSET(tComplete[[#Headers],[Country]],MATCH(tData[[#This Row],[Tournament]],tComplete[Tournament],0),0),"")</f>
        <v>DE</v>
      </c>
      <c r="E319" s="49">
        <f ca="1">IFERROR(OFFSET(tComplete[[#Headers],[Date]],MATCH(tData[[#This Row],[Tournament]],tComplete[Tournament],0),0),"")</f>
        <v>46047</v>
      </c>
      <c r="F319" s="49" t="str">
        <f ca="1">IFERROR(OFFSET(tComplete[[#Headers],[Round]],MATCH(tData[[#This Row],[Tournament]],tComplete[Tournament],0),0),"")</f>
        <v>Regio</v>
      </c>
      <c r="G319" s="41" t="s">
        <v>588</v>
      </c>
      <c r="H319" s="41">
        <v>140</v>
      </c>
      <c r="I319" s="41">
        <v>110</v>
      </c>
      <c r="J319" s="41">
        <v>110</v>
      </c>
      <c r="K319" s="41"/>
      <c r="L319" s="48"/>
      <c r="M319" s="48"/>
      <c r="N319" s="48"/>
      <c r="O319" s="48">
        <f>IF(ISBLANK(B319),"",IF(COUNT(tData[[#This Row],[R1]:[R3]])=0,"",MAX(tData[[#This Row],[R1]:[R3]])))</f>
        <v>140</v>
      </c>
      <c r="P319" s="50">
        <f>IF(ISBLANK(tData[[#This Row],[Tournament]]),"",IF(COUNT(tData[[#This Row],[R1]:[R3]])=0,"",MAX(tData[[#This Row],[R1]:[R3]],tData[[#This Row],[QF]:[F2]])))</f>
        <v>140</v>
      </c>
      <c r="Q319" s="51">
        <f>IF(ISBLANK(tData[[#This Row],[Tournament]]),"",IFERROR(AVERAGE(tData[[#This Row],[R1]:[R3]],tData[[#This Row],[QF]:[F2]]),""))</f>
        <v>120</v>
      </c>
      <c r="R319" s="51" t="str">
        <f>IF(ISBLANK(tData[[#This Row],[Tournament]]),"",IF(COUNT(tData[[#This Row],[R1]:[R3]])=0,"No show",RIGHT("000"&amp;FLOOR(tData[[#This Row],[Best]],$R$1),3)&amp;"-"&amp;RIGHT("000"&amp;FLOOR(tData[[#This Row],[Best]],$R$1)+$R$1-1,3)))</f>
        <v>100-149</v>
      </c>
      <c r="S319" s="51" t="str">
        <f>IF(ISBLANK(tData[[#This Row],[Tournament]]),"",IF(COUNT(tData[[#This Row],[R1]:[R3]])=0,"No show",RIGHT("000"&amp;FLOOR(tData[[#This Row],[Best]],$S$1),3)&amp;"-"&amp;RIGHT("000"&amp;FLOOR(tData[[#This Row],[Best]],$S$1)+$S$1-1,3)))</f>
        <v>140-149</v>
      </c>
      <c r="T319" s="58"/>
      <c r="U319" s="48" t="str">
        <f ca="1">IF(OR(tData[[#This Row],[Q]]="X",tData[[#This Row],[Q]]="*"),IFERROR(OFFSET(tComplete[[#Headers],[Next Round]],MATCH(tData[[#This Row],[Tournament]],tComplete[Tournament],0),0),""),"")</f>
        <v/>
      </c>
      <c r="V319" s="41" t="b">
        <f>IF(ISBLANK(tData[[#This Row],[Tournament]]),"",NOT(ISERR(FIND("SAP",UPPER(tData[[#This Row],[Team]])))))</f>
        <v>0</v>
      </c>
    </row>
    <row r="320" spans="2:22" ht="16" x14ac:dyDescent="0.2">
      <c r="B320" s="41" t="s">
        <v>149</v>
      </c>
      <c r="C320" s="41"/>
      <c r="D320" s="41" t="str">
        <f ca="1">IFERROR(OFFSET(tComplete[[#Headers],[Country]],MATCH(tData[[#This Row],[Tournament]],tComplete[Tournament],0),0),"")</f>
        <v>DE</v>
      </c>
      <c r="E320" s="49">
        <f ca="1">IFERROR(OFFSET(tComplete[[#Headers],[Date]],MATCH(tData[[#This Row],[Tournament]],tComplete[Tournament],0),0),"")</f>
        <v>46047</v>
      </c>
      <c r="F320" s="49" t="str">
        <f ca="1">IFERROR(OFFSET(tComplete[[#Headers],[Round]],MATCH(tData[[#This Row],[Tournament]],tComplete[Tournament],0),0),"")</f>
        <v>Regio</v>
      </c>
      <c r="G320" s="41" t="s">
        <v>583</v>
      </c>
      <c r="H320" s="41">
        <v>130</v>
      </c>
      <c r="I320" s="41">
        <v>105</v>
      </c>
      <c r="J320" s="41">
        <v>105</v>
      </c>
      <c r="K320" s="41"/>
      <c r="L320" s="48"/>
      <c r="M320" s="48"/>
      <c r="N320" s="48"/>
      <c r="O320" s="48">
        <f>IF(ISBLANK(B320),"",IF(COUNT(tData[[#This Row],[R1]:[R3]])=0,"",MAX(tData[[#This Row],[R1]:[R3]])))</f>
        <v>130</v>
      </c>
      <c r="P320" s="50">
        <f>IF(ISBLANK(tData[[#This Row],[Tournament]]),"",IF(COUNT(tData[[#This Row],[R1]:[R3]])=0,"",MAX(tData[[#This Row],[R1]:[R3]],tData[[#This Row],[QF]:[F2]])))</f>
        <v>130</v>
      </c>
      <c r="Q320" s="51">
        <f>IF(ISBLANK(tData[[#This Row],[Tournament]]),"",IFERROR(AVERAGE(tData[[#This Row],[R1]:[R3]],tData[[#This Row],[QF]:[F2]]),""))</f>
        <v>113.33333333333333</v>
      </c>
      <c r="R320" s="51" t="str">
        <f>IF(ISBLANK(tData[[#This Row],[Tournament]]),"",IF(COUNT(tData[[#This Row],[R1]:[R3]])=0,"No show",RIGHT("000"&amp;FLOOR(tData[[#This Row],[Best]],$R$1),3)&amp;"-"&amp;RIGHT("000"&amp;FLOOR(tData[[#This Row],[Best]],$R$1)+$R$1-1,3)))</f>
        <v>100-149</v>
      </c>
      <c r="S320" s="51" t="str">
        <f>IF(ISBLANK(tData[[#This Row],[Tournament]]),"",IF(COUNT(tData[[#This Row],[R1]:[R3]])=0,"No show",RIGHT("000"&amp;FLOOR(tData[[#This Row],[Best]],$S$1),3)&amp;"-"&amp;RIGHT("000"&amp;FLOOR(tData[[#This Row],[Best]],$S$1)+$S$1-1,3)))</f>
        <v>130-139</v>
      </c>
      <c r="T320" s="58"/>
      <c r="U320" s="48" t="str">
        <f ca="1">IF(OR(tData[[#This Row],[Q]]="X",tData[[#This Row],[Q]]="*"),IFERROR(OFFSET(tComplete[[#Headers],[Next Round]],MATCH(tData[[#This Row],[Tournament]],tComplete[Tournament],0),0),""),"")</f>
        <v/>
      </c>
      <c r="V320" s="41" t="b">
        <f>IF(ISBLANK(tData[[#This Row],[Tournament]]),"",NOT(ISERR(FIND("SAP",UPPER(tData[[#This Row],[Team]])))))</f>
        <v>0</v>
      </c>
    </row>
    <row r="321" spans="2:22" ht="16" x14ac:dyDescent="0.2">
      <c r="B321" s="41" t="s">
        <v>149</v>
      </c>
      <c r="C321" s="41"/>
      <c r="D321" s="41" t="str">
        <f ca="1">IFERROR(OFFSET(tComplete[[#Headers],[Country]],MATCH(tData[[#This Row],[Tournament]],tComplete[Tournament],0),0),"")</f>
        <v>DE</v>
      </c>
      <c r="E321" s="49">
        <f ca="1">IFERROR(OFFSET(tComplete[[#Headers],[Date]],MATCH(tData[[#This Row],[Tournament]],tComplete[Tournament],0),0),"")</f>
        <v>46047</v>
      </c>
      <c r="F321" s="49" t="str">
        <f ca="1">IFERROR(OFFSET(tComplete[[#Headers],[Round]],MATCH(tData[[#This Row],[Tournament]],tComplete[Tournament],0),0),"")</f>
        <v>Regio</v>
      </c>
      <c r="G321" s="41" t="s">
        <v>584</v>
      </c>
      <c r="H321" s="41">
        <v>70</v>
      </c>
      <c r="I321" s="41">
        <v>110</v>
      </c>
      <c r="J321" s="41">
        <v>95</v>
      </c>
      <c r="K321" s="41"/>
      <c r="L321" s="48"/>
      <c r="M321" s="48"/>
      <c r="N321" s="48"/>
      <c r="O321" s="48">
        <f>IF(ISBLANK(B321),"",IF(COUNT(tData[[#This Row],[R1]:[R3]])=0,"",MAX(tData[[#This Row],[R1]:[R3]])))</f>
        <v>110</v>
      </c>
      <c r="P321" s="50">
        <f>IF(ISBLANK(tData[[#This Row],[Tournament]]),"",IF(COUNT(tData[[#This Row],[R1]:[R3]])=0,"",MAX(tData[[#This Row],[R1]:[R3]],tData[[#This Row],[QF]:[F2]])))</f>
        <v>110</v>
      </c>
      <c r="Q321" s="51">
        <f>IF(ISBLANK(tData[[#This Row],[Tournament]]),"",IFERROR(AVERAGE(tData[[#This Row],[R1]:[R3]],tData[[#This Row],[QF]:[F2]]),""))</f>
        <v>91.666666666666671</v>
      </c>
      <c r="R321" s="51" t="str">
        <f>IF(ISBLANK(tData[[#This Row],[Tournament]]),"",IF(COUNT(tData[[#This Row],[R1]:[R3]])=0,"No show",RIGHT("000"&amp;FLOOR(tData[[#This Row],[Best]],$R$1),3)&amp;"-"&amp;RIGHT("000"&amp;FLOOR(tData[[#This Row],[Best]],$R$1)+$R$1-1,3)))</f>
        <v>100-149</v>
      </c>
      <c r="S321" s="51" t="str">
        <f>IF(ISBLANK(tData[[#This Row],[Tournament]]),"",IF(COUNT(tData[[#This Row],[R1]:[R3]])=0,"No show",RIGHT("000"&amp;FLOOR(tData[[#This Row],[Best]],$S$1),3)&amp;"-"&amp;RIGHT("000"&amp;FLOOR(tData[[#This Row],[Best]],$S$1)+$S$1-1,3)))</f>
        <v>110-119</v>
      </c>
      <c r="T321" s="58"/>
      <c r="U321" s="48" t="str">
        <f ca="1">IF(OR(tData[[#This Row],[Q]]="X",tData[[#This Row],[Q]]="*"),IFERROR(OFFSET(tComplete[[#Headers],[Next Round]],MATCH(tData[[#This Row],[Tournament]],tComplete[Tournament],0),0),""),"")</f>
        <v/>
      </c>
      <c r="V321" s="41" t="b">
        <f>IF(ISBLANK(tData[[#This Row],[Tournament]]),"",NOT(ISERR(FIND("SAP",UPPER(tData[[#This Row],[Team]])))))</f>
        <v>0</v>
      </c>
    </row>
    <row r="322" spans="2:22" ht="16" x14ac:dyDescent="0.2">
      <c r="B322" s="41" t="s">
        <v>157</v>
      </c>
      <c r="C322" s="41"/>
      <c r="D322" s="41" t="str">
        <f ca="1">IFERROR(OFFSET(tComplete[[#Headers],[Country]],MATCH(tData[[#This Row],[Tournament]],tComplete[Tournament],0),0),"")</f>
        <v>DE</v>
      </c>
      <c r="E322" s="49">
        <f ca="1">IFERROR(OFFSET(tComplete[[#Headers],[Date]],MATCH(tData[[#This Row],[Tournament]],tComplete[Tournament],0),0),"")</f>
        <v>46046</v>
      </c>
      <c r="F322" s="49" t="str">
        <f ca="1">IFERROR(OFFSET(tComplete[[#Headers],[Round]],MATCH(tData[[#This Row],[Tournament]],tComplete[Tournament],0),0),"")</f>
        <v>Regio</v>
      </c>
      <c r="G322" s="41" t="s">
        <v>594</v>
      </c>
      <c r="H322" s="41">
        <v>205</v>
      </c>
      <c r="I322" s="41">
        <v>115</v>
      </c>
      <c r="J322" s="41">
        <v>195</v>
      </c>
      <c r="K322" s="41">
        <v>195</v>
      </c>
      <c r="L322" s="41">
        <v>235</v>
      </c>
      <c r="M322" s="41">
        <v>205</v>
      </c>
      <c r="N322" s="41">
        <v>295</v>
      </c>
      <c r="O322" s="48">
        <f>IF(ISBLANK(B322),"",IF(COUNT(tData[[#This Row],[R1]:[R3]])=0,"",MAX(tData[[#This Row],[R1]:[R3]])))</f>
        <v>205</v>
      </c>
      <c r="P322" s="50">
        <f>IF(ISBLANK(tData[[#This Row],[Tournament]]),"",IF(COUNT(tData[[#This Row],[R1]:[R3]])=0,"",MAX(tData[[#This Row],[R1]:[R3]],tData[[#This Row],[QF]:[F2]])))</f>
        <v>295</v>
      </c>
      <c r="Q322" s="51">
        <f>IF(ISBLANK(tData[[#This Row],[Tournament]]),"",IFERROR(AVERAGE(tData[[#This Row],[R1]:[R3]],tData[[#This Row],[QF]:[F2]]),""))</f>
        <v>206.42857142857142</v>
      </c>
      <c r="R322" s="51" t="str">
        <f>IF(ISBLANK(tData[[#This Row],[Tournament]]),"",IF(COUNT(tData[[#This Row],[R1]:[R3]])=0,"No show",RIGHT("000"&amp;FLOOR(tData[[#This Row],[Best]],$R$1),3)&amp;"-"&amp;RIGHT("000"&amp;FLOOR(tData[[#This Row],[Best]],$R$1)+$R$1-1,3)))</f>
        <v>250-299</v>
      </c>
      <c r="S322" s="51" t="str">
        <f>IF(ISBLANK(tData[[#This Row],[Tournament]]),"",IF(COUNT(tData[[#This Row],[R1]:[R3]])=0,"No show",RIGHT("000"&amp;FLOOR(tData[[#This Row],[Best]],$S$1),3)&amp;"-"&amp;RIGHT("000"&amp;FLOOR(tData[[#This Row],[Best]],$S$1)+$S$1-1,3)))</f>
        <v>290-299</v>
      </c>
      <c r="T322" s="58"/>
      <c r="U322" s="48" t="str">
        <f ca="1">IF(OR(tData[[#This Row],[Q]]="X",tData[[#This Row],[Q]]="*"),IFERROR(OFFSET(tComplete[[#Headers],[Next Round]],MATCH(tData[[#This Row],[Tournament]],tComplete[Tournament],0),0),""),"")</f>
        <v/>
      </c>
      <c r="V322" s="41" t="b">
        <f>IF(ISBLANK(tData[[#This Row],[Tournament]]),"",NOT(ISERR(FIND("SAP",UPPER(tData[[#This Row],[Team]])))))</f>
        <v>0</v>
      </c>
    </row>
    <row r="323" spans="2:22" ht="16" x14ac:dyDescent="0.2">
      <c r="B323" s="41" t="s">
        <v>157</v>
      </c>
      <c r="C323" s="41"/>
      <c r="D323" s="41" t="str">
        <f ca="1">IFERROR(OFFSET(tComplete[[#Headers],[Country]],MATCH(tData[[#This Row],[Tournament]],tComplete[Tournament],0),0),"")</f>
        <v>DE</v>
      </c>
      <c r="E323" s="49">
        <f ca="1">IFERROR(OFFSET(tComplete[[#Headers],[Date]],MATCH(tData[[#This Row],[Tournament]],tComplete[Tournament],0),0),"")</f>
        <v>46046</v>
      </c>
      <c r="F323" s="49" t="str">
        <f ca="1">IFERROR(OFFSET(tComplete[[#Headers],[Round]],MATCH(tData[[#This Row],[Tournament]],tComplete[Tournament],0),0),"")</f>
        <v>Regio</v>
      </c>
      <c r="G323" s="41" t="s">
        <v>593</v>
      </c>
      <c r="H323" s="41">
        <v>210</v>
      </c>
      <c r="I323" s="41">
        <v>305</v>
      </c>
      <c r="J323" s="41">
        <v>250</v>
      </c>
      <c r="K323" s="41">
        <v>210</v>
      </c>
      <c r="L323" s="41">
        <v>290</v>
      </c>
      <c r="M323" s="41">
        <v>275</v>
      </c>
      <c r="N323" s="41">
        <v>250</v>
      </c>
      <c r="O323" s="48">
        <f>IF(ISBLANK(B323),"",IF(COUNT(tData[[#This Row],[R1]:[R3]])=0,"",MAX(tData[[#This Row],[R1]:[R3]])))</f>
        <v>305</v>
      </c>
      <c r="P323" s="50">
        <f>IF(ISBLANK(tData[[#This Row],[Tournament]]),"",IF(COUNT(tData[[#This Row],[R1]:[R3]])=0,"",MAX(tData[[#This Row],[R1]:[R3]],tData[[#This Row],[QF]:[F2]])))</f>
        <v>305</v>
      </c>
      <c r="Q323" s="51">
        <f>IF(ISBLANK(tData[[#This Row],[Tournament]]),"",IFERROR(AVERAGE(tData[[#This Row],[R1]:[R3]],tData[[#This Row],[QF]:[F2]]),""))</f>
        <v>255.71428571428572</v>
      </c>
      <c r="R323" s="51" t="str">
        <f>IF(ISBLANK(tData[[#This Row],[Tournament]]),"",IF(COUNT(tData[[#This Row],[R1]:[R3]])=0,"No show",RIGHT("000"&amp;FLOOR(tData[[#This Row],[Best]],$R$1),3)&amp;"-"&amp;RIGHT("000"&amp;FLOOR(tData[[#This Row],[Best]],$R$1)+$R$1-1,3)))</f>
        <v>300-349</v>
      </c>
      <c r="S323" s="51" t="str">
        <f>IF(ISBLANK(tData[[#This Row],[Tournament]]),"",IF(COUNT(tData[[#This Row],[R1]:[R3]])=0,"No show",RIGHT("000"&amp;FLOOR(tData[[#This Row],[Best]],$S$1),3)&amp;"-"&amp;RIGHT("000"&amp;FLOOR(tData[[#This Row],[Best]],$S$1)+$S$1-1,3)))</f>
        <v>300-309</v>
      </c>
      <c r="T323" s="58" t="s">
        <v>74</v>
      </c>
      <c r="U323" s="48" t="str">
        <f ca="1">IF(OR(tData[[#This Row],[Q]]="X",tData[[#This Row],[Q]]="*"),IFERROR(OFFSET(tComplete[[#Headers],[Next Round]],MATCH(tData[[#This Row],[Tournament]],tComplete[Tournament],0),0),""),"")</f>
        <v>Qualifikation Deutschland - Wildau</v>
      </c>
      <c r="V323" s="41" t="b">
        <f>IF(ISBLANK(tData[[#This Row],[Tournament]]),"",NOT(ISERR(FIND("SAP",UPPER(tData[[#This Row],[Team]])))))</f>
        <v>0</v>
      </c>
    </row>
    <row r="324" spans="2:22" ht="16" x14ac:dyDescent="0.2">
      <c r="B324" s="41" t="s">
        <v>157</v>
      </c>
      <c r="C324" s="41"/>
      <c r="D324" s="41" t="str">
        <f ca="1">IFERROR(OFFSET(tComplete[[#Headers],[Country]],MATCH(tData[[#This Row],[Tournament]],tComplete[Tournament],0),0),"")</f>
        <v>DE</v>
      </c>
      <c r="E324" s="49">
        <f ca="1">IFERROR(OFFSET(tComplete[[#Headers],[Date]],MATCH(tData[[#This Row],[Tournament]],tComplete[Tournament],0),0),"")</f>
        <v>46046</v>
      </c>
      <c r="F324" s="49" t="str">
        <f ca="1">IFERROR(OFFSET(tComplete[[#Headers],[Round]],MATCH(tData[[#This Row],[Tournament]],tComplete[Tournament],0),0),"")</f>
        <v>Regio</v>
      </c>
      <c r="G324" s="41" t="s">
        <v>595</v>
      </c>
      <c r="H324" s="41">
        <v>180</v>
      </c>
      <c r="I324" s="41">
        <v>145</v>
      </c>
      <c r="J324" s="41">
        <v>145</v>
      </c>
      <c r="K324" s="41">
        <v>155</v>
      </c>
      <c r="L324" s="41">
        <v>230</v>
      </c>
      <c r="M324" s="41"/>
      <c r="N324" s="41"/>
      <c r="O324" s="48">
        <f>IF(ISBLANK(B324),"",IF(COUNT(tData[[#This Row],[R1]:[R3]])=0,"",MAX(tData[[#This Row],[R1]:[R3]])))</f>
        <v>180</v>
      </c>
      <c r="P324" s="50">
        <f>IF(ISBLANK(tData[[#This Row],[Tournament]]),"",IF(COUNT(tData[[#This Row],[R1]:[R3]])=0,"",MAX(tData[[#This Row],[R1]:[R3]],tData[[#This Row],[QF]:[F2]])))</f>
        <v>230</v>
      </c>
      <c r="Q324" s="51">
        <f>IF(ISBLANK(tData[[#This Row],[Tournament]]),"",IFERROR(AVERAGE(tData[[#This Row],[R1]:[R3]],tData[[#This Row],[QF]:[F2]]),""))</f>
        <v>171</v>
      </c>
      <c r="R324" s="51" t="str">
        <f>IF(ISBLANK(tData[[#This Row],[Tournament]]),"",IF(COUNT(tData[[#This Row],[R1]:[R3]])=0,"No show",RIGHT("000"&amp;FLOOR(tData[[#This Row],[Best]],$R$1),3)&amp;"-"&amp;RIGHT("000"&amp;FLOOR(tData[[#This Row],[Best]],$R$1)+$R$1-1,3)))</f>
        <v>200-249</v>
      </c>
      <c r="S324" s="51" t="str">
        <f>IF(ISBLANK(tData[[#This Row],[Tournament]]),"",IF(COUNT(tData[[#This Row],[R1]:[R3]])=0,"No show",RIGHT("000"&amp;FLOOR(tData[[#This Row],[Best]],$S$1),3)&amp;"-"&amp;RIGHT("000"&amp;FLOOR(tData[[#This Row],[Best]],$S$1)+$S$1-1,3)))</f>
        <v>230-239</v>
      </c>
      <c r="T324" s="58"/>
      <c r="U324" s="48" t="str">
        <f ca="1">IF(OR(tData[[#This Row],[Q]]="X",tData[[#This Row],[Q]]="*"),IFERROR(OFFSET(tComplete[[#Headers],[Next Round]],MATCH(tData[[#This Row],[Tournament]],tComplete[Tournament],0),0),""),"")</f>
        <v/>
      </c>
      <c r="V324" s="41" t="b">
        <f>IF(ISBLANK(tData[[#This Row],[Tournament]]),"",NOT(ISERR(FIND("SAP",UPPER(tData[[#This Row],[Team]])))))</f>
        <v>0</v>
      </c>
    </row>
    <row r="325" spans="2:22" ht="16" x14ac:dyDescent="0.2">
      <c r="B325" s="41" t="s">
        <v>157</v>
      </c>
      <c r="C325" s="41"/>
      <c r="D325" s="41" t="str">
        <f ca="1">IFERROR(OFFSET(tComplete[[#Headers],[Country]],MATCH(tData[[#This Row],[Tournament]],tComplete[Tournament],0),0),"")</f>
        <v>DE</v>
      </c>
      <c r="E325" s="49">
        <f ca="1">IFERROR(OFFSET(tComplete[[#Headers],[Date]],MATCH(tData[[#This Row],[Tournament]],tComplete[Tournament],0),0),"")</f>
        <v>46046</v>
      </c>
      <c r="F325" s="49" t="str">
        <f ca="1">IFERROR(OFFSET(tComplete[[#Headers],[Round]],MATCH(tData[[#This Row],[Tournament]],tComplete[Tournament],0),0),"")</f>
        <v>Regio</v>
      </c>
      <c r="G325" s="41" t="s">
        <v>596</v>
      </c>
      <c r="H325" s="41">
        <v>110</v>
      </c>
      <c r="I325" s="41">
        <v>155</v>
      </c>
      <c r="J325" s="41">
        <v>180</v>
      </c>
      <c r="K325" s="41">
        <v>155</v>
      </c>
      <c r="L325" s="41">
        <v>190</v>
      </c>
      <c r="M325" s="41"/>
      <c r="N325" s="41"/>
      <c r="O325" s="48">
        <f>IF(ISBLANK(B325),"",IF(COUNT(tData[[#This Row],[R1]:[R3]])=0,"",MAX(tData[[#This Row],[R1]:[R3]])))</f>
        <v>180</v>
      </c>
      <c r="P325" s="50">
        <f>IF(ISBLANK(tData[[#This Row],[Tournament]]),"",IF(COUNT(tData[[#This Row],[R1]:[R3]])=0,"",MAX(tData[[#This Row],[R1]:[R3]],tData[[#This Row],[QF]:[F2]])))</f>
        <v>190</v>
      </c>
      <c r="Q325" s="51">
        <f>IF(ISBLANK(tData[[#This Row],[Tournament]]),"",IFERROR(AVERAGE(tData[[#This Row],[R1]:[R3]],tData[[#This Row],[QF]:[F2]]),""))</f>
        <v>158</v>
      </c>
      <c r="R325" s="51" t="str">
        <f>IF(ISBLANK(tData[[#This Row],[Tournament]]),"",IF(COUNT(tData[[#This Row],[R1]:[R3]])=0,"No show",RIGHT("000"&amp;FLOOR(tData[[#This Row],[Best]],$R$1),3)&amp;"-"&amp;RIGHT("000"&amp;FLOOR(tData[[#This Row],[Best]],$R$1)+$R$1-1,3)))</f>
        <v>150-199</v>
      </c>
      <c r="S325" s="51" t="str">
        <f>IF(ISBLANK(tData[[#This Row],[Tournament]]),"",IF(COUNT(tData[[#This Row],[R1]:[R3]])=0,"No show",RIGHT("000"&amp;FLOOR(tData[[#This Row],[Best]],$S$1),3)&amp;"-"&amp;RIGHT("000"&amp;FLOOR(tData[[#This Row],[Best]],$S$1)+$S$1-1,3)))</f>
        <v>190-199</v>
      </c>
      <c r="T325" s="58"/>
      <c r="U325" s="48" t="str">
        <f ca="1">IF(OR(tData[[#This Row],[Q]]="X",tData[[#This Row],[Q]]="*"),IFERROR(OFFSET(tComplete[[#Headers],[Next Round]],MATCH(tData[[#This Row],[Tournament]],tComplete[Tournament],0),0),""),"")</f>
        <v/>
      </c>
      <c r="V325" s="41" t="b">
        <f>IF(ISBLANK(tData[[#This Row],[Tournament]]),"",NOT(ISERR(FIND("SAP",UPPER(tData[[#This Row],[Team]])))))</f>
        <v>0</v>
      </c>
    </row>
    <row r="326" spans="2:22" ht="16" x14ac:dyDescent="0.2">
      <c r="B326" s="41" t="s">
        <v>157</v>
      </c>
      <c r="C326" s="41"/>
      <c r="D326" s="41" t="str">
        <f ca="1">IFERROR(OFFSET(tComplete[[#Headers],[Country]],MATCH(tData[[#This Row],[Tournament]],tComplete[Tournament],0),0),"")</f>
        <v>DE</v>
      </c>
      <c r="E326" s="49">
        <f ca="1">IFERROR(OFFSET(tComplete[[#Headers],[Date]],MATCH(tData[[#This Row],[Tournament]],tComplete[Tournament],0),0),"")</f>
        <v>46046</v>
      </c>
      <c r="F326" s="49" t="str">
        <f ca="1">IFERROR(OFFSET(tComplete[[#Headers],[Round]],MATCH(tData[[#This Row],[Tournament]],tComplete[Tournament],0),0),"")</f>
        <v>Regio</v>
      </c>
      <c r="G326" s="41" t="s">
        <v>597</v>
      </c>
      <c r="H326" s="41">
        <v>180</v>
      </c>
      <c r="I326" s="41">
        <v>115</v>
      </c>
      <c r="J326" s="41">
        <v>200</v>
      </c>
      <c r="K326" s="41">
        <v>145</v>
      </c>
      <c r="L326" s="41"/>
      <c r="M326" s="41"/>
      <c r="N326" s="41"/>
      <c r="O326" s="48">
        <f>IF(ISBLANK(B326),"",IF(COUNT(tData[[#This Row],[R1]:[R3]])=0,"",MAX(tData[[#This Row],[R1]:[R3]])))</f>
        <v>200</v>
      </c>
      <c r="P326" s="50">
        <f>IF(ISBLANK(tData[[#This Row],[Tournament]]),"",IF(COUNT(tData[[#This Row],[R1]:[R3]])=0,"",MAX(tData[[#This Row],[R1]:[R3]],tData[[#This Row],[QF]:[F2]])))</f>
        <v>200</v>
      </c>
      <c r="Q326" s="51">
        <f>IF(ISBLANK(tData[[#This Row],[Tournament]]),"",IFERROR(AVERAGE(tData[[#This Row],[R1]:[R3]],tData[[#This Row],[QF]:[F2]]),""))</f>
        <v>160</v>
      </c>
      <c r="R326" s="51" t="str">
        <f>IF(ISBLANK(tData[[#This Row],[Tournament]]),"",IF(COUNT(tData[[#This Row],[R1]:[R3]])=0,"No show",RIGHT("000"&amp;FLOOR(tData[[#This Row],[Best]],$R$1),3)&amp;"-"&amp;RIGHT("000"&amp;FLOOR(tData[[#This Row],[Best]],$R$1)+$R$1-1,3)))</f>
        <v>200-249</v>
      </c>
      <c r="S326" s="51" t="str">
        <f>IF(ISBLANK(tData[[#This Row],[Tournament]]),"",IF(COUNT(tData[[#This Row],[R1]:[R3]])=0,"No show",RIGHT("000"&amp;FLOOR(tData[[#This Row],[Best]],$S$1),3)&amp;"-"&amp;RIGHT("000"&amp;FLOOR(tData[[#This Row],[Best]],$S$1)+$S$1-1,3)))</f>
        <v>200-209</v>
      </c>
      <c r="T326" s="58"/>
      <c r="U326" s="48" t="str">
        <f ca="1">IF(OR(tData[[#This Row],[Q]]="X",tData[[#This Row],[Q]]="*"),IFERROR(OFFSET(tComplete[[#Headers],[Next Round]],MATCH(tData[[#This Row],[Tournament]],tComplete[Tournament],0),0),""),"")</f>
        <v/>
      </c>
      <c r="V326" s="41" t="b">
        <f>IF(ISBLANK(tData[[#This Row],[Tournament]]),"",NOT(ISERR(FIND("SAP",UPPER(tData[[#This Row],[Team]])))))</f>
        <v>0</v>
      </c>
    </row>
    <row r="327" spans="2:22" ht="16" x14ac:dyDescent="0.2">
      <c r="B327" s="41" t="s">
        <v>157</v>
      </c>
      <c r="C327" s="41"/>
      <c r="D327" s="41" t="str">
        <f ca="1">IFERROR(OFFSET(tComplete[[#Headers],[Country]],MATCH(tData[[#This Row],[Tournament]],tComplete[Tournament],0),0),"")</f>
        <v>DE</v>
      </c>
      <c r="E327" s="49">
        <f ca="1">IFERROR(OFFSET(tComplete[[#Headers],[Date]],MATCH(tData[[#This Row],[Tournament]],tComplete[Tournament],0),0),"")</f>
        <v>46046</v>
      </c>
      <c r="F327" s="49" t="str">
        <f ca="1">IFERROR(OFFSET(tComplete[[#Headers],[Round]],MATCH(tData[[#This Row],[Tournament]],tComplete[Tournament],0),0),"")</f>
        <v>Regio</v>
      </c>
      <c r="G327" s="46" t="s">
        <v>598</v>
      </c>
      <c r="H327" s="41">
        <v>130</v>
      </c>
      <c r="I327" s="41">
        <v>130</v>
      </c>
      <c r="J327" s="41">
        <v>185</v>
      </c>
      <c r="K327" s="41">
        <v>140</v>
      </c>
      <c r="L327" s="41"/>
      <c r="M327" s="41"/>
      <c r="N327" s="41"/>
      <c r="O327" s="48">
        <f>IF(ISBLANK(B327),"",IF(COUNT(tData[[#This Row],[R1]:[R3]])=0,"",MAX(tData[[#This Row],[R1]:[R3]])))</f>
        <v>185</v>
      </c>
      <c r="P327" s="50">
        <f>IF(ISBLANK(tData[[#This Row],[Tournament]]),"",IF(COUNT(tData[[#This Row],[R1]:[R3]])=0,"",MAX(tData[[#This Row],[R1]:[R3]],tData[[#This Row],[QF]:[F2]])))</f>
        <v>185</v>
      </c>
      <c r="Q327" s="51">
        <f>IF(ISBLANK(tData[[#This Row],[Tournament]]),"",IFERROR(AVERAGE(tData[[#This Row],[R1]:[R3]],tData[[#This Row],[QF]:[F2]]),""))</f>
        <v>146.25</v>
      </c>
      <c r="R327" s="51" t="str">
        <f>IF(ISBLANK(tData[[#This Row],[Tournament]]),"",IF(COUNT(tData[[#This Row],[R1]:[R3]])=0,"No show",RIGHT("000"&amp;FLOOR(tData[[#This Row],[Best]],$R$1),3)&amp;"-"&amp;RIGHT("000"&amp;FLOOR(tData[[#This Row],[Best]],$R$1)+$R$1-1,3)))</f>
        <v>150-199</v>
      </c>
      <c r="S327" s="51" t="str">
        <f>IF(ISBLANK(tData[[#This Row],[Tournament]]),"",IF(COUNT(tData[[#This Row],[R1]:[R3]])=0,"No show",RIGHT("000"&amp;FLOOR(tData[[#This Row],[Best]],$S$1),3)&amp;"-"&amp;RIGHT("000"&amp;FLOOR(tData[[#This Row],[Best]],$S$1)+$S$1-1,3)))</f>
        <v>180-189</v>
      </c>
      <c r="T327" s="58"/>
      <c r="U327" s="48" t="str">
        <f ca="1">IF(OR(tData[[#This Row],[Q]]="X",tData[[#This Row],[Q]]="*"),IFERROR(OFFSET(tComplete[[#Headers],[Next Round]],MATCH(tData[[#This Row],[Tournament]],tComplete[Tournament],0),0),""),"")</f>
        <v/>
      </c>
      <c r="V327" s="41" t="b">
        <f>IF(ISBLANK(tData[[#This Row],[Tournament]]),"",NOT(ISERR(FIND("SAP",UPPER(tData[[#This Row],[Team]])))))</f>
        <v>0</v>
      </c>
    </row>
    <row r="328" spans="2:22" ht="16" x14ac:dyDescent="0.2">
      <c r="B328" s="41" t="s">
        <v>157</v>
      </c>
      <c r="C328" s="41"/>
      <c r="D328" s="41" t="str">
        <f ca="1">IFERROR(OFFSET(tComplete[[#Headers],[Country]],MATCH(tData[[#This Row],[Tournament]],tComplete[Tournament],0),0),"")</f>
        <v>DE</v>
      </c>
      <c r="E328" s="49">
        <f ca="1">IFERROR(OFFSET(tComplete[[#Headers],[Date]],MATCH(tData[[#This Row],[Tournament]],tComplete[Tournament],0),0),"")</f>
        <v>46046</v>
      </c>
      <c r="F328" s="49" t="str">
        <f ca="1">IFERROR(OFFSET(tComplete[[#Headers],[Round]],MATCH(tData[[#This Row],[Tournament]],tComplete[Tournament],0),0),"")</f>
        <v>Regio</v>
      </c>
      <c r="G328" s="41" t="s">
        <v>599</v>
      </c>
      <c r="H328" s="41">
        <v>190</v>
      </c>
      <c r="I328" s="41">
        <v>135</v>
      </c>
      <c r="J328" s="41">
        <v>180</v>
      </c>
      <c r="K328" s="41">
        <v>130</v>
      </c>
      <c r="L328" s="41"/>
      <c r="M328" s="41"/>
      <c r="N328" s="41"/>
      <c r="O328" s="48">
        <f>IF(ISBLANK(B328),"",IF(COUNT(tData[[#This Row],[R1]:[R3]])=0,"",MAX(tData[[#This Row],[R1]:[R3]])))</f>
        <v>190</v>
      </c>
      <c r="P328" s="50">
        <f>IF(ISBLANK(tData[[#This Row],[Tournament]]),"",IF(COUNT(tData[[#This Row],[R1]:[R3]])=0,"",MAX(tData[[#This Row],[R1]:[R3]],tData[[#This Row],[QF]:[F2]])))</f>
        <v>190</v>
      </c>
      <c r="Q328" s="51">
        <f>IF(ISBLANK(tData[[#This Row],[Tournament]]),"",IFERROR(AVERAGE(tData[[#This Row],[R1]:[R3]],tData[[#This Row],[QF]:[F2]]),""))</f>
        <v>158.75</v>
      </c>
      <c r="R328" s="51" t="str">
        <f>IF(ISBLANK(tData[[#This Row],[Tournament]]),"",IF(COUNT(tData[[#This Row],[R1]:[R3]])=0,"No show",RIGHT("000"&amp;FLOOR(tData[[#This Row],[Best]],$R$1),3)&amp;"-"&amp;RIGHT("000"&amp;FLOOR(tData[[#This Row],[Best]],$R$1)+$R$1-1,3)))</f>
        <v>150-199</v>
      </c>
      <c r="S328" s="51" t="str">
        <f>IF(ISBLANK(tData[[#This Row],[Tournament]]),"",IF(COUNT(tData[[#This Row],[R1]:[R3]])=0,"No show",RIGHT("000"&amp;FLOOR(tData[[#This Row],[Best]],$S$1),3)&amp;"-"&amp;RIGHT("000"&amp;FLOOR(tData[[#This Row],[Best]],$S$1)+$S$1-1,3)))</f>
        <v>190-199</v>
      </c>
      <c r="T328" s="58" t="s">
        <v>74</v>
      </c>
      <c r="U328" s="48" t="str">
        <f ca="1">IF(OR(tData[[#This Row],[Q]]="X",tData[[#This Row],[Q]]="*"),IFERROR(OFFSET(tComplete[[#Headers],[Next Round]],MATCH(tData[[#This Row],[Tournament]],tComplete[Tournament],0),0),""),"")</f>
        <v>Qualifikation Deutschland - Wildau</v>
      </c>
      <c r="V328" s="41" t="b">
        <f>IF(ISBLANK(tData[[#This Row],[Tournament]]),"",NOT(ISERR(FIND("SAP",UPPER(tData[[#This Row],[Team]])))))</f>
        <v>0</v>
      </c>
    </row>
    <row r="329" spans="2:22" ht="16" x14ac:dyDescent="0.2">
      <c r="B329" s="41" t="s">
        <v>157</v>
      </c>
      <c r="C329" s="41"/>
      <c r="D329" s="41" t="str">
        <f ca="1">IFERROR(OFFSET(tComplete[[#Headers],[Country]],MATCH(tData[[#This Row],[Tournament]],tComplete[Tournament],0),0),"")</f>
        <v>DE</v>
      </c>
      <c r="E329" s="49">
        <f ca="1">IFERROR(OFFSET(tComplete[[#Headers],[Date]],MATCH(tData[[#This Row],[Tournament]],tComplete[Tournament],0),0),"")</f>
        <v>46046</v>
      </c>
      <c r="F329" s="49" t="str">
        <f ca="1">IFERROR(OFFSET(tComplete[[#Headers],[Round]],MATCH(tData[[#This Row],[Tournament]],tComplete[Tournament],0),0),"")</f>
        <v>Regio</v>
      </c>
      <c r="G329" s="41" t="s">
        <v>600</v>
      </c>
      <c r="H329" s="41">
        <v>130</v>
      </c>
      <c r="I329" s="41">
        <v>170</v>
      </c>
      <c r="J329" s="41">
        <v>140</v>
      </c>
      <c r="K329" s="41">
        <v>120</v>
      </c>
      <c r="L329" s="41"/>
      <c r="M329" s="41"/>
      <c r="N329" s="41"/>
      <c r="O329" s="48">
        <f>IF(ISBLANK(B329),"",IF(COUNT(tData[[#This Row],[R1]:[R3]])=0,"",MAX(tData[[#This Row],[R1]:[R3]])))</f>
        <v>170</v>
      </c>
      <c r="P329" s="50">
        <f>IF(ISBLANK(tData[[#This Row],[Tournament]]),"",IF(COUNT(tData[[#This Row],[R1]:[R3]])=0,"",MAX(tData[[#This Row],[R1]:[R3]],tData[[#This Row],[QF]:[F2]])))</f>
        <v>170</v>
      </c>
      <c r="Q329" s="51">
        <f>IF(ISBLANK(tData[[#This Row],[Tournament]]),"",IFERROR(AVERAGE(tData[[#This Row],[R1]:[R3]],tData[[#This Row],[QF]:[F2]]),""))</f>
        <v>140</v>
      </c>
      <c r="R329" s="51" t="str">
        <f>IF(ISBLANK(tData[[#This Row],[Tournament]]),"",IF(COUNT(tData[[#This Row],[R1]:[R3]])=0,"No show",RIGHT("000"&amp;FLOOR(tData[[#This Row],[Best]],$R$1),3)&amp;"-"&amp;RIGHT("000"&amp;FLOOR(tData[[#This Row],[Best]],$R$1)+$R$1-1,3)))</f>
        <v>150-199</v>
      </c>
      <c r="S329" s="51" t="str">
        <f>IF(ISBLANK(tData[[#This Row],[Tournament]]),"",IF(COUNT(tData[[#This Row],[R1]:[R3]])=0,"No show",RIGHT("000"&amp;FLOOR(tData[[#This Row],[Best]],$S$1),3)&amp;"-"&amp;RIGHT("000"&amp;FLOOR(tData[[#This Row],[Best]],$S$1)+$S$1-1,3)))</f>
        <v>170-179</v>
      </c>
      <c r="T329" s="58"/>
      <c r="U329" s="48" t="str">
        <f ca="1">IF(OR(tData[[#This Row],[Q]]="X",tData[[#This Row],[Q]]="*"),IFERROR(OFFSET(tComplete[[#Headers],[Next Round]],MATCH(tData[[#This Row],[Tournament]],tComplete[Tournament],0),0),""),"")</f>
        <v/>
      </c>
      <c r="V329" s="41" t="b">
        <f>IF(ISBLANK(tData[[#This Row],[Tournament]]),"",NOT(ISERR(FIND("SAP",UPPER(tData[[#This Row],[Team]])))))</f>
        <v>0</v>
      </c>
    </row>
    <row r="330" spans="2:22" ht="16" x14ac:dyDescent="0.2">
      <c r="B330" s="41" t="s">
        <v>157</v>
      </c>
      <c r="C330" s="41"/>
      <c r="D330" s="41" t="str">
        <f ca="1">IFERROR(OFFSET(tComplete[[#Headers],[Country]],MATCH(tData[[#This Row],[Tournament]],tComplete[Tournament],0),0),"")</f>
        <v>DE</v>
      </c>
      <c r="E330" s="49">
        <f ca="1">IFERROR(OFFSET(tComplete[[#Headers],[Date]],MATCH(tData[[#This Row],[Tournament]],tComplete[Tournament],0),0),"")</f>
        <v>46046</v>
      </c>
      <c r="F330" s="49" t="str">
        <f ca="1">IFERROR(OFFSET(tComplete[[#Headers],[Round]],MATCH(tData[[#This Row],[Tournament]],tComplete[Tournament],0),0),"")</f>
        <v>Regio</v>
      </c>
      <c r="G330" s="41" t="s">
        <v>601</v>
      </c>
      <c r="H330" s="41">
        <v>110</v>
      </c>
      <c r="I330" s="41">
        <v>130</v>
      </c>
      <c r="J330" s="41">
        <v>130</v>
      </c>
      <c r="K330" s="41"/>
      <c r="L330" s="48"/>
      <c r="M330" s="48"/>
      <c r="N330" s="48"/>
      <c r="O330" s="48">
        <f>IF(ISBLANK(B330),"",IF(COUNT(tData[[#This Row],[R1]:[R3]])=0,"",MAX(tData[[#This Row],[R1]:[R3]])))</f>
        <v>130</v>
      </c>
      <c r="P330" s="50">
        <f>IF(ISBLANK(tData[[#This Row],[Tournament]]),"",IF(COUNT(tData[[#This Row],[R1]:[R3]])=0,"",MAX(tData[[#This Row],[R1]:[R3]],tData[[#This Row],[QF]:[F2]])))</f>
        <v>130</v>
      </c>
      <c r="Q330" s="51">
        <f>IF(ISBLANK(tData[[#This Row],[Tournament]]),"",IFERROR(AVERAGE(tData[[#This Row],[R1]:[R3]],tData[[#This Row],[QF]:[F2]]),""))</f>
        <v>123.33333333333333</v>
      </c>
      <c r="R330" s="51" t="str">
        <f>IF(ISBLANK(tData[[#This Row],[Tournament]]),"",IF(COUNT(tData[[#This Row],[R1]:[R3]])=0,"No show",RIGHT("000"&amp;FLOOR(tData[[#This Row],[Best]],$R$1),3)&amp;"-"&amp;RIGHT("000"&amp;FLOOR(tData[[#This Row],[Best]],$R$1)+$R$1-1,3)))</f>
        <v>100-149</v>
      </c>
      <c r="S330" s="51" t="str">
        <f>IF(ISBLANK(tData[[#This Row],[Tournament]]),"",IF(COUNT(tData[[#This Row],[R1]:[R3]])=0,"No show",RIGHT("000"&amp;FLOOR(tData[[#This Row],[Best]],$S$1),3)&amp;"-"&amp;RIGHT("000"&amp;FLOOR(tData[[#This Row],[Best]],$S$1)+$S$1-1,3)))</f>
        <v>130-139</v>
      </c>
      <c r="T330" s="58"/>
      <c r="U330" s="48" t="str">
        <f ca="1">IF(OR(tData[[#This Row],[Q]]="X",tData[[#This Row],[Q]]="*"),IFERROR(OFFSET(tComplete[[#Headers],[Next Round]],MATCH(tData[[#This Row],[Tournament]],tComplete[Tournament],0),0),""),"")</f>
        <v/>
      </c>
      <c r="V330" s="41" t="b">
        <f>IF(ISBLANK(tData[[#This Row],[Tournament]]),"",NOT(ISERR(FIND("SAP",UPPER(tData[[#This Row],[Team]])))))</f>
        <v>0</v>
      </c>
    </row>
    <row r="331" spans="2:22" ht="16" x14ac:dyDescent="0.2">
      <c r="B331" s="41" t="s">
        <v>31</v>
      </c>
      <c r="C331" s="41"/>
      <c r="D331" s="41" t="str">
        <f ca="1">IFERROR(OFFSET(tComplete[[#Headers],[Country]],MATCH(tData[[#This Row],[Tournament]],tComplete[Tournament],0),0),"")</f>
        <v>DE</v>
      </c>
      <c r="E331" s="49">
        <f ca="1">IFERROR(OFFSET(tComplete[[#Headers],[Date]],MATCH(tData[[#This Row],[Tournament]],tComplete[Tournament],0),0),"")</f>
        <v>46046</v>
      </c>
      <c r="F331" s="49" t="str">
        <f ca="1">IFERROR(OFFSET(tComplete[[#Headers],[Round]],MATCH(tData[[#This Row],[Tournament]],tComplete[Tournament],0),0),"")</f>
        <v>Regio</v>
      </c>
      <c r="G331" s="41" t="s">
        <v>602</v>
      </c>
      <c r="H331" s="41">
        <v>420</v>
      </c>
      <c r="I331" s="41">
        <v>340</v>
      </c>
      <c r="J331" s="41">
        <v>390</v>
      </c>
      <c r="K331" s="41">
        <v>265</v>
      </c>
      <c r="L331" s="41">
        <v>385</v>
      </c>
      <c r="M331" s="41">
        <v>260</v>
      </c>
      <c r="N331" s="41">
        <v>370</v>
      </c>
      <c r="O331" s="48">
        <f>IF(ISBLANK(B331),"",IF(COUNT(tData[[#This Row],[R1]:[R3]])=0,"",MAX(tData[[#This Row],[R1]:[R3]])))</f>
        <v>420</v>
      </c>
      <c r="P331" s="50">
        <f>IF(ISBLANK(tData[[#This Row],[Tournament]]),"",IF(COUNT(tData[[#This Row],[R1]:[R3]])=0,"",MAX(tData[[#This Row],[R1]:[R3]],tData[[#This Row],[QF]:[F2]])))</f>
        <v>420</v>
      </c>
      <c r="Q331" s="51">
        <f>IF(ISBLANK(tData[[#This Row],[Tournament]]),"",IFERROR(AVERAGE(tData[[#This Row],[R1]:[R3]],tData[[#This Row],[QF]:[F2]]),""))</f>
        <v>347.14285714285717</v>
      </c>
      <c r="R331" s="51" t="str">
        <f>IF(ISBLANK(tData[[#This Row],[Tournament]]),"",IF(COUNT(tData[[#This Row],[R1]:[R3]])=0,"No show",RIGHT("000"&amp;FLOOR(tData[[#This Row],[Best]],$R$1),3)&amp;"-"&amp;RIGHT("000"&amp;FLOOR(tData[[#This Row],[Best]],$R$1)+$R$1-1,3)))</f>
        <v>400-449</v>
      </c>
      <c r="S331" s="51" t="str">
        <f>IF(ISBLANK(tData[[#This Row],[Tournament]]),"",IF(COUNT(tData[[#This Row],[R1]:[R3]])=0,"No show",RIGHT("000"&amp;FLOOR(tData[[#This Row],[Best]],$S$1),3)&amp;"-"&amp;RIGHT("000"&amp;FLOOR(tData[[#This Row],[Best]],$S$1)+$S$1-1,3)))</f>
        <v>420-429</v>
      </c>
      <c r="T331" s="58" t="s">
        <v>74</v>
      </c>
      <c r="U331" s="48" t="str">
        <f ca="1">IF(OR(tData[[#This Row],[Q]]="X",tData[[#This Row],[Q]]="*"),IFERROR(OFFSET(tComplete[[#Headers],[Next Round]],MATCH(tData[[#This Row],[Tournament]],tComplete[Tournament],0),0),""),"")</f>
        <v>Qualifikation Deutschland - Heidelberg</v>
      </c>
      <c r="V331" s="41" t="b">
        <f>IF(ISBLANK(tData[[#This Row],[Tournament]]),"",NOT(ISERR(FIND("SAP",UPPER(tData[[#This Row],[Team]])))))</f>
        <v>0</v>
      </c>
    </row>
    <row r="332" spans="2:22" ht="16" x14ac:dyDescent="0.2">
      <c r="B332" s="41" t="s">
        <v>31</v>
      </c>
      <c r="C332" s="41"/>
      <c r="D332" s="41" t="str">
        <f ca="1">IFERROR(OFFSET(tComplete[[#Headers],[Country]],MATCH(tData[[#This Row],[Tournament]],tComplete[Tournament],0),0),"")</f>
        <v>DE</v>
      </c>
      <c r="E332" s="49">
        <f ca="1">IFERROR(OFFSET(tComplete[[#Headers],[Date]],MATCH(tData[[#This Row],[Tournament]],tComplete[Tournament],0),0),"")</f>
        <v>46046</v>
      </c>
      <c r="F332" s="49" t="str">
        <f ca="1">IFERROR(OFFSET(tComplete[[#Headers],[Round]],MATCH(tData[[#This Row],[Tournament]],tComplete[Tournament],0),0),"")</f>
        <v>Regio</v>
      </c>
      <c r="G332" s="41" t="s">
        <v>603</v>
      </c>
      <c r="H332" s="41">
        <v>125</v>
      </c>
      <c r="I332" s="41">
        <v>210</v>
      </c>
      <c r="J332" s="41">
        <v>190</v>
      </c>
      <c r="K332" s="41">
        <v>220</v>
      </c>
      <c r="L332" s="41">
        <v>220</v>
      </c>
      <c r="M332" s="41">
        <v>190</v>
      </c>
      <c r="N332" s="41">
        <v>205</v>
      </c>
      <c r="O332" s="48">
        <f>IF(ISBLANK(B332),"",IF(COUNT(tData[[#This Row],[R1]:[R3]])=0,"",MAX(tData[[#This Row],[R1]:[R3]])))</f>
        <v>210</v>
      </c>
      <c r="P332" s="50">
        <f>IF(ISBLANK(tData[[#This Row],[Tournament]]),"",IF(COUNT(tData[[#This Row],[R1]:[R3]])=0,"",MAX(tData[[#This Row],[R1]:[R3]],tData[[#This Row],[QF]:[F2]])))</f>
        <v>220</v>
      </c>
      <c r="Q332" s="51">
        <f>IF(ISBLANK(tData[[#This Row],[Tournament]]),"",IFERROR(AVERAGE(tData[[#This Row],[R1]:[R3]],tData[[#This Row],[QF]:[F2]]),""))</f>
        <v>194.28571428571428</v>
      </c>
      <c r="R332" s="51" t="str">
        <f>IF(ISBLANK(tData[[#This Row],[Tournament]]),"",IF(COUNT(tData[[#This Row],[R1]:[R3]])=0,"No show",RIGHT("000"&amp;FLOOR(tData[[#This Row],[Best]],$R$1),3)&amp;"-"&amp;RIGHT("000"&amp;FLOOR(tData[[#This Row],[Best]],$R$1)+$R$1-1,3)))</f>
        <v>200-249</v>
      </c>
      <c r="S332" s="51" t="str">
        <f>IF(ISBLANK(tData[[#This Row],[Tournament]]),"",IF(COUNT(tData[[#This Row],[R1]:[R3]])=0,"No show",RIGHT("000"&amp;FLOOR(tData[[#This Row],[Best]],$S$1),3)&amp;"-"&amp;RIGHT("000"&amp;FLOOR(tData[[#This Row],[Best]],$S$1)+$S$1-1,3)))</f>
        <v>220-229</v>
      </c>
      <c r="T332" s="58"/>
      <c r="U332" s="48" t="str">
        <f ca="1">IF(OR(tData[[#This Row],[Q]]="X",tData[[#This Row],[Q]]="*"),IFERROR(OFFSET(tComplete[[#Headers],[Next Round]],MATCH(tData[[#This Row],[Tournament]],tComplete[Tournament],0),0),""),"")</f>
        <v/>
      </c>
      <c r="V332" s="41" t="b">
        <f>IF(ISBLANK(tData[[#This Row],[Tournament]]),"",NOT(ISERR(FIND("SAP",UPPER(tData[[#This Row],[Team]])))))</f>
        <v>0</v>
      </c>
    </row>
    <row r="333" spans="2:22" ht="16" x14ac:dyDescent="0.2">
      <c r="B333" s="41" t="s">
        <v>31</v>
      </c>
      <c r="C333" s="41"/>
      <c r="D333" s="41" t="str">
        <f ca="1">IFERROR(OFFSET(tComplete[[#Headers],[Country]],MATCH(tData[[#This Row],[Tournament]],tComplete[Tournament],0),0),"")</f>
        <v>DE</v>
      </c>
      <c r="E333" s="49">
        <f ca="1">IFERROR(OFFSET(tComplete[[#Headers],[Date]],MATCH(tData[[#This Row],[Tournament]],tComplete[Tournament],0),0),"")</f>
        <v>46046</v>
      </c>
      <c r="F333" s="49" t="str">
        <f ca="1">IFERROR(OFFSET(tComplete[[#Headers],[Round]],MATCH(tData[[#This Row],[Tournament]],tComplete[Tournament],0),0),"")</f>
        <v>Regio</v>
      </c>
      <c r="G333" s="41" t="s">
        <v>604</v>
      </c>
      <c r="H333" s="41">
        <v>170</v>
      </c>
      <c r="I333" s="41">
        <v>225</v>
      </c>
      <c r="J333" s="41">
        <v>235</v>
      </c>
      <c r="K333" s="41">
        <v>240</v>
      </c>
      <c r="L333" s="41">
        <v>205</v>
      </c>
      <c r="M333" s="41"/>
      <c r="N333" s="41"/>
      <c r="O333" s="48">
        <f>IF(ISBLANK(B333),"",IF(COUNT(tData[[#This Row],[R1]:[R3]])=0,"",MAX(tData[[#This Row],[R1]:[R3]])))</f>
        <v>235</v>
      </c>
      <c r="P333" s="50">
        <f>IF(ISBLANK(tData[[#This Row],[Tournament]]),"",IF(COUNT(tData[[#This Row],[R1]:[R3]])=0,"",MAX(tData[[#This Row],[R1]:[R3]],tData[[#This Row],[QF]:[F2]])))</f>
        <v>240</v>
      </c>
      <c r="Q333" s="51">
        <f>IF(ISBLANK(tData[[#This Row],[Tournament]]),"",IFERROR(AVERAGE(tData[[#This Row],[R1]:[R3]],tData[[#This Row],[QF]:[F2]]),""))</f>
        <v>215</v>
      </c>
      <c r="R333" s="51" t="str">
        <f>IF(ISBLANK(tData[[#This Row],[Tournament]]),"",IF(COUNT(tData[[#This Row],[R1]:[R3]])=0,"No show",RIGHT("000"&amp;FLOOR(tData[[#This Row],[Best]],$R$1),3)&amp;"-"&amp;RIGHT("000"&amp;FLOOR(tData[[#This Row],[Best]],$R$1)+$R$1-1,3)))</f>
        <v>200-249</v>
      </c>
      <c r="S333" s="51" t="str">
        <f>IF(ISBLANK(tData[[#This Row],[Tournament]]),"",IF(COUNT(tData[[#This Row],[R1]:[R3]])=0,"No show",RIGHT("000"&amp;FLOOR(tData[[#This Row],[Best]],$S$1),3)&amp;"-"&amp;RIGHT("000"&amp;FLOOR(tData[[#This Row],[Best]],$S$1)+$S$1-1,3)))</f>
        <v>240-249</v>
      </c>
      <c r="T333" s="58"/>
      <c r="U333" s="48" t="str">
        <f ca="1">IF(OR(tData[[#This Row],[Q]]="X",tData[[#This Row],[Q]]="*"),IFERROR(OFFSET(tComplete[[#Headers],[Next Round]],MATCH(tData[[#This Row],[Tournament]],tComplete[Tournament],0),0),""),"")</f>
        <v/>
      </c>
      <c r="V333" s="41" t="b">
        <f>IF(ISBLANK(tData[[#This Row],[Tournament]]),"",NOT(ISERR(FIND("SAP",UPPER(tData[[#This Row],[Team]])))))</f>
        <v>0</v>
      </c>
    </row>
    <row r="334" spans="2:22" ht="16" x14ac:dyDescent="0.2">
      <c r="B334" s="41" t="s">
        <v>31</v>
      </c>
      <c r="C334" s="41"/>
      <c r="D334" s="41" t="str">
        <f ca="1">IFERROR(OFFSET(tComplete[[#Headers],[Country]],MATCH(tData[[#This Row],[Tournament]],tComplete[Tournament],0),0),"")</f>
        <v>DE</v>
      </c>
      <c r="E334" s="49">
        <f ca="1">IFERROR(OFFSET(tComplete[[#Headers],[Date]],MATCH(tData[[#This Row],[Tournament]],tComplete[Tournament],0),0),"")</f>
        <v>46046</v>
      </c>
      <c r="F334" s="49" t="str">
        <f ca="1">IFERROR(OFFSET(tComplete[[#Headers],[Round]],MATCH(tData[[#This Row],[Tournament]],tComplete[Tournament],0),0),"")</f>
        <v>Regio</v>
      </c>
      <c r="G334" s="41" t="s">
        <v>605</v>
      </c>
      <c r="H334" s="41">
        <v>185</v>
      </c>
      <c r="I334" s="41">
        <v>255</v>
      </c>
      <c r="J334" s="41">
        <v>265</v>
      </c>
      <c r="K334" s="41">
        <v>315</v>
      </c>
      <c r="L334" s="41">
        <v>195</v>
      </c>
      <c r="M334" s="41"/>
      <c r="N334" s="41"/>
      <c r="O334" s="48">
        <f>IF(ISBLANK(B334),"",IF(COUNT(tData[[#This Row],[R1]:[R3]])=0,"",MAX(tData[[#This Row],[R1]:[R3]])))</f>
        <v>265</v>
      </c>
      <c r="P334" s="50">
        <f>IF(ISBLANK(tData[[#This Row],[Tournament]]),"",IF(COUNT(tData[[#This Row],[R1]:[R3]])=0,"",MAX(tData[[#This Row],[R1]:[R3]],tData[[#This Row],[QF]:[F2]])))</f>
        <v>315</v>
      </c>
      <c r="Q334" s="51">
        <f>IF(ISBLANK(tData[[#This Row],[Tournament]]),"",IFERROR(AVERAGE(tData[[#This Row],[R1]:[R3]],tData[[#This Row],[QF]:[F2]]),""))</f>
        <v>243</v>
      </c>
      <c r="R334" s="51" t="str">
        <f>IF(ISBLANK(tData[[#This Row],[Tournament]]),"",IF(COUNT(tData[[#This Row],[R1]:[R3]])=0,"No show",RIGHT("000"&amp;FLOOR(tData[[#This Row],[Best]],$R$1),3)&amp;"-"&amp;RIGHT("000"&amp;FLOOR(tData[[#This Row],[Best]],$R$1)+$R$1-1,3)))</f>
        <v>300-349</v>
      </c>
      <c r="S334" s="51" t="str">
        <f>IF(ISBLANK(tData[[#This Row],[Tournament]]),"",IF(COUNT(tData[[#This Row],[R1]:[R3]])=0,"No show",RIGHT("000"&amp;FLOOR(tData[[#This Row],[Best]],$S$1),3)&amp;"-"&amp;RIGHT("000"&amp;FLOOR(tData[[#This Row],[Best]],$S$1)+$S$1-1,3)))</f>
        <v>310-319</v>
      </c>
      <c r="T334" s="58"/>
      <c r="U334" s="48" t="str">
        <f ca="1">IF(OR(tData[[#This Row],[Q]]="X",tData[[#This Row],[Q]]="*"),IFERROR(OFFSET(tComplete[[#Headers],[Next Round]],MATCH(tData[[#This Row],[Tournament]],tComplete[Tournament],0),0),""),"")</f>
        <v/>
      </c>
      <c r="V334" s="41" t="b">
        <f>IF(ISBLANK(tData[[#This Row],[Tournament]]),"",NOT(ISERR(FIND("SAP",UPPER(tData[[#This Row],[Team]])))))</f>
        <v>0</v>
      </c>
    </row>
    <row r="335" spans="2:22" ht="16" x14ac:dyDescent="0.2">
      <c r="B335" s="41" t="s">
        <v>31</v>
      </c>
      <c r="C335" s="41"/>
      <c r="D335" s="41" t="str">
        <f ca="1">IFERROR(OFFSET(tComplete[[#Headers],[Country]],MATCH(tData[[#This Row],[Tournament]],tComplete[Tournament],0),0),"")</f>
        <v>DE</v>
      </c>
      <c r="E335" s="49">
        <f ca="1">IFERROR(OFFSET(tComplete[[#Headers],[Date]],MATCH(tData[[#This Row],[Tournament]],tComplete[Tournament],0),0),"")</f>
        <v>46046</v>
      </c>
      <c r="F335" s="49" t="str">
        <f ca="1">IFERROR(OFFSET(tComplete[[#Headers],[Round]],MATCH(tData[[#This Row],[Tournament]],tComplete[Tournament],0),0),"")</f>
        <v>Regio</v>
      </c>
      <c r="G335" s="41" t="s">
        <v>606</v>
      </c>
      <c r="H335" s="41">
        <v>180</v>
      </c>
      <c r="I335" s="41">
        <v>180</v>
      </c>
      <c r="J335" s="41">
        <v>200</v>
      </c>
      <c r="K335" s="41">
        <v>170</v>
      </c>
      <c r="L335" s="41"/>
      <c r="M335" s="41"/>
      <c r="N335" s="41"/>
      <c r="O335" s="48">
        <f>IF(ISBLANK(B335),"",IF(COUNT(tData[[#This Row],[R1]:[R3]])=0,"",MAX(tData[[#This Row],[R1]:[R3]])))</f>
        <v>200</v>
      </c>
      <c r="P335" s="50">
        <f>IF(ISBLANK(tData[[#This Row],[Tournament]]),"",IF(COUNT(tData[[#This Row],[R1]:[R3]])=0,"",MAX(tData[[#This Row],[R1]:[R3]],tData[[#This Row],[QF]:[F2]])))</f>
        <v>200</v>
      </c>
      <c r="Q335" s="51">
        <f>IF(ISBLANK(tData[[#This Row],[Tournament]]),"",IFERROR(AVERAGE(tData[[#This Row],[R1]:[R3]],tData[[#This Row],[QF]:[F2]]),""))</f>
        <v>182.5</v>
      </c>
      <c r="R335" s="51" t="str">
        <f>IF(ISBLANK(tData[[#This Row],[Tournament]]),"",IF(COUNT(tData[[#This Row],[R1]:[R3]])=0,"No show",RIGHT("000"&amp;FLOOR(tData[[#This Row],[Best]],$R$1),3)&amp;"-"&amp;RIGHT("000"&amp;FLOOR(tData[[#This Row],[Best]],$R$1)+$R$1-1,3)))</f>
        <v>200-249</v>
      </c>
      <c r="S335" s="51" t="str">
        <f>IF(ISBLANK(tData[[#This Row],[Tournament]]),"",IF(COUNT(tData[[#This Row],[R1]:[R3]])=0,"No show",RIGHT("000"&amp;FLOOR(tData[[#This Row],[Best]],$S$1),3)&amp;"-"&amp;RIGHT("000"&amp;FLOOR(tData[[#This Row],[Best]],$S$1)+$S$1-1,3)))</f>
        <v>200-209</v>
      </c>
      <c r="T335" s="58"/>
      <c r="U335" s="48" t="str">
        <f ca="1">IF(OR(tData[[#This Row],[Q]]="X",tData[[#This Row],[Q]]="*"),IFERROR(OFFSET(tComplete[[#Headers],[Next Round]],MATCH(tData[[#This Row],[Tournament]],tComplete[Tournament],0),0),""),"")</f>
        <v/>
      </c>
      <c r="V335" s="41" t="b">
        <f>IF(ISBLANK(tData[[#This Row],[Tournament]]),"",NOT(ISERR(FIND("SAP",UPPER(tData[[#This Row],[Team]])))))</f>
        <v>0</v>
      </c>
    </row>
    <row r="336" spans="2:22" ht="16" x14ac:dyDescent="0.2">
      <c r="B336" s="41" t="s">
        <v>31</v>
      </c>
      <c r="C336" s="41"/>
      <c r="D336" s="41" t="str">
        <f ca="1">IFERROR(OFFSET(tComplete[[#Headers],[Country]],MATCH(tData[[#This Row],[Tournament]],tComplete[Tournament],0),0),"")</f>
        <v>DE</v>
      </c>
      <c r="E336" s="49">
        <f ca="1">IFERROR(OFFSET(tComplete[[#Headers],[Date]],MATCH(tData[[#This Row],[Tournament]],tComplete[Tournament],0),0),"")</f>
        <v>46046</v>
      </c>
      <c r="F336" s="49" t="str">
        <f ca="1">IFERROR(OFFSET(tComplete[[#Headers],[Round]],MATCH(tData[[#This Row],[Tournament]],tComplete[Tournament],0),0),"")</f>
        <v>Regio</v>
      </c>
      <c r="G336" s="41" t="s">
        <v>607</v>
      </c>
      <c r="H336" s="41">
        <v>120</v>
      </c>
      <c r="I336" s="41">
        <v>190</v>
      </c>
      <c r="J336" s="41">
        <v>140</v>
      </c>
      <c r="K336" s="41">
        <v>140</v>
      </c>
      <c r="L336" s="41"/>
      <c r="M336" s="41"/>
      <c r="N336" s="41"/>
      <c r="O336" s="48">
        <f>IF(ISBLANK(B336),"",IF(COUNT(tData[[#This Row],[R1]:[R3]])=0,"",MAX(tData[[#This Row],[R1]:[R3]])))</f>
        <v>190</v>
      </c>
      <c r="P336" s="50">
        <f>IF(ISBLANK(tData[[#This Row],[Tournament]]),"",IF(COUNT(tData[[#This Row],[R1]:[R3]])=0,"",MAX(tData[[#This Row],[R1]:[R3]],tData[[#This Row],[QF]:[F2]])))</f>
        <v>190</v>
      </c>
      <c r="Q336" s="51">
        <f>IF(ISBLANK(tData[[#This Row],[Tournament]]),"",IFERROR(AVERAGE(tData[[#This Row],[R1]:[R3]],tData[[#This Row],[QF]:[F2]]),""))</f>
        <v>147.5</v>
      </c>
      <c r="R336" s="51" t="str">
        <f>IF(ISBLANK(tData[[#This Row],[Tournament]]),"",IF(COUNT(tData[[#This Row],[R1]:[R3]])=0,"No show",RIGHT("000"&amp;FLOOR(tData[[#This Row],[Best]],$R$1),3)&amp;"-"&amp;RIGHT("000"&amp;FLOOR(tData[[#This Row],[Best]],$R$1)+$R$1-1,3)))</f>
        <v>150-199</v>
      </c>
      <c r="S336" s="51" t="str">
        <f>IF(ISBLANK(tData[[#This Row],[Tournament]]),"",IF(COUNT(tData[[#This Row],[R1]:[R3]])=0,"No show",RIGHT("000"&amp;FLOOR(tData[[#This Row],[Best]],$S$1),3)&amp;"-"&amp;RIGHT("000"&amp;FLOOR(tData[[#This Row],[Best]],$S$1)+$S$1-1,3)))</f>
        <v>190-199</v>
      </c>
      <c r="T336" s="58"/>
      <c r="U336" s="48" t="str">
        <f ca="1">IF(OR(tData[[#This Row],[Q]]="X",tData[[#This Row],[Q]]="*"),IFERROR(OFFSET(tComplete[[#Headers],[Next Round]],MATCH(tData[[#This Row],[Tournament]],tComplete[Tournament],0),0),""),"")</f>
        <v/>
      </c>
      <c r="V336" s="41" t="b">
        <f>IF(ISBLANK(tData[[#This Row],[Tournament]]),"",NOT(ISERR(FIND("SAP",UPPER(tData[[#This Row],[Team]])))))</f>
        <v>0</v>
      </c>
    </row>
    <row r="337" spans="2:22" ht="16" x14ac:dyDescent="0.2">
      <c r="B337" s="41" t="s">
        <v>31</v>
      </c>
      <c r="C337" s="41"/>
      <c r="D337" s="41" t="str">
        <f ca="1">IFERROR(OFFSET(tComplete[[#Headers],[Country]],MATCH(tData[[#This Row],[Tournament]],tComplete[Tournament],0),0),"")</f>
        <v>DE</v>
      </c>
      <c r="E337" s="49">
        <f ca="1">IFERROR(OFFSET(tComplete[[#Headers],[Date]],MATCH(tData[[#This Row],[Tournament]],tComplete[Tournament],0),0),"")</f>
        <v>46046</v>
      </c>
      <c r="F337" s="49" t="str">
        <f ca="1">IFERROR(OFFSET(tComplete[[#Headers],[Round]],MATCH(tData[[#This Row],[Tournament]],tComplete[Tournament],0),0),"")</f>
        <v>Regio</v>
      </c>
      <c r="G337" s="41" t="s">
        <v>608</v>
      </c>
      <c r="H337" s="41">
        <v>95</v>
      </c>
      <c r="I337" s="41">
        <v>75</v>
      </c>
      <c r="J337" s="41">
        <v>185</v>
      </c>
      <c r="K337" s="41">
        <v>135</v>
      </c>
      <c r="L337" s="41"/>
      <c r="M337" s="41"/>
      <c r="N337" s="41"/>
      <c r="O337" s="48">
        <f>IF(ISBLANK(B337),"",IF(COUNT(tData[[#This Row],[R1]:[R3]])=0,"",MAX(tData[[#This Row],[R1]:[R3]])))</f>
        <v>185</v>
      </c>
      <c r="P337" s="50">
        <f>IF(ISBLANK(tData[[#This Row],[Tournament]]),"",IF(COUNT(tData[[#This Row],[R1]:[R3]])=0,"",MAX(tData[[#This Row],[R1]:[R3]],tData[[#This Row],[QF]:[F2]])))</f>
        <v>185</v>
      </c>
      <c r="Q337" s="51">
        <f>IF(ISBLANK(tData[[#This Row],[Tournament]]),"",IFERROR(AVERAGE(tData[[#This Row],[R1]:[R3]],tData[[#This Row],[QF]:[F2]]),""))</f>
        <v>122.5</v>
      </c>
      <c r="R337" s="51" t="str">
        <f>IF(ISBLANK(tData[[#This Row],[Tournament]]),"",IF(COUNT(tData[[#This Row],[R1]:[R3]])=0,"No show",RIGHT("000"&amp;FLOOR(tData[[#This Row],[Best]],$R$1),3)&amp;"-"&amp;RIGHT("000"&amp;FLOOR(tData[[#This Row],[Best]],$R$1)+$R$1-1,3)))</f>
        <v>150-199</v>
      </c>
      <c r="S337" s="51" t="str">
        <f>IF(ISBLANK(tData[[#This Row],[Tournament]]),"",IF(COUNT(tData[[#This Row],[R1]:[R3]])=0,"No show",RIGHT("000"&amp;FLOOR(tData[[#This Row],[Best]],$S$1),3)&amp;"-"&amp;RIGHT("000"&amp;FLOOR(tData[[#This Row],[Best]],$S$1)+$S$1-1,3)))</f>
        <v>180-189</v>
      </c>
      <c r="T337" s="58"/>
      <c r="U337" s="48" t="str">
        <f ca="1">IF(OR(tData[[#This Row],[Q]]="X",tData[[#This Row],[Q]]="*"),IFERROR(OFFSET(tComplete[[#Headers],[Next Round]],MATCH(tData[[#This Row],[Tournament]],tComplete[Tournament],0),0),""),"")</f>
        <v/>
      </c>
      <c r="V337" s="41" t="b">
        <f>IF(ISBLANK(tData[[#This Row],[Tournament]]),"",NOT(ISERR(FIND("SAP",UPPER(tData[[#This Row],[Team]])))))</f>
        <v>0</v>
      </c>
    </row>
    <row r="338" spans="2:22" ht="16" x14ac:dyDescent="0.2">
      <c r="B338" s="41" t="s">
        <v>31</v>
      </c>
      <c r="C338" s="41"/>
      <c r="D338" s="41" t="str">
        <f ca="1">IFERROR(OFFSET(tComplete[[#Headers],[Country]],MATCH(tData[[#This Row],[Tournament]],tComplete[Tournament],0),0),"")</f>
        <v>DE</v>
      </c>
      <c r="E338" s="49">
        <f ca="1">IFERROR(OFFSET(tComplete[[#Headers],[Date]],MATCH(tData[[#This Row],[Tournament]],tComplete[Tournament],0),0),"")</f>
        <v>46046</v>
      </c>
      <c r="F338" s="49" t="str">
        <f ca="1">IFERROR(OFFSET(tComplete[[#Headers],[Round]],MATCH(tData[[#This Row],[Tournament]],tComplete[Tournament],0),0),"")</f>
        <v>Regio</v>
      </c>
      <c r="G338" s="41" t="s">
        <v>609</v>
      </c>
      <c r="H338" s="41">
        <v>190</v>
      </c>
      <c r="I338" s="41">
        <v>155</v>
      </c>
      <c r="J338" s="41">
        <v>215</v>
      </c>
      <c r="K338" s="41">
        <v>80</v>
      </c>
      <c r="L338" s="41"/>
      <c r="M338" s="41"/>
      <c r="N338" s="41"/>
      <c r="O338" s="48">
        <f>IF(ISBLANK(B338),"",IF(COUNT(tData[[#This Row],[R1]:[R3]])=0,"",MAX(tData[[#This Row],[R1]:[R3]])))</f>
        <v>215</v>
      </c>
      <c r="P338" s="50">
        <f>IF(ISBLANK(tData[[#This Row],[Tournament]]),"",IF(COUNT(tData[[#This Row],[R1]:[R3]])=0,"",MAX(tData[[#This Row],[R1]:[R3]],tData[[#This Row],[QF]:[F2]])))</f>
        <v>215</v>
      </c>
      <c r="Q338" s="51">
        <f>IF(ISBLANK(tData[[#This Row],[Tournament]]),"",IFERROR(AVERAGE(tData[[#This Row],[R1]:[R3]],tData[[#This Row],[QF]:[F2]]),""))</f>
        <v>160</v>
      </c>
      <c r="R338" s="51" t="str">
        <f>IF(ISBLANK(tData[[#This Row],[Tournament]]),"",IF(COUNT(tData[[#This Row],[R1]:[R3]])=0,"No show",RIGHT("000"&amp;FLOOR(tData[[#This Row],[Best]],$R$1),3)&amp;"-"&amp;RIGHT("000"&amp;FLOOR(tData[[#This Row],[Best]],$R$1)+$R$1-1,3)))</f>
        <v>200-249</v>
      </c>
      <c r="S338" s="51" t="str">
        <f>IF(ISBLANK(tData[[#This Row],[Tournament]]),"",IF(COUNT(tData[[#This Row],[R1]:[R3]])=0,"No show",RIGHT("000"&amp;FLOOR(tData[[#This Row],[Best]],$S$1),3)&amp;"-"&amp;RIGHT("000"&amp;FLOOR(tData[[#This Row],[Best]],$S$1)+$S$1-1,3)))</f>
        <v>210-219</v>
      </c>
      <c r="T338" s="58" t="s">
        <v>74</v>
      </c>
      <c r="U338" s="48" t="str">
        <f ca="1">IF(OR(tData[[#This Row],[Q]]="X",tData[[#This Row],[Q]]="*"),IFERROR(OFFSET(tComplete[[#Headers],[Next Round]],MATCH(tData[[#This Row],[Tournament]],tComplete[Tournament],0),0),""),"")</f>
        <v>Qualifikation Deutschland - Heidelberg</v>
      </c>
      <c r="V338" s="41" t="b">
        <f>IF(ISBLANK(tData[[#This Row],[Tournament]]),"",NOT(ISERR(FIND("SAP",UPPER(tData[[#This Row],[Team]])))))</f>
        <v>0</v>
      </c>
    </row>
    <row r="339" spans="2:22" ht="16" x14ac:dyDescent="0.2">
      <c r="B339" s="41" t="s">
        <v>31</v>
      </c>
      <c r="C339" s="41"/>
      <c r="D339" s="41" t="str">
        <f ca="1">IFERROR(OFFSET(tComplete[[#Headers],[Country]],MATCH(tData[[#This Row],[Tournament]],tComplete[Tournament],0),0),"")</f>
        <v>DE</v>
      </c>
      <c r="E339" s="49">
        <f ca="1">IFERROR(OFFSET(tComplete[[#Headers],[Date]],MATCH(tData[[#This Row],[Tournament]],tComplete[Tournament],0),0),"")</f>
        <v>46046</v>
      </c>
      <c r="F339" s="49" t="str">
        <f ca="1">IFERROR(OFFSET(tComplete[[#Headers],[Round]],MATCH(tData[[#This Row],[Tournament]],tComplete[Tournament],0),0),"")</f>
        <v>Regio</v>
      </c>
      <c r="G339" s="41" t="s">
        <v>610</v>
      </c>
      <c r="H339" s="41">
        <v>140</v>
      </c>
      <c r="I339" s="41">
        <v>135</v>
      </c>
      <c r="J339" s="41">
        <v>160</v>
      </c>
      <c r="K339" s="41"/>
      <c r="L339" s="41"/>
      <c r="M339" s="41"/>
      <c r="N339" s="41"/>
      <c r="O339" s="48">
        <f>IF(ISBLANK(B339),"",IF(COUNT(tData[[#This Row],[R1]:[R3]])=0,"",MAX(tData[[#This Row],[R1]:[R3]])))</f>
        <v>160</v>
      </c>
      <c r="P339" s="50">
        <f>IF(ISBLANK(tData[[#This Row],[Tournament]]),"",IF(COUNT(tData[[#This Row],[R1]:[R3]])=0,"",MAX(tData[[#This Row],[R1]:[R3]],tData[[#This Row],[QF]:[F2]])))</f>
        <v>160</v>
      </c>
      <c r="Q339" s="51">
        <f>IF(ISBLANK(tData[[#This Row],[Tournament]]),"",IFERROR(AVERAGE(tData[[#This Row],[R1]:[R3]],tData[[#This Row],[QF]:[F2]]),""))</f>
        <v>145</v>
      </c>
      <c r="R339" s="51" t="str">
        <f>IF(ISBLANK(tData[[#This Row],[Tournament]]),"",IF(COUNT(tData[[#This Row],[R1]:[R3]])=0,"No show",RIGHT("000"&amp;FLOOR(tData[[#This Row],[Best]],$R$1),3)&amp;"-"&amp;RIGHT("000"&amp;FLOOR(tData[[#This Row],[Best]],$R$1)+$R$1-1,3)))</f>
        <v>150-199</v>
      </c>
      <c r="S339" s="51" t="str">
        <f>IF(ISBLANK(tData[[#This Row],[Tournament]]),"",IF(COUNT(tData[[#This Row],[R1]:[R3]])=0,"No show",RIGHT("000"&amp;FLOOR(tData[[#This Row],[Best]],$S$1),3)&amp;"-"&amp;RIGHT("000"&amp;FLOOR(tData[[#This Row],[Best]],$S$1)+$S$1-1,3)))</f>
        <v>160-169</v>
      </c>
      <c r="T339" s="58"/>
      <c r="U339" s="48" t="str">
        <f ca="1">IF(OR(tData[[#This Row],[Q]]="X",tData[[#This Row],[Q]]="*"),IFERROR(OFFSET(tComplete[[#Headers],[Next Round]],MATCH(tData[[#This Row],[Tournament]],tComplete[Tournament],0),0),""),"")</f>
        <v/>
      </c>
      <c r="V339" s="41" t="b">
        <f>IF(ISBLANK(tData[[#This Row],[Tournament]]),"",NOT(ISERR(FIND("SAP",UPPER(tData[[#This Row],[Team]])))))</f>
        <v>0</v>
      </c>
    </row>
    <row r="340" spans="2:22" ht="16" x14ac:dyDescent="0.2">
      <c r="B340" s="41" t="s">
        <v>31</v>
      </c>
      <c r="C340" s="41"/>
      <c r="D340" s="41" t="str">
        <f ca="1">IFERROR(OFFSET(tComplete[[#Headers],[Country]],MATCH(tData[[#This Row],[Tournament]],tComplete[Tournament],0),0),"")</f>
        <v>DE</v>
      </c>
      <c r="E340" s="49">
        <f ca="1">IFERROR(OFFSET(tComplete[[#Headers],[Date]],MATCH(tData[[#This Row],[Tournament]],tComplete[Tournament],0),0),"")</f>
        <v>46046</v>
      </c>
      <c r="F340" s="49" t="str">
        <f ca="1">IFERROR(OFFSET(tComplete[[#Headers],[Round]],MATCH(tData[[#This Row],[Tournament]],tComplete[Tournament],0),0),"")</f>
        <v>Regio</v>
      </c>
      <c r="G340" s="41" t="s">
        <v>611</v>
      </c>
      <c r="H340" s="41">
        <v>95</v>
      </c>
      <c r="I340" s="41">
        <v>75</v>
      </c>
      <c r="J340" s="41">
        <v>95</v>
      </c>
      <c r="K340" s="41"/>
      <c r="L340" s="48"/>
      <c r="M340" s="48"/>
      <c r="N340" s="48"/>
      <c r="O340" s="48">
        <f>IF(ISBLANK(B340),"",IF(COUNT(tData[[#This Row],[R1]:[R3]])=0,"",MAX(tData[[#This Row],[R1]:[R3]])))</f>
        <v>95</v>
      </c>
      <c r="P340" s="50">
        <f>IF(ISBLANK(tData[[#This Row],[Tournament]]),"",IF(COUNT(tData[[#This Row],[R1]:[R3]])=0,"",MAX(tData[[#This Row],[R1]:[R3]],tData[[#This Row],[QF]:[F2]])))</f>
        <v>95</v>
      </c>
      <c r="Q340" s="51">
        <f>IF(ISBLANK(tData[[#This Row],[Tournament]]),"",IFERROR(AVERAGE(tData[[#This Row],[R1]:[R3]],tData[[#This Row],[QF]:[F2]]),""))</f>
        <v>88.333333333333329</v>
      </c>
      <c r="R340" s="51" t="str">
        <f>IF(ISBLANK(tData[[#This Row],[Tournament]]),"",IF(COUNT(tData[[#This Row],[R1]:[R3]])=0,"No show",RIGHT("000"&amp;FLOOR(tData[[#This Row],[Best]],$R$1),3)&amp;"-"&amp;RIGHT("000"&amp;FLOOR(tData[[#This Row],[Best]],$R$1)+$R$1-1,3)))</f>
        <v>050-099</v>
      </c>
      <c r="S340" s="51" t="str">
        <f>IF(ISBLANK(tData[[#This Row],[Tournament]]),"",IF(COUNT(tData[[#This Row],[R1]:[R3]])=0,"No show",RIGHT("000"&amp;FLOOR(tData[[#This Row],[Best]],$S$1),3)&amp;"-"&amp;RIGHT("000"&amp;FLOOR(tData[[#This Row],[Best]],$S$1)+$S$1-1,3)))</f>
        <v>090-099</v>
      </c>
      <c r="T340" s="58"/>
      <c r="U340" s="48" t="str">
        <f ca="1">IF(OR(tData[[#This Row],[Q]]="X",tData[[#This Row],[Q]]="*"),IFERROR(OFFSET(tComplete[[#Headers],[Next Round]],MATCH(tData[[#This Row],[Tournament]],tComplete[Tournament],0),0),""),"")</f>
        <v/>
      </c>
      <c r="V340" s="41" t="b">
        <f>IF(ISBLANK(tData[[#This Row],[Tournament]]),"",NOT(ISERR(FIND("SAP",UPPER(tData[[#This Row],[Team]])))))</f>
        <v>0</v>
      </c>
    </row>
    <row r="341" spans="2:22" ht="16" x14ac:dyDescent="0.2">
      <c r="B341" s="41" t="s">
        <v>33</v>
      </c>
      <c r="C341" s="41"/>
      <c r="D341" s="41" t="str">
        <f ca="1">IFERROR(OFFSET(tComplete[[#Headers],[Country]],MATCH(tData[[#This Row],[Tournament]],tComplete[Tournament],0),0),"")</f>
        <v>DE</v>
      </c>
      <c r="E341" s="49">
        <f ca="1">IFERROR(OFFSET(tComplete[[#Headers],[Date]],MATCH(tData[[#This Row],[Tournament]],tComplete[Tournament],0),0),"")</f>
        <v>46039</v>
      </c>
      <c r="F341" s="49" t="str">
        <f ca="1">IFERROR(OFFSET(tComplete[[#Headers],[Round]],MATCH(tData[[#This Row],[Tournament]],tComplete[Tournament],0),0),"")</f>
        <v>Regio</v>
      </c>
      <c r="G341" s="41" t="s">
        <v>614</v>
      </c>
      <c r="H341" s="41">
        <v>405</v>
      </c>
      <c r="I341" s="41">
        <v>440</v>
      </c>
      <c r="J341" s="41">
        <v>450</v>
      </c>
      <c r="K341" s="41">
        <v>405</v>
      </c>
      <c r="L341" s="41">
        <v>415</v>
      </c>
      <c r="M341" s="41">
        <v>450</v>
      </c>
      <c r="N341" s="41">
        <v>430</v>
      </c>
      <c r="O341" s="48">
        <f>IF(ISBLANK(B341),"",IF(COUNT(tData[[#This Row],[R1]:[R3]])=0,"",MAX(tData[[#This Row],[R1]:[R3]])))</f>
        <v>450</v>
      </c>
      <c r="P341" s="50">
        <f>IF(ISBLANK(tData[[#This Row],[Tournament]]),"",IF(COUNT(tData[[#This Row],[R1]:[R3]])=0,"",MAX(tData[[#This Row],[R1]:[R3]],tData[[#This Row],[QF]:[F2]])))</f>
        <v>450</v>
      </c>
      <c r="Q341" s="51">
        <f>IF(ISBLANK(tData[[#This Row],[Tournament]]),"",IFERROR(AVERAGE(tData[[#This Row],[R1]:[R3]],tData[[#This Row],[QF]:[F2]]),""))</f>
        <v>427.85714285714283</v>
      </c>
      <c r="R341" s="51" t="str">
        <f>IF(ISBLANK(tData[[#This Row],[Tournament]]),"",IF(COUNT(tData[[#This Row],[R1]:[R3]])=0,"No show",RIGHT("000"&amp;FLOOR(tData[[#This Row],[Best]],$R$1),3)&amp;"-"&amp;RIGHT("000"&amp;FLOOR(tData[[#This Row],[Best]],$R$1)+$R$1-1,3)))</f>
        <v>450-499</v>
      </c>
      <c r="S341" s="51" t="str">
        <f>IF(ISBLANK(tData[[#This Row],[Tournament]]),"",IF(COUNT(tData[[#This Row],[R1]:[R3]])=0,"No show",RIGHT("000"&amp;FLOOR(tData[[#This Row],[Best]],$S$1),3)&amp;"-"&amp;RIGHT("000"&amp;FLOOR(tData[[#This Row],[Best]],$S$1)+$S$1-1,3)))</f>
        <v>450-459</v>
      </c>
      <c r="T341" s="58" t="s">
        <v>627</v>
      </c>
      <c r="U341" s="48" t="str">
        <f ca="1">IF(OR(tData[[#This Row],[Q]]="X",tData[[#This Row],[Q]]="*"),IFERROR(OFFSET(tComplete[[#Headers],[Next Round]],MATCH(tData[[#This Row],[Tournament]],tComplete[Tournament],0),0),""),"")</f>
        <v>Qualifikation Deutschland - Aachen</v>
      </c>
      <c r="V341" s="41" t="b">
        <f>IF(ISBLANK(tData[[#This Row],[Tournament]]),"",NOT(ISERR(FIND("SAP",UPPER(tData[[#This Row],[Team]])))))</f>
        <v>0</v>
      </c>
    </row>
    <row r="342" spans="2:22" ht="16" x14ac:dyDescent="0.2">
      <c r="B342" s="41" t="s">
        <v>33</v>
      </c>
      <c r="C342" s="41"/>
      <c r="D342" s="41" t="str">
        <f ca="1">IFERROR(OFFSET(tComplete[[#Headers],[Country]],MATCH(tData[[#This Row],[Tournament]],tComplete[Tournament],0),0),"")</f>
        <v>DE</v>
      </c>
      <c r="E342" s="49">
        <f ca="1">IFERROR(OFFSET(tComplete[[#Headers],[Date]],MATCH(tData[[#This Row],[Tournament]],tComplete[Tournament],0),0),"")</f>
        <v>46039</v>
      </c>
      <c r="F342" s="49" t="str">
        <f ca="1">IFERROR(OFFSET(tComplete[[#Headers],[Round]],MATCH(tData[[#This Row],[Tournament]],tComplete[Tournament],0),0),"")</f>
        <v>Regio</v>
      </c>
      <c r="G342" s="41" t="s">
        <v>615</v>
      </c>
      <c r="H342" s="41">
        <v>305</v>
      </c>
      <c r="I342" s="41">
        <v>350</v>
      </c>
      <c r="J342" s="41">
        <v>340</v>
      </c>
      <c r="K342" s="41">
        <v>305</v>
      </c>
      <c r="L342" s="41">
        <v>425</v>
      </c>
      <c r="M342" s="41">
        <v>365</v>
      </c>
      <c r="N342" s="41">
        <v>330</v>
      </c>
      <c r="O342" s="48">
        <f>IF(ISBLANK(B342),"",IF(COUNT(tData[[#This Row],[R1]:[R3]])=0,"",MAX(tData[[#This Row],[R1]:[R3]])))</f>
        <v>350</v>
      </c>
      <c r="P342" s="50">
        <f>IF(ISBLANK(tData[[#This Row],[Tournament]]),"",IF(COUNT(tData[[#This Row],[R1]:[R3]])=0,"",MAX(tData[[#This Row],[R1]:[R3]],tData[[#This Row],[QF]:[F2]])))</f>
        <v>425</v>
      </c>
      <c r="Q342" s="51">
        <f>IF(ISBLANK(tData[[#This Row],[Tournament]]),"",IFERROR(AVERAGE(tData[[#This Row],[R1]:[R3]],tData[[#This Row],[QF]:[F2]]),""))</f>
        <v>345.71428571428572</v>
      </c>
      <c r="R342" s="51" t="str">
        <f>IF(ISBLANK(tData[[#This Row],[Tournament]]),"",IF(COUNT(tData[[#This Row],[R1]:[R3]])=0,"No show",RIGHT("000"&amp;FLOOR(tData[[#This Row],[Best]],$R$1),3)&amp;"-"&amp;RIGHT("000"&amp;FLOOR(tData[[#This Row],[Best]],$R$1)+$R$1-1,3)))</f>
        <v>400-449</v>
      </c>
      <c r="S342" s="51" t="str">
        <f>IF(ISBLANK(tData[[#This Row],[Tournament]]),"",IF(COUNT(tData[[#This Row],[R1]:[R3]])=0,"No show",RIGHT("000"&amp;FLOOR(tData[[#This Row],[Best]],$S$1),3)&amp;"-"&amp;RIGHT("000"&amp;FLOOR(tData[[#This Row],[Best]],$S$1)+$S$1-1,3)))</f>
        <v>420-429</v>
      </c>
      <c r="T342" s="58" t="s">
        <v>74</v>
      </c>
      <c r="U342" s="48" t="str">
        <f ca="1">IF(OR(tData[[#This Row],[Q]]="X",tData[[#This Row],[Q]]="*"),IFERROR(OFFSET(tComplete[[#Headers],[Next Round]],MATCH(tData[[#This Row],[Tournament]],tComplete[Tournament],0),0),""),"")</f>
        <v>Qualifikation Deutschland - Aachen</v>
      </c>
      <c r="V342" s="41" t="b">
        <f>IF(ISBLANK(tData[[#This Row],[Tournament]]),"",NOT(ISERR(FIND("SAP",UPPER(tData[[#This Row],[Team]])))))</f>
        <v>0</v>
      </c>
    </row>
    <row r="343" spans="2:22" ht="16" x14ac:dyDescent="0.2">
      <c r="B343" s="41" t="s">
        <v>33</v>
      </c>
      <c r="C343" s="41"/>
      <c r="D343" s="41" t="str">
        <f ca="1">IFERROR(OFFSET(tComplete[[#Headers],[Country]],MATCH(tData[[#This Row],[Tournament]],tComplete[Tournament],0),0),"")</f>
        <v>DE</v>
      </c>
      <c r="E343" s="49">
        <f ca="1">IFERROR(OFFSET(tComplete[[#Headers],[Date]],MATCH(tData[[#This Row],[Tournament]],tComplete[Tournament],0),0),"")</f>
        <v>46039</v>
      </c>
      <c r="F343" s="49" t="str">
        <f ca="1">IFERROR(OFFSET(tComplete[[#Headers],[Round]],MATCH(tData[[#This Row],[Tournament]],tComplete[Tournament],0),0),"")</f>
        <v>Regio</v>
      </c>
      <c r="G343" s="41" t="s">
        <v>616</v>
      </c>
      <c r="H343" s="41">
        <v>400</v>
      </c>
      <c r="I343" s="41">
        <v>355</v>
      </c>
      <c r="J343" s="41">
        <v>450</v>
      </c>
      <c r="K343" s="41">
        <v>440</v>
      </c>
      <c r="L343" s="41">
        <v>400</v>
      </c>
      <c r="M343" s="41"/>
      <c r="N343" s="41"/>
      <c r="O343" s="48">
        <f>IF(ISBLANK(B343),"",IF(COUNT(tData[[#This Row],[R1]:[R3]])=0,"",MAX(tData[[#This Row],[R1]:[R3]])))</f>
        <v>450</v>
      </c>
      <c r="P343" s="50">
        <f>IF(ISBLANK(tData[[#This Row],[Tournament]]),"",IF(COUNT(tData[[#This Row],[R1]:[R3]])=0,"",MAX(tData[[#This Row],[R1]:[R3]],tData[[#This Row],[QF]:[F2]])))</f>
        <v>450</v>
      </c>
      <c r="Q343" s="51">
        <f>IF(ISBLANK(tData[[#This Row],[Tournament]]),"",IFERROR(AVERAGE(tData[[#This Row],[R1]:[R3]],tData[[#This Row],[QF]:[F2]]),""))</f>
        <v>409</v>
      </c>
      <c r="R343" s="51" t="str">
        <f>IF(ISBLANK(tData[[#This Row],[Tournament]]),"",IF(COUNT(tData[[#This Row],[R1]:[R3]])=0,"No show",RIGHT("000"&amp;FLOOR(tData[[#This Row],[Best]],$R$1),3)&amp;"-"&amp;RIGHT("000"&amp;FLOOR(tData[[#This Row],[Best]],$R$1)+$R$1-1,3)))</f>
        <v>450-499</v>
      </c>
      <c r="S343" s="51" t="str">
        <f>IF(ISBLANK(tData[[#This Row],[Tournament]]),"",IF(COUNT(tData[[#This Row],[R1]:[R3]])=0,"No show",RIGHT("000"&amp;FLOOR(tData[[#This Row],[Best]],$S$1),3)&amp;"-"&amp;RIGHT("000"&amp;FLOOR(tData[[#This Row],[Best]],$S$1)+$S$1-1,3)))</f>
        <v>450-459</v>
      </c>
      <c r="T343" s="58"/>
      <c r="U343" s="48" t="str">
        <f ca="1">IF(OR(tData[[#This Row],[Q]]="X",tData[[#This Row],[Q]]="*"),IFERROR(OFFSET(tComplete[[#Headers],[Next Round]],MATCH(tData[[#This Row],[Tournament]],tComplete[Tournament],0),0),""),"")</f>
        <v/>
      </c>
      <c r="V343" s="41" t="b">
        <f>IF(ISBLANK(tData[[#This Row],[Tournament]]),"",NOT(ISERR(FIND("SAP",UPPER(tData[[#This Row],[Team]])))))</f>
        <v>0</v>
      </c>
    </row>
    <row r="344" spans="2:22" ht="16" x14ac:dyDescent="0.2">
      <c r="B344" s="41" t="s">
        <v>33</v>
      </c>
      <c r="C344" s="41"/>
      <c r="D344" s="41" t="str">
        <f ca="1">IFERROR(OFFSET(tComplete[[#Headers],[Country]],MATCH(tData[[#This Row],[Tournament]],tComplete[Tournament],0),0),"")</f>
        <v>DE</v>
      </c>
      <c r="E344" s="49">
        <f ca="1">IFERROR(OFFSET(tComplete[[#Headers],[Date]],MATCH(tData[[#This Row],[Tournament]],tComplete[Tournament],0),0),"")</f>
        <v>46039</v>
      </c>
      <c r="F344" s="49" t="str">
        <f ca="1">IFERROR(OFFSET(tComplete[[#Headers],[Round]],MATCH(tData[[#This Row],[Tournament]],tComplete[Tournament],0),0),"")</f>
        <v>Regio</v>
      </c>
      <c r="G344" s="41" t="s">
        <v>617</v>
      </c>
      <c r="H344" s="41">
        <v>320</v>
      </c>
      <c r="I344" s="41">
        <v>290</v>
      </c>
      <c r="J344" s="41">
        <v>330</v>
      </c>
      <c r="K344" s="41">
        <v>295</v>
      </c>
      <c r="L344" s="41">
        <v>350</v>
      </c>
      <c r="M344" s="41"/>
      <c r="N344" s="41"/>
      <c r="O344" s="48">
        <f>IF(ISBLANK(B344),"",IF(COUNT(tData[[#This Row],[R1]:[R3]])=0,"",MAX(tData[[#This Row],[R1]:[R3]])))</f>
        <v>330</v>
      </c>
      <c r="P344" s="50">
        <f>IF(ISBLANK(tData[[#This Row],[Tournament]]),"",IF(COUNT(tData[[#This Row],[R1]:[R3]])=0,"",MAX(tData[[#This Row],[R1]:[R3]],tData[[#This Row],[QF]:[F2]])))</f>
        <v>350</v>
      </c>
      <c r="Q344" s="51">
        <f>IF(ISBLANK(tData[[#This Row],[Tournament]]),"",IFERROR(AVERAGE(tData[[#This Row],[R1]:[R3]],tData[[#This Row],[QF]:[F2]]),""))</f>
        <v>317</v>
      </c>
      <c r="R344" s="51" t="str">
        <f>IF(ISBLANK(tData[[#This Row],[Tournament]]),"",IF(COUNT(tData[[#This Row],[R1]:[R3]])=0,"No show",RIGHT("000"&amp;FLOOR(tData[[#This Row],[Best]],$R$1),3)&amp;"-"&amp;RIGHT("000"&amp;FLOOR(tData[[#This Row],[Best]],$R$1)+$R$1-1,3)))</f>
        <v>350-399</v>
      </c>
      <c r="S344" s="51" t="str">
        <f>IF(ISBLANK(tData[[#This Row],[Tournament]]),"",IF(COUNT(tData[[#This Row],[R1]:[R3]])=0,"No show",RIGHT("000"&amp;FLOOR(tData[[#This Row],[Best]],$S$1),3)&amp;"-"&amp;RIGHT("000"&amp;FLOOR(tData[[#This Row],[Best]],$S$1)+$S$1-1,3)))</f>
        <v>350-359</v>
      </c>
      <c r="T344" s="58"/>
      <c r="U344" s="48" t="str">
        <f ca="1">IF(OR(tData[[#This Row],[Q]]="X",tData[[#This Row],[Q]]="*"),IFERROR(OFFSET(tComplete[[#Headers],[Next Round]],MATCH(tData[[#This Row],[Tournament]],tComplete[Tournament],0),0),""),"")</f>
        <v/>
      </c>
      <c r="V344" s="41" t="b">
        <f>IF(ISBLANK(tData[[#This Row],[Tournament]]),"",NOT(ISERR(FIND("SAP",UPPER(tData[[#This Row],[Team]])))))</f>
        <v>0</v>
      </c>
    </row>
    <row r="345" spans="2:22" ht="16" x14ac:dyDescent="0.2">
      <c r="B345" s="41" t="s">
        <v>33</v>
      </c>
      <c r="C345" s="41"/>
      <c r="D345" s="41" t="str">
        <f ca="1">IFERROR(OFFSET(tComplete[[#Headers],[Country]],MATCH(tData[[#This Row],[Tournament]],tComplete[Tournament],0),0),"")</f>
        <v>DE</v>
      </c>
      <c r="E345" s="49">
        <f ca="1">IFERROR(OFFSET(tComplete[[#Headers],[Date]],MATCH(tData[[#This Row],[Tournament]],tComplete[Tournament],0),0),"")</f>
        <v>46039</v>
      </c>
      <c r="F345" s="49" t="str">
        <f ca="1">IFERROR(OFFSET(tComplete[[#Headers],[Round]],MATCH(tData[[#This Row],[Tournament]],tComplete[Tournament],0),0),"")</f>
        <v>Regio</v>
      </c>
      <c r="G345" s="41" t="s">
        <v>618</v>
      </c>
      <c r="H345" s="41">
        <v>325</v>
      </c>
      <c r="I345" s="41">
        <v>265</v>
      </c>
      <c r="J345" s="41">
        <v>280</v>
      </c>
      <c r="K345" s="41">
        <v>295</v>
      </c>
      <c r="L345" s="41"/>
      <c r="M345" s="41"/>
      <c r="N345" s="41"/>
      <c r="O345" s="48">
        <f>IF(ISBLANK(B345),"",IF(COUNT(tData[[#This Row],[R1]:[R3]])=0,"",MAX(tData[[#This Row],[R1]:[R3]])))</f>
        <v>325</v>
      </c>
      <c r="P345" s="50">
        <f>IF(ISBLANK(tData[[#This Row],[Tournament]]),"",IF(COUNT(tData[[#This Row],[R1]:[R3]])=0,"",MAX(tData[[#This Row],[R1]:[R3]],tData[[#This Row],[QF]:[F2]])))</f>
        <v>325</v>
      </c>
      <c r="Q345" s="51">
        <f>IF(ISBLANK(tData[[#This Row],[Tournament]]),"",IFERROR(AVERAGE(tData[[#This Row],[R1]:[R3]],tData[[#This Row],[QF]:[F2]]),""))</f>
        <v>291.25</v>
      </c>
      <c r="R345" s="51" t="str">
        <f>IF(ISBLANK(tData[[#This Row],[Tournament]]),"",IF(COUNT(tData[[#This Row],[R1]:[R3]])=0,"No show",RIGHT("000"&amp;FLOOR(tData[[#This Row],[Best]],$R$1),3)&amp;"-"&amp;RIGHT("000"&amp;FLOOR(tData[[#This Row],[Best]],$R$1)+$R$1-1,3)))</f>
        <v>300-349</v>
      </c>
      <c r="S345" s="51" t="str">
        <f>IF(ISBLANK(tData[[#This Row],[Tournament]]),"",IF(COUNT(tData[[#This Row],[R1]:[R3]])=0,"No show",RIGHT("000"&amp;FLOOR(tData[[#This Row],[Best]],$S$1),3)&amp;"-"&amp;RIGHT("000"&amp;FLOOR(tData[[#This Row],[Best]],$S$1)+$S$1-1,3)))</f>
        <v>320-329</v>
      </c>
      <c r="T345" s="58"/>
      <c r="U345" s="48" t="str">
        <f ca="1">IF(OR(tData[[#This Row],[Q]]="X",tData[[#This Row],[Q]]="*"),IFERROR(OFFSET(tComplete[[#Headers],[Next Round]],MATCH(tData[[#This Row],[Tournament]],tComplete[Tournament],0),0),""),"")</f>
        <v/>
      </c>
      <c r="V345" s="41" t="b">
        <f>IF(ISBLANK(tData[[#This Row],[Tournament]]),"",NOT(ISERR(FIND("SAP",UPPER(tData[[#This Row],[Team]])))))</f>
        <v>0</v>
      </c>
    </row>
    <row r="346" spans="2:22" ht="16" x14ac:dyDescent="0.2">
      <c r="B346" s="41" t="s">
        <v>33</v>
      </c>
      <c r="C346" s="41"/>
      <c r="D346" s="41" t="str">
        <f ca="1">IFERROR(OFFSET(tComplete[[#Headers],[Country]],MATCH(tData[[#This Row],[Tournament]],tComplete[Tournament],0),0),"")</f>
        <v>DE</v>
      </c>
      <c r="E346" s="49">
        <f ca="1">IFERROR(OFFSET(tComplete[[#Headers],[Date]],MATCH(tData[[#This Row],[Tournament]],tComplete[Tournament],0),0),"")</f>
        <v>46039</v>
      </c>
      <c r="F346" s="49" t="str">
        <f ca="1">IFERROR(OFFSET(tComplete[[#Headers],[Round]],MATCH(tData[[#This Row],[Tournament]],tComplete[Tournament],0),0),"")</f>
        <v>Regio</v>
      </c>
      <c r="G346" s="41" t="s">
        <v>619</v>
      </c>
      <c r="H346" s="41">
        <v>215</v>
      </c>
      <c r="I346" s="41">
        <v>230</v>
      </c>
      <c r="J346" s="41">
        <v>250</v>
      </c>
      <c r="K346" s="41">
        <v>220</v>
      </c>
      <c r="L346" s="41"/>
      <c r="M346" s="41"/>
      <c r="N346" s="41"/>
      <c r="O346" s="48">
        <f>IF(ISBLANK(B346),"",IF(COUNT(tData[[#This Row],[R1]:[R3]])=0,"",MAX(tData[[#This Row],[R1]:[R3]])))</f>
        <v>250</v>
      </c>
      <c r="P346" s="50">
        <f>IF(ISBLANK(tData[[#This Row],[Tournament]]),"",IF(COUNT(tData[[#This Row],[R1]:[R3]])=0,"",MAX(tData[[#This Row],[R1]:[R3]],tData[[#This Row],[QF]:[F2]])))</f>
        <v>250</v>
      </c>
      <c r="Q346" s="51">
        <f>IF(ISBLANK(tData[[#This Row],[Tournament]]),"",IFERROR(AVERAGE(tData[[#This Row],[R1]:[R3]],tData[[#This Row],[QF]:[F2]]),""))</f>
        <v>228.75</v>
      </c>
      <c r="R346" s="51" t="str">
        <f>IF(ISBLANK(tData[[#This Row],[Tournament]]),"",IF(COUNT(tData[[#This Row],[R1]:[R3]])=0,"No show",RIGHT("000"&amp;FLOOR(tData[[#This Row],[Best]],$R$1),3)&amp;"-"&amp;RIGHT("000"&amp;FLOOR(tData[[#This Row],[Best]],$R$1)+$R$1-1,3)))</f>
        <v>250-299</v>
      </c>
      <c r="S346" s="51" t="str">
        <f>IF(ISBLANK(tData[[#This Row],[Tournament]]),"",IF(COUNT(tData[[#This Row],[R1]:[R3]])=0,"No show",RIGHT("000"&amp;FLOOR(tData[[#This Row],[Best]],$S$1),3)&amp;"-"&amp;RIGHT("000"&amp;FLOOR(tData[[#This Row],[Best]],$S$1)+$S$1-1,3)))</f>
        <v>250-259</v>
      </c>
      <c r="T346" s="58"/>
      <c r="U346" s="48" t="str">
        <f ca="1">IF(OR(tData[[#This Row],[Q]]="X",tData[[#This Row],[Q]]="*"),IFERROR(OFFSET(tComplete[[#Headers],[Next Round]],MATCH(tData[[#This Row],[Tournament]],tComplete[Tournament],0),0),""),"")</f>
        <v/>
      </c>
      <c r="V346" s="41" t="b">
        <f>IF(ISBLANK(tData[[#This Row],[Tournament]]),"",NOT(ISERR(FIND("SAP",UPPER(tData[[#This Row],[Team]])))))</f>
        <v>0</v>
      </c>
    </row>
    <row r="347" spans="2:22" ht="16" x14ac:dyDescent="0.2">
      <c r="B347" s="41" t="s">
        <v>33</v>
      </c>
      <c r="C347" s="41"/>
      <c r="D347" s="41" t="str">
        <f ca="1">IFERROR(OFFSET(tComplete[[#Headers],[Country]],MATCH(tData[[#This Row],[Tournament]],tComplete[Tournament],0),0),"")</f>
        <v>DE</v>
      </c>
      <c r="E347" s="49">
        <f ca="1">IFERROR(OFFSET(tComplete[[#Headers],[Date]],MATCH(tData[[#This Row],[Tournament]],tComplete[Tournament],0),0),"")</f>
        <v>46039</v>
      </c>
      <c r="F347" s="49" t="str">
        <f ca="1">IFERROR(OFFSET(tComplete[[#Headers],[Round]],MATCH(tData[[#This Row],[Tournament]],tComplete[Tournament],0),0),"")</f>
        <v>Regio</v>
      </c>
      <c r="G347" s="41" t="s">
        <v>620</v>
      </c>
      <c r="H347" s="41">
        <v>255</v>
      </c>
      <c r="I347" s="41">
        <v>290</v>
      </c>
      <c r="J347" s="41">
        <v>205</v>
      </c>
      <c r="K347" s="41">
        <v>220</v>
      </c>
      <c r="L347" s="41"/>
      <c r="M347" s="41"/>
      <c r="N347" s="41"/>
      <c r="O347" s="48">
        <f>IF(ISBLANK(B347),"",IF(COUNT(tData[[#This Row],[R1]:[R3]])=0,"",MAX(tData[[#This Row],[R1]:[R3]])))</f>
        <v>290</v>
      </c>
      <c r="P347" s="50">
        <f>IF(ISBLANK(tData[[#This Row],[Tournament]]),"",IF(COUNT(tData[[#This Row],[R1]:[R3]])=0,"",MAX(tData[[#This Row],[R1]:[R3]],tData[[#This Row],[QF]:[F2]])))</f>
        <v>290</v>
      </c>
      <c r="Q347" s="51">
        <f>IF(ISBLANK(tData[[#This Row],[Tournament]]),"",IFERROR(AVERAGE(tData[[#This Row],[R1]:[R3]],tData[[#This Row],[QF]:[F2]]),""))</f>
        <v>242.5</v>
      </c>
      <c r="R347" s="51" t="str">
        <f>IF(ISBLANK(tData[[#This Row],[Tournament]]),"",IF(COUNT(tData[[#This Row],[R1]:[R3]])=0,"No show",RIGHT("000"&amp;FLOOR(tData[[#This Row],[Best]],$R$1),3)&amp;"-"&amp;RIGHT("000"&amp;FLOOR(tData[[#This Row],[Best]],$R$1)+$R$1-1,3)))</f>
        <v>250-299</v>
      </c>
      <c r="S347" s="51" t="str">
        <f>IF(ISBLANK(tData[[#This Row],[Tournament]]),"",IF(COUNT(tData[[#This Row],[R1]:[R3]])=0,"No show",RIGHT("000"&amp;FLOOR(tData[[#This Row],[Best]],$S$1),3)&amp;"-"&amp;RIGHT("000"&amp;FLOOR(tData[[#This Row],[Best]],$S$1)+$S$1-1,3)))</f>
        <v>290-299</v>
      </c>
      <c r="T347" s="58"/>
      <c r="U347" s="48" t="str">
        <f ca="1">IF(OR(tData[[#This Row],[Q]]="X",tData[[#This Row],[Q]]="*"),IFERROR(OFFSET(tComplete[[#Headers],[Next Round]],MATCH(tData[[#This Row],[Tournament]],tComplete[Tournament],0),0),""),"")</f>
        <v/>
      </c>
      <c r="V347" s="41" t="b">
        <f>IF(ISBLANK(tData[[#This Row],[Tournament]]),"",NOT(ISERR(FIND("SAP",UPPER(tData[[#This Row],[Team]])))))</f>
        <v>0</v>
      </c>
    </row>
    <row r="348" spans="2:22" ht="16" x14ac:dyDescent="0.2">
      <c r="B348" s="41" t="s">
        <v>33</v>
      </c>
      <c r="C348" s="41"/>
      <c r="D348" s="41" t="str">
        <f ca="1">IFERROR(OFFSET(tComplete[[#Headers],[Country]],MATCH(tData[[#This Row],[Tournament]],tComplete[Tournament],0),0),"")</f>
        <v>DE</v>
      </c>
      <c r="E348" s="49">
        <f ca="1">IFERROR(OFFSET(tComplete[[#Headers],[Date]],MATCH(tData[[#This Row],[Tournament]],tComplete[Tournament],0),0),"")</f>
        <v>46039</v>
      </c>
      <c r="F348" s="49" t="str">
        <f ca="1">IFERROR(OFFSET(tComplete[[#Headers],[Round]],MATCH(tData[[#This Row],[Tournament]],tComplete[Tournament],0),0),"")</f>
        <v>Regio</v>
      </c>
      <c r="G348" s="41" t="s">
        <v>621</v>
      </c>
      <c r="H348" s="41">
        <v>115</v>
      </c>
      <c r="I348" s="41">
        <v>145</v>
      </c>
      <c r="J348" s="41">
        <v>215</v>
      </c>
      <c r="K348" s="41">
        <v>55</v>
      </c>
      <c r="L348" s="41"/>
      <c r="M348" s="41"/>
      <c r="N348" s="41"/>
      <c r="O348" s="48">
        <f>IF(ISBLANK(B348),"",IF(COUNT(tData[[#This Row],[R1]:[R3]])=0,"",MAX(tData[[#This Row],[R1]:[R3]])))</f>
        <v>215</v>
      </c>
      <c r="P348" s="50">
        <f>IF(ISBLANK(tData[[#This Row],[Tournament]]),"",IF(COUNT(tData[[#This Row],[R1]:[R3]])=0,"",MAX(tData[[#This Row],[R1]:[R3]],tData[[#This Row],[QF]:[F2]])))</f>
        <v>215</v>
      </c>
      <c r="Q348" s="51">
        <f>IF(ISBLANK(tData[[#This Row],[Tournament]]),"",IFERROR(AVERAGE(tData[[#This Row],[R1]:[R3]],tData[[#This Row],[QF]:[F2]]),""))</f>
        <v>132.5</v>
      </c>
      <c r="R348" s="51" t="str">
        <f>IF(ISBLANK(tData[[#This Row],[Tournament]]),"",IF(COUNT(tData[[#This Row],[R1]:[R3]])=0,"No show",RIGHT("000"&amp;FLOOR(tData[[#This Row],[Best]],$R$1),3)&amp;"-"&amp;RIGHT("000"&amp;FLOOR(tData[[#This Row],[Best]],$R$1)+$R$1-1,3)))</f>
        <v>200-249</v>
      </c>
      <c r="S348" s="51" t="str">
        <f>IF(ISBLANK(tData[[#This Row],[Tournament]]),"",IF(COUNT(tData[[#This Row],[R1]:[R3]])=0,"No show",RIGHT("000"&amp;FLOOR(tData[[#This Row],[Best]],$S$1),3)&amp;"-"&amp;RIGHT("000"&amp;FLOOR(tData[[#This Row],[Best]],$S$1)+$S$1-1,3)))</f>
        <v>210-219</v>
      </c>
      <c r="T348" s="58"/>
      <c r="U348" s="48" t="str">
        <f ca="1">IF(OR(tData[[#This Row],[Q]]="X",tData[[#This Row],[Q]]="*"),IFERROR(OFFSET(tComplete[[#Headers],[Next Round]],MATCH(tData[[#This Row],[Tournament]],tComplete[Tournament],0),0),""),"")</f>
        <v/>
      </c>
      <c r="V348" s="41" t="b">
        <f>IF(ISBLANK(tData[[#This Row],[Tournament]]),"",NOT(ISERR(FIND("SAP",UPPER(tData[[#This Row],[Team]])))))</f>
        <v>0</v>
      </c>
    </row>
    <row r="349" spans="2:22" ht="16" x14ac:dyDescent="0.2">
      <c r="B349" s="41" t="s">
        <v>33</v>
      </c>
      <c r="C349" s="41"/>
      <c r="D349" s="41" t="str">
        <f ca="1">IFERROR(OFFSET(tComplete[[#Headers],[Country]],MATCH(tData[[#This Row],[Tournament]],tComplete[Tournament],0),0),"")</f>
        <v>DE</v>
      </c>
      <c r="E349" s="49">
        <f ca="1">IFERROR(OFFSET(tComplete[[#Headers],[Date]],MATCH(tData[[#This Row],[Tournament]],tComplete[Tournament],0),0),"")</f>
        <v>46039</v>
      </c>
      <c r="F349" s="49" t="str">
        <f ca="1">IFERROR(OFFSET(tComplete[[#Headers],[Round]],MATCH(tData[[#This Row],[Tournament]],tComplete[Tournament],0),0),"")</f>
        <v>Regio</v>
      </c>
      <c r="G349" s="41" t="s">
        <v>622</v>
      </c>
      <c r="H349" s="41">
        <v>135</v>
      </c>
      <c r="I349" s="41">
        <v>175</v>
      </c>
      <c r="J349" s="41">
        <v>205</v>
      </c>
      <c r="K349" s="41"/>
      <c r="L349" s="48"/>
      <c r="M349" s="48"/>
      <c r="N349" s="48"/>
      <c r="O349" s="48">
        <f>IF(ISBLANK(B349),"",IF(COUNT(tData[[#This Row],[R1]:[R3]])=0,"",MAX(tData[[#This Row],[R1]:[R3]])))</f>
        <v>205</v>
      </c>
      <c r="P349" s="50">
        <f>IF(ISBLANK(tData[[#This Row],[Tournament]]),"",IF(COUNT(tData[[#This Row],[R1]:[R3]])=0,"",MAX(tData[[#This Row],[R1]:[R3]],tData[[#This Row],[QF]:[F2]])))</f>
        <v>205</v>
      </c>
      <c r="Q349" s="51">
        <f>IF(ISBLANK(tData[[#This Row],[Tournament]]),"",IFERROR(AVERAGE(tData[[#This Row],[R1]:[R3]],tData[[#This Row],[QF]:[F2]]),""))</f>
        <v>171.66666666666666</v>
      </c>
      <c r="R349" s="51" t="str">
        <f>IF(ISBLANK(tData[[#This Row],[Tournament]]),"",IF(COUNT(tData[[#This Row],[R1]:[R3]])=0,"No show",RIGHT("000"&amp;FLOOR(tData[[#This Row],[Best]],$R$1),3)&amp;"-"&amp;RIGHT("000"&amp;FLOOR(tData[[#This Row],[Best]],$R$1)+$R$1-1,3)))</f>
        <v>200-249</v>
      </c>
      <c r="S349" s="51" t="str">
        <f>IF(ISBLANK(tData[[#This Row],[Tournament]]),"",IF(COUNT(tData[[#This Row],[R1]:[R3]])=0,"No show",RIGHT("000"&amp;FLOOR(tData[[#This Row],[Best]],$S$1),3)&amp;"-"&amp;RIGHT("000"&amp;FLOOR(tData[[#This Row],[Best]],$S$1)+$S$1-1,3)))</f>
        <v>200-209</v>
      </c>
      <c r="T349" s="58"/>
      <c r="U349" s="48" t="str">
        <f ca="1">IF(OR(tData[[#This Row],[Q]]="X",tData[[#This Row],[Q]]="*"),IFERROR(OFFSET(tComplete[[#Headers],[Next Round]],MATCH(tData[[#This Row],[Tournament]],tComplete[Tournament],0),0),""),"")</f>
        <v/>
      </c>
      <c r="V349" s="41" t="b">
        <f>IF(ISBLANK(tData[[#This Row],[Tournament]]),"",NOT(ISERR(FIND("SAP",UPPER(tData[[#This Row],[Team]])))))</f>
        <v>0</v>
      </c>
    </row>
    <row r="350" spans="2:22" ht="16" x14ac:dyDescent="0.2">
      <c r="B350" s="41" t="s">
        <v>33</v>
      </c>
      <c r="C350" s="41"/>
      <c r="D350" s="41" t="str">
        <f ca="1">IFERROR(OFFSET(tComplete[[#Headers],[Country]],MATCH(tData[[#This Row],[Tournament]],tComplete[Tournament],0),0),"")</f>
        <v>DE</v>
      </c>
      <c r="E350" s="49">
        <f ca="1">IFERROR(OFFSET(tComplete[[#Headers],[Date]],MATCH(tData[[#This Row],[Tournament]],tComplete[Tournament],0),0),"")</f>
        <v>46039</v>
      </c>
      <c r="F350" s="49" t="str">
        <f ca="1">IFERROR(OFFSET(tComplete[[#Headers],[Round]],MATCH(tData[[#This Row],[Tournament]],tComplete[Tournament],0),0),"")</f>
        <v>Regio</v>
      </c>
      <c r="G350" s="41" t="s">
        <v>623</v>
      </c>
      <c r="H350" s="41">
        <v>150</v>
      </c>
      <c r="I350" s="41">
        <v>110</v>
      </c>
      <c r="J350" s="41">
        <v>145</v>
      </c>
      <c r="K350" s="41"/>
      <c r="L350" s="48"/>
      <c r="M350" s="48"/>
      <c r="N350" s="48"/>
      <c r="O350" s="48">
        <f>IF(ISBLANK(B350),"",IF(COUNT(tData[[#This Row],[R1]:[R3]])=0,"",MAX(tData[[#This Row],[R1]:[R3]])))</f>
        <v>150</v>
      </c>
      <c r="P350" s="50">
        <f>IF(ISBLANK(tData[[#This Row],[Tournament]]),"",IF(COUNT(tData[[#This Row],[R1]:[R3]])=0,"",MAX(tData[[#This Row],[R1]:[R3]],tData[[#This Row],[QF]:[F2]])))</f>
        <v>150</v>
      </c>
      <c r="Q350" s="51">
        <f>IF(ISBLANK(tData[[#This Row],[Tournament]]),"",IFERROR(AVERAGE(tData[[#This Row],[R1]:[R3]],tData[[#This Row],[QF]:[F2]]),""))</f>
        <v>135</v>
      </c>
      <c r="R350" s="51" t="str">
        <f>IF(ISBLANK(tData[[#This Row],[Tournament]]),"",IF(COUNT(tData[[#This Row],[R1]:[R3]])=0,"No show",RIGHT("000"&amp;FLOOR(tData[[#This Row],[Best]],$R$1),3)&amp;"-"&amp;RIGHT("000"&amp;FLOOR(tData[[#This Row],[Best]],$R$1)+$R$1-1,3)))</f>
        <v>150-199</v>
      </c>
      <c r="S350" s="51" t="str">
        <f>IF(ISBLANK(tData[[#This Row],[Tournament]]),"",IF(COUNT(tData[[#This Row],[R1]:[R3]])=0,"No show",RIGHT("000"&amp;FLOOR(tData[[#This Row],[Best]],$S$1),3)&amp;"-"&amp;RIGHT("000"&amp;FLOOR(tData[[#This Row],[Best]],$S$1)+$S$1-1,3)))</f>
        <v>150-159</v>
      </c>
      <c r="T350" s="58"/>
      <c r="U350" s="48" t="str">
        <f ca="1">IF(OR(tData[[#This Row],[Q]]="X",tData[[#This Row],[Q]]="*"),IFERROR(OFFSET(tComplete[[#Headers],[Next Round]],MATCH(tData[[#This Row],[Tournament]],tComplete[Tournament],0),0),""),"")</f>
        <v/>
      </c>
      <c r="V350" s="41" t="b">
        <f>IF(ISBLANK(tData[[#This Row],[Tournament]]),"",NOT(ISERR(FIND("SAP",UPPER(tData[[#This Row],[Team]])))))</f>
        <v>0</v>
      </c>
    </row>
    <row r="351" spans="2:22" ht="16" x14ac:dyDescent="0.2">
      <c r="B351" s="41" t="s">
        <v>33</v>
      </c>
      <c r="C351" s="41"/>
      <c r="D351" s="41" t="str">
        <f ca="1">IFERROR(OFFSET(tComplete[[#Headers],[Country]],MATCH(tData[[#This Row],[Tournament]],tComplete[Tournament],0),0),"")</f>
        <v>DE</v>
      </c>
      <c r="E351" s="49">
        <f ca="1">IFERROR(OFFSET(tComplete[[#Headers],[Date]],MATCH(tData[[#This Row],[Tournament]],tComplete[Tournament],0),0),"")</f>
        <v>46039</v>
      </c>
      <c r="F351" s="49" t="str">
        <f ca="1">IFERROR(OFFSET(tComplete[[#Headers],[Round]],MATCH(tData[[#This Row],[Tournament]],tComplete[Tournament],0),0),"")</f>
        <v>Regio</v>
      </c>
      <c r="G351" s="41" t="s">
        <v>624</v>
      </c>
      <c r="H351" s="41">
        <v>120</v>
      </c>
      <c r="I351" s="41">
        <v>70</v>
      </c>
      <c r="J351" s="41">
        <v>135</v>
      </c>
      <c r="K351" s="41"/>
      <c r="L351" s="48"/>
      <c r="M351" s="48"/>
      <c r="N351" s="48"/>
      <c r="O351" s="48">
        <f>IF(ISBLANK(B351),"",IF(COUNT(tData[[#This Row],[R1]:[R3]])=0,"",MAX(tData[[#This Row],[R1]:[R3]])))</f>
        <v>135</v>
      </c>
      <c r="P351" s="50">
        <f>IF(ISBLANK(tData[[#This Row],[Tournament]]),"",IF(COUNT(tData[[#This Row],[R1]:[R3]])=0,"",MAX(tData[[#This Row],[R1]:[R3]],tData[[#This Row],[QF]:[F2]])))</f>
        <v>135</v>
      </c>
      <c r="Q351" s="51">
        <f>IF(ISBLANK(tData[[#This Row],[Tournament]]),"",IFERROR(AVERAGE(tData[[#This Row],[R1]:[R3]],tData[[#This Row],[QF]:[F2]]),""))</f>
        <v>108.33333333333333</v>
      </c>
      <c r="R351" s="51" t="str">
        <f>IF(ISBLANK(tData[[#This Row],[Tournament]]),"",IF(COUNT(tData[[#This Row],[R1]:[R3]])=0,"No show",RIGHT("000"&amp;FLOOR(tData[[#This Row],[Best]],$R$1),3)&amp;"-"&amp;RIGHT("000"&amp;FLOOR(tData[[#This Row],[Best]],$R$1)+$R$1-1,3)))</f>
        <v>100-149</v>
      </c>
      <c r="S351" s="51" t="str">
        <f>IF(ISBLANK(tData[[#This Row],[Tournament]]),"",IF(COUNT(tData[[#This Row],[R1]:[R3]])=0,"No show",RIGHT("000"&amp;FLOOR(tData[[#This Row],[Best]],$S$1),3)&amp;"-"&amp;RIGHT("000"&amp;FLOOR(tData[[#This Row],[Best]],$S$1)+$S$1-1,3)))</f>
        <v>130-139</v>
      </c>
      <c r="T351" s="58"/>
      <c r="U351" s="48" t="str">
        <f ca="1">IF(OR(tData[[#This Row],[Q]]="X",tData[[#This Row],[Q]]="*"),IFERROR(OFFSET(tComplete[[#Headers],[Next Round]],MATCH(tData[[#This Row],[Tournament]],tComplete[Tournament],0),0),""),"")</f>
        <v/>
      </c>
      <c r="V351" s="41" t="b">
        <f>IF(ISBLANK(tData[[#This Row],[Tournament]]),"",NOT(ISERR(FIND("SAP",UPPER(tData[[#This Row],[Team]])))))</f>
        <v>0</v>
      </c>
    </row>
    <row r="352" spans="2:22" ht="16" x14ac:dyDescent="0.2">
      <c r="B352" s="41" t="s">
        <v>33</v>
      </c>
      <c r="C352" s="41"/>
      <c r="D352" s="41" t="str">
        <f ca="1">IFERROR(OFFSET(tComplete[[#Headers],[Country]],MATCH(tData[[#This Row],[Tournament]],tComplete[Tournament],0),0),"")</f>
        <v>DE</v>
      </c>
      <c r="E352" s="49">
        <f ca="1">IFERROR(OFFSET(tComplete[[#Headers],[Date]],MATCH(tData[[#This Row],[Tournament]],tComplete[Tournament],0),0),"")</f>
        <v>46039</v>
      </c>
      <c r="F352" s="49" t="str">
        <f ca="1">IFERROR(OFFSET(tComplete[[#Headers],[Round]],MATCH(tData[[#This Row],[Tournament]],tComplete[Tournament],0),0),"")</f>
        <v>Regio</v>
      </c>
      <c r="G352" s="41" t="s">
        <v>625</v>
      </c>
      <c r="H352" s="41">
        <v>85</v>
      </c>
      <c r="I352" s="41">
        <v>130</v>
      </c>
      <c r="J352" s="41">
        <v>95</v>
      </c>
      <c r="K352" s="41"/>
      <c r="L352" s="48"/>
      <c r="M352" s="48"/>
      <c r="N352" s="48"/>
      <c r="O352" s="48">
        <f>IF(ISBLANK(B352),"",IF(COUNT(tData[[#This Row],[R1]:[R3]])=0,"",MAX(tData[[#This Row],[R1]:[R3]])))</f>
        <v>130</v>
      </c>
      <c r="P352" s="50">
        <f>IF(ISBLANK(tData[[#This Row],[Tournament]]),"",IF(COUNT(tData[[#This Row],[R1]:[R3]])=0,"",MAX(tData[[#This Row],[R1]:[R3]],tData[[#This Row],[QF]:[F2]])))</f>
        <v>130</v>
      </c>
      <c r="Q352" s="51">
        <f>IF(ISBLANK(tData[[#This Row],[Tournament]]),"",IFERROR(AVERAGE(tData[[#This Row],[R1]:[R3]],tData[[#This Row],[QF]:[F2]]),""))</f>
        <v>103.33333333333333</v>
      </c>
      <c r="R352" s="51" t="str">
        <f>IF(ISBLANK(tData[[#This Row],[Tournament]]),"",IF(COUNT(tData[[#This Row],[R1]:[R3]])=0,"No show",RIGHT("000"&amp;FLOOR(tData[[#This Row],[Best]],$R$1),3)&amp;"-"&amp;RIGHT("000"&amp;FLOOR(tData[[#This Row],[Best]],$R$1)+$R$1-1,3)))</f>
        <v>100-149</v>
      </c>
      <c r="S352" s="51" t="str">
        <f>IF(ISBLANK(tData[[#This Row],[Tournament]]),"",IF(COUNT(tData[[#This Row],[R1]:[R3]])=0,"No show",RIGHT("000"&amp;FLOOR(tData[[#This Row],[Best]],$S$1),3)&amp;"-"&amp;RIGHT("000"&amp;FLOOR(tData[[#This Row],[Best]],$S$1)+$S$1-1,3)))</f>
        <v>130-139</v>
      </c>
      <c r="T352" s="58"/>
      <c r="U352" s="48" t="str">
        <f ca="1">IF(OR(tData[[#This Row],[Q]]="X",tData[[#This Row],[Q]]="*"),IFERROR(OFFSET(tComplete[[#Headers],[Next Round]],MATCH(tData[[#This Row],[Tournament]],tComplete[Tournament],0),0),""),"")</f>
        <v/>
      </c>
      <c r="V352" s="41" t="b">
        <f>IF(ISBLANK(tData[[#This Row],[Tournament]]),"",NOT(ISERR(FIND("SAP",UPPER(tData[[#This Row],[Team]])))))</f>
        <v>0</v>
      </c>
    </row>
    <row r="353" spans="2:22" ht="16" x14ac:dyDescent="0.2">
      <c r="B353" s="41" t="s">
        <v>33</v>
      </c>
      <c r="C353" s="41"/>
      <c r="D353" s="41" t="str">
        <f ca="1">IFERROR(OFFSET(tComplete[[#Headers],[Country]],MATCH(tData[[#This Row],[Tournament]],tComplete[Tournament],0),0),"")</f>
        <v>DE</v>
      </c>
      <c r="E353" s="49">
        <f ca="1">IFERROR(OFFSET(tComplete[[#Headers],[Date]],MATCH(tData[[#This Row],[Tournament]],tComplete[Tournament],0),0),"")</f>
        <v>46039</v>
      </c>
      <c r="F353" s="49" t="str">
        <f ca="1">IFERROR(OFFSET(tComplete[[#Headers],[Round]],MATCH(tData[[#This Row],[Tournament]],tComplete[Tournament],0),0),"")</f>
        <v>Regio</v>
      </c>
      <c r="G353" s="41" t="s">
        <v>626</v>
      </c>
      <c r="H353" s="41">
        <v>105</v>
      </c>
      <c r="I353" s="41">
        <v>105</v>
      </c>
      <c r="J353" s="41">
        <v>125</v>
      </c>
      <c r="K353" s="41"/>
      <c r="L353" s="48"/>
      <c r="M353" s="48"/>
      <c r="N353" s="48"/>
      <c r="O353" s="48">
        <f>IF(ISBLANK(B353),"",IF(COUNT(tData[[#This Row],[R1]:[R3]])=0,"",MAX(tData[[#This Row],[R1]:[R3]])))</f>
        <v>125</v>
      </c>
      <c r="P353" s="50">
        <f>IF(ISBLANK(tData[[#This Row],[Tournament]]),"",IF(COUNT(tData[[#This Row],[R1]:[R3]])=0,"",MAX(tData[[#This Row],[R1]:[R3]],tData[[#This Row],[QF]:[F2]])))</f>
        <v>125</v>
      </c>
      <c r="Q353" s="51">
        <f>IF(ISBLANK(tData[[#This Row],[Tournament]]),"",IFERROR(AVERAGE(tData[[#This Row],[R1]:[R3]],tData[[#This Row],[QF]:[F2]]),""))</f>
        <v>111.66666666666667</v>
      </c>
      <c r="R353" s="51" t="str">
        <f>IF(ISBLANK(tData[[#This Row],[Tournament]]),"",IF(COUNT(tData[[#This Row],[R1]:[R3]])=0,"No show",RIGHT("000"&amp;FLOOR(tData[[#This Row],[Best]],$R$1),3)&amp;"-"&amp;RIGHT("000"&amp;FLOOR(tData[[#This Row],[Best]],$R$1)+$R$1-1,3)))</f>
        <v>100-149</v>
      </c>
      <c r="S353" s="51" t="str">
        <f>IF(ISBLANK(tData[[#This Row],[Tournament]]),"",IF(COUNT(tData[[#This Row],[R1]:[R3]])=0,"No show",RIGHT("000"&amp;FLOOR(tData[[#This Row],[Best]],$S$1),3)&amp;"-"&amp;RIGHT("000"&amp;FLOOR(tData[[#This Row],[Best]],$S$1)+$S$1-1,3)))</f>
        <v>120-129</v>
      </c>
      <c r="T353" s="58"/>
      <c r="U353" s="48" t="str">
        <f ca="1">IF(OR(tData[[#This Row],[Q]]="X",tData[[#This Row],[Q]]="*"),IFERROR(OFFSET(tComplete[[#Headers],[Next Round]],MATCH(tData[[#This Row],[Tournament]],tComplete[Tournament],0),0),""),"")</f>
        <v/>
      </c>
      <c r="V353" s="41" t="b">
        <f>IF(ISBLANK(tData[[#This Row],[Tournament]]),"",NOT(ISERR(FIND("SAP",UPPER(tData[[#This Row],[Team]])))))</f>
        <v>0</v>
      </c>
    </row>
    <row r="354" spans="2:22" ht="16" x14ac:dyDescent="0.2">
      <c r="B354" s="41" t="s">
        <v>20</v>
      </c>
      <c r="C354" s="41"/>
      <c r="D354" s="41" t="str">
        <f ca="1">IFERROR(OFFSET(tComplete[[#Headers],[Country]],MATCH(tData[[#This Row],[Tournament]],tComplete[Tournament],0),0),"")</f>
        <v>AT</v>
      </c>
      <c r="E354" s="49">
        <f ca="1">IFERROR(OFFSET(tComplete[[#Headers],[Date]],MATCH(tData[[#This Row],[Tournament]],tComplete[Tournament],0),0),"")</f>
        <v>46051</v>
      </c>
      <c r="F354" s="49" t="str">
        <f ca="1">IFERROR(OFFSET(tComplete[[#Headers],[Round]],MATCH(tData[[#This Row],[Tournament]],tComplete[Tournament],0),0),"")</f>
        <v>Regio</v>
      </c>
      <c r="G354" s="41" t="s">
        <v>632</v>
      </c>
      <c r="H354" s="41">
        <v>335</v>
      </c>
      <c r="I354" s="41">
        <v>375</v>
      </c>
      <c r="J354" s="41">
        <v>400</v>
      </c>
      <c r="K354" s="41"/>
      <c r="L354" s="41">
        <v>380</v>
      </c>
      <c r="M354" s="41">
        <v>215</v>
      </c>
      <c r="N354" s="41">
        <v>325</v>
      </c>
      <c r="O354" s="48">
        <f>IF(ISBLANK(B354),"",IF(COUNT(tData[[#This Row],[R1]:[R3]])=0,"",MAX(tData[[#This Row],[R1]:[R3]])))</f>
        <v>400</v>
      </c>
      <c r="P354" s="50">
        <f>IF(ISBLANK(tData[[#This Row],[Tournament]]),"",IF(COUNT(tData[[#This Row],[R1]:[R3]])=0,"",MAX(tData[[#This Row],[R1]:[R3]],tData[[#This Row],[QF]:[F2]])))</f>
        <v>400</v>
      </c>
      <c r="Q354" s="51">
        <f>IF(ISBLANK(tData[[#This Row],[Tournament]]),"",IFERROR(AVERAGE(tData[[#This Row],[R1]:[R3]],tData[[#This Row],[QF]:[F2]]),""))</f>
        <v>338.33333333333331</v>
      </c>
      <c r="R354" s="51" t="str">
        <f>IF(ISBLANK(tData[[#This Row],[Tournament]]),"",IF(COUNT(tData[[#This Row],[R1]:[R3]])=0,"No show",RIGHT("000"&amp;FLOOR(tData[[#This Row],[Best]],$R$1),3)&amp;"-"&amp;RIGHT("000"&amp;FLOOR(tData[[#This Row],[Best]],$R$1)+$R$1-1,3)))</f>
        <v>400-449</v>
      </c>
      <c r="S354" s="51" t="str">
        <f>IF(ISBLANK(tData[[#This Row],[Tournament]]),"",IF(COUNT(tData[[#This Row],[R1]:[R3]])=0,"No show",RIGHT("000"&amp;FLOOR(tData[[#This Row],[Best]],$S$1),3)&amp;"-"&amp;RIGHT("000"&amp;FLOOR(tData[[#This Row],[Best]],$S$1)+$S$1-1,3)))</f>
        <v>400-409</v>
      </c>
      <c r="T354" s="58" t="s">
        <v>74</v>
      </c>
      <c r="U354" s="48" t="str">
        <f ca="1">IF(OR(tData[[#This Row],[Q]]="X",tData[[#This Row],[Q]]="*"),IFERROR(OFFSET(tComplete[[#Headers],[Next Round]],MATCH(tData[[#This Row],[Tournament]],tComplete[Tournament],0),0),""),"")</f>
        <v>Qualifikation Österreich - Tirol</v>
      </c>
      <c r="V354" s="41" t="b">
        <f>IF(ISBLANK(tData[[#This Row],[Tournament]]),"",NOT(ISERR(FIND("SAP",UPPER(tData[[#This Row],[Team]])))))</f>
        <v>0</v>
      </c>
    </row>
    <row r="355" spans="2:22" ht="16" x14ac:dyDescent="0.2">
      <c r="B355" s="41" t="s">
        <v>20</v>
      </c>
      <c r="C355" s="41"/>
      <c r="D355" s="41" t="str">
        <f ca="1">IFERROR(OFFSET(tComplete[[#Headers],[Country]],MATCH(tData[[#This Row],[Tournament]],tComplete[Tournament],0),0),"")</f>
        <v>AT</v>
      </c>
      <c r="E355" s="49">
        <f ca="1">IFERROR(OFFSET(tComplete[[#Headers],[Date]],MATCH(tData[[#This Row],[Tournament]],tComplete[Tournament],0),0),"")</f>
        <v>46051</v>
      </c>
      <c r="F355" s="49" t="str">
        <f ca="1">IFERROR(OFFSET(tComplete[[#Headers],[Round]],MATCH(tData[[#This Row],[Tournament]],tComplete[Tournament],0),0),"")</f>
        <v>Regio</v>
      </c>
      <c r="G355" s="41" t="s">
        <v>631</v>
      </c>
      <c r="H355" s="41">
        <v>260</v>
      </c>
      <c r="I355" s="41">
        <v>420</v>
      </c>
      <c r="J355" s="41">
        <v>340</v>
      </c>
      <c r="K355" s="41"/>
      <c r="L355" s="41">
        <v>340</v>
      </c>
      <c r="M355" s="41">
        <v>240</v>
      </c>
      <c r="N355" s="41">
        <v>310</v>
      </c>
      <c r="O355" s="48">
        <f>IF(ISBLANK(B355),"",IF(COUNT(tData[[#This Row],[R1]:[R3]])=0,"",MAX(tData[[#This Row],[R1]:[R3]])))</f>
        <v>420</v>
      </c>
      <c r="P355" s="50">
        <f>IF(ISBLANK(tData[[#This Row],[Tournament]]),"",IF(COUNT(tData[[#This Row],[R1]:[R3]])=0,"",MAX(tData[[#This Row],[R1]:[R3]],tData[[#This Row],[QF]:[F2]])))</f>
        <v>420</v>
      </c>
      <c r="Q355" s="51">
        <f>IF(ISBLANK(tData[[#This Row],[Tournament]]),"",IFERROR(AVERAGE(tData[[#This Row],[R1]:[R3]],tData[[#This Row],[QF]:[F2]]),""))</f>
        <v>318.33333333333331</v>
      </c>
      <c r="R355" s="51" t="str">
        <f>IF(ISBLANK(tData[[#This Row],[Tournament]]),"",IF(COUNT(tData[[#This Row],[R1]:[R3]])=0,"No show",RIGHT("000"&amp;FLOOR(tData[[#This Row],[Best]],$R$1),3)&amp;"-"&amp;RIGHT("000"&amp;FLOOR(tData[[#This Row],[Best]],$R$1)+$R$1-1,3)))</f>
        <v>400-449</v>
      </c>
      <c r="S355" s="51" t="str">
        <f>IF(ISBLANK(tData[[#This Row],[Tournament]]),"",IF(COUNT(tData[[#This Row],[R1]:[R3]])=0,"No show",RIGHT("000"&amp;FLOOR(tData[[#This Row],[Best]],$S$1),3)&amp;"-"&amp;RIGHT("000"&amp;FLOOR(tData[[#This Row],[Best]],$S$1)+$S$1-1,3)))</f>
        <v>420-429</v>
      </c>
      <c r="T355" s="58" t="s">
        <v>74</v>
      </c>
      <c r="U355" s="48" t="str">
        <f ca="1">IF(OR(tData[[#This Row],[Q]]="X",tData[[#This Row],[Q]]="*"),IFERROR(OFFSET(tComplete[[#Headers],[Next Round]],MATCH(tData[[#This Row],[Tournament]],tComplete[Tournament],0),0),""),"")</f>
        <v>Qualifikation Österreich - Tirol</v>
      </c>
      <c r="V355" s="41" t="b">
        <f>IF(ISBLANK(tData[[#This Row],[Tournament]]),"",NOT(ISERR(FIND("SAP",UPPER(tData[[#This Row],[Team]])))))</f>
        <v>0</v>
      </c>
    </row>
    <row r="356" spans="2:22" ht="16" x14ac:dyDescent="0.2">
      <c r="B356" s="41" t="s">
        <v>20</v>
      </c>
      <c r="C356" s="41"/>
      <c r="D356" s="41" t="str">
        <f ca="1">IFERROR(OFFSET(tComplete[[#Headers],[Country]],MATCH(tData[[#This Row],[Tournament]],tComplete[Tournament],0),0),"")</f>
        <v>AT</v>
      </c>
      <c r="E356" s="49">
        <f ca="1">IFERROR(OFFSET(tComplete[[#Headers],[Date]],MATCH(tData[[#This Row],[Tournament]],tComplete[Tournament],0),0),"")</f>
        <v>46051</v>
      </c>
      <c r="F356" s="49" t="str">
        <f ca="1">IFERROR(OFFSET(tComplete[[#Headers],[Round]],MATCH(tData[[#This Row],[Tournament]],tComplete[Tournament],0),0),"")</f>
        <v>Regio</v>
      </c>
      <c r="G356" s="41" t="s">
        <v>633</v>
      </c>
      <c r="H356" s="41">
        <v>260</v>
      </c>
      <c r="I356" s="41">
        <v>310</v>
      </c>
      <c r="J356" s="41">
        <v>280</v>
      </c>
      <c r="K356" s="41"/>
      <c r="L356" s="41">
        <v>300</v>
      </c>
      <c r="M356" s="41"/>
      <c r="N356" s="41"/>
      <c r="O356" s="48">
        <f>IF(ISBLANK(B356),"",IF(COUNT(tData[[#This Row],[R1]:[R3]])=0,"",MAX(tData[[#This Row],[R1]:[R3]])))</f>
        <v>310</v>
      </c>
      <c r="P356" s="50">
        <f>IF(ISBLANK(tData[[#This Row],[Tournament]]),"",IF(COUNT(tData[[#This Row],[R1]:[R3]])=0,"",MAX(tData[[#This Row],[R1]:[R3]],tData[[#This Row],[QF]:[F2]])))</f>
        <v>310</v>
      </c>
      <c r="Q356" s="51">
        <f>IF(ISBLANK(tData[[#This Row],[Tournament]]),"",IFERROR(AVERAGE(tData[[#This Row],[R1]:[R3]],tData[[#This Row],[QF]:[F2]]),""))</f>
        <v>287.5</v>
      </c>
      <c r="R356" s="51" t="str">
        <f>IF(ISBLANK(tData[[#This Row],[Tournament]]),"",IF(COUNT(tData[[#This Row],[R1]:[R3]])=0,"No show",RIGHT("000"&amp;FLOOR(tData[[#This Row],[Best]],$R$1),3)&amp;"-"&amp;RIGHT("000"&amp;FLOOR(tData[[#This Row],[Best]],$R$1)+$R$1-1,3)))</f>
        <v>300-349</v>
      </c>
      <c r="S356" s="51" t="str">
        <f>IF(ISBLANK(tData[[#This Row],[Tournament]]),"",IF(COUNT(tData[[#This Row],[R1]:[R3]])=0,"No show",RIGHT("000"&amp;FLOOR(tData[[#This Row],[Best]],$S$1),3)&amp;"-"&amp;RIGHT("000"&amp;FLOOR(tData[[#This Row],[Best]],$S$1)+$S$1-1,3)))</f>
        <v>310-319</v>
      </c>
      <c r="T356" s="58" t="s">
        <v>74</v>
      </c>
      <c r="U356" s="48" t="str">
        <f ca="1">IF(OR(tData[[#This Row],[Q]]="X",tData[[#This Row],[Q]]="*"),IFERROR(OFFSET(tComplete[[#Headers],[Next Round]],MATCH(tData[[#This Row],[Tournament]],tComplete[Tournament],0),0),""),"")</f>
        <v>Qualifikation Österreich - Tirol</v>
      </c>
      <c r="V356" s="41" t="b">
        <f>IF(ISBLANK(tData[[#This Row],[Tournament]]),"",NOT(ISERR(FIND("SAP",UPPER(tData[[#This Row],[Team]])))))</f>
        <v>0</v>
      </c>
    </row>
    <row r="357" spans="2:22" ht="16" x14ac:dyDescent="0.2">
      <c r="B357" s="41" t="s">
        <v>20</v>
      </c>
      <c r="C357" s="41"/>
      <c r="D357" s="41" t="str">
        <f ca="1">IFERROR(OFFSET(tComplete[[#Headers],[Country]],MATCH(tData[[#This Row],[Tournament]],tComplete[Tournament],0),0),"")</f>
        <v>AT</v>
      </c>
      <c r="E357" s="49">
        <f ca="1">IFERROR(OFFSET(tComplete[[#Headers],[Date]],MATCH(tData[[#This Row],[Tournament]],tComplete[Tournament],0),0),"")</f>
        <v>46051</v>
      </c>
      <c r="F357" s="49" t="str">
        <f ca="1">IFERROR(OFFSET(tComplete[[#Headers],[Round]],MATCH(tData[[#This Row],[Tournament]],tComplete[Tournament],0),0),"")</f>
        <v>Regio</v>
      </c>
      <c r="G357" s="41" t="s">
        <v>634</v>
      </c>
      <c r="H357" s="41">
        <v>310</v>
      </c>
      <c r="I357" s="41">
        <v>290</v>
      </c>
      <c r="J357" s="41">
        <v>280</v>
      </c>
      <c r="K357" s="41"/>
      <c r="L357" s="41">
        <v>255</v>
      </c>
      <c r="M357" s="41"/>
      <c r="N357" s="41"/>
      <c r="O357" s="48">
        <f>IF(ISBLANK(B357),"",IF(COUNT(tData[[#This Row],[R1]:[R3]])=0,"",MAX(tData[[#This Row],[R1]:[R3]])))</f>
        <v>310</v>
      </c>
      <c r="P357" s="50">
        <f>IF(ISBLANK(tData[[#This Row],[Tournament]]),"",IF(COUNT(tData[[#This Row],[R1]:[R3]])=0,"",MAX(tData[[#This Row],[R1]:[R3]],tData[[#This Row],[QF]:[F2]])))</f>
        <v>310</v>
      </c>
      <c r="Q357" s="51">
        <f>IF(ISBLANK(tData[[#This Row],[Tournament]]),"",IFERROR(AVERAGE(tData[[#This Row],[R1]:[R3]],tData[[#This Row],[QF]:[F2]]),""))</f>
        <v>283.75</v>
      </c>
      <c r="R357" s="51" t="str">
        <f>IF(ISBLANK(tData[[#This Row],[Tournament]]),"",IF(COUNT(tData[[#This Row],[R1]:[R3]])=0,"No show",RIGHT("000"&amp;FLOOR(tData[[#This Row],[Best]],$R$1),3)&amp;"-"&amp;RIGHT("000"&amp;FLOOR(tData[[#This Row],[Best]],$R$1)+$R$1-1,3)))</f>
        <v>300-349</v>
      </c>
      <c r="S357" s="51" t="str">
        <f>IF(ISBLANK(tData[[#This Row],[Tournament]]),"",IF(COUNT(tData[[#This Row],[R1]:[R3]])=0,"No show",RIGHT("000"&amp;FLOOR(tData[[#This Row],[Best]],$S$1),3)&amp;"-"&amp;RIGHT("000"&amp;FLOOR(tData[[#This Row],[Best]],$S$1)+$S$1-1,3)))</f>
        <v>310-319</v>
      </c>
      <c r="T357" s="58"/>
      <c r="U357" s="48" t="str">
        <f ca="1">IF(OR(tData[[#This Row],[Q]]="X",tData[[#This Row],[Q]]="*"),IFERROR(OFFSET(tComplete[[#Headers],[Next Round]],MATCH(tData[[#This Row],[Tournament]],tComplete[Tournament],0),0),""),"")</f>
        <v/>
      </c>
      <c r="V357" s="41" t="b">
        <f>IF(ISBLANK(tData[[#This Row],[Tournament]]),"",NOT(ISERR(FIND("SAP",UPPER(tData[[#This Row],[Team]])))))</f>
        <v>0</v>
      </c>
    </row>
    <row r="358" spans="2:22" ht="16" x14ac:dyDescent="0.2">
      <c r="B358" s="41" t="s">
        <v>20</v>
      </c>
      <c r="C358" s="41"/>
      <c r="D358" s="41" t="str">
        <f ca="1">IFERROR(OFFSET(tComplete[[#Headers],[Country]],MATCH(tData[[#This Row],[Tournament]],tComplete[Tournament],0),0),"")</f>
        <v>AT</v>
      </c>
      <c r="E358" s="49">
        <f ca="1">IFERROR(OFFSET(tComplete[[#Headers],[Date]],MATCH(tData[[#This Row],[Tournament]],tComplete[Tournament],0),0),"")</f>
        <v>46051</v>
      </c>
      <c r="F358" s="49" t="str">
        <f ca="1">IFERROR(OFFSET(tComplete[[#Headers],[Round]],MATCH(tData[[#This Row],[Tournament]],tComplete[Tournament],0),0),"")</f>
        <v>Regio</v>
      </c>
      <c r="G358" s="41" t="s">
        <v>635</v>
      </c>
      <c r="H358" s="41">
        <v>240</v>
      </c>
      <c r="I358" s="41">
        <v>240</v>
      </c>
      <c r="J358" s="41">
        <v>300</v>
      </c>
      <c r="K358" s="41"/>
      <c r="L358" s="48"/>
      <c r="M358" s="48"/>
      <c r="N358" s="48"/>
      <c r="O358" s="48">
        <f>IF(ISBLANK(B358),"",IF(COUNT(tData[[#This Row],[R1]:[R3]])=0,"",MAX(tData[[#This Row],[R1]:[R3]])))</f>
        <v>300</v>
      </c>
      <c r="P358" s="50">
        <f>IF(ISBLANK(tData[[#This Row],[Tournament]]),"",IF(COUNT(tData[[#This Row],[R1]:[R3]])=0,"",MAX(tData[[#This Row],[R1]:[R3]],tData[[#This Row],[QF]:[F2]])))</f>
        <v>300</v>
      </c>
      <c r="Q358" s="51">
        <f>IF(ISBLANK(tData[[#This Row],[Tournament]]),"",IFERROR(AVERAGE(tData[[#This Row],[R1]:[R3]],tData[[#This Row],[QF]:[F2]]),""))</f>
        <v>260</v>
      </c>
      <c r="R358" s="51" t="str">
        <f>IF(ISBLANK(tData[[#This Row],[Tournament]]),"",IF(COUNT(tData[[#This Row],[R1]:[R3]])=0,"No show",RIGHT("000"&amp;FLOOR(tData[[#This Row],[Best]],$R$1),3)&amp;"-"&amp;RIGHT("000"&amp;FLOOR(tData[[#This Row],[Best]],$R$1)+$R$1-1,3)))</f>
        <v>300-349</v>
      </c>
      <c r="S358" s="51" t="str">
        <f>IF(ISBLANK(tData[[#This Row],[Tournament]]),"",IF(COUNT(tData[[#This Row],[R1]:[R3]])=0,"No show",RIGHT("000"&amp;FLOOR(tData[[#This Row],[Best]],$S$1),3)&amp;"-"&amp;RIGHT("000"&amp;FLOOR(tData[[#This Row],[Best]],$S$1)+$S$1-1,3)))</f>
        <v>300-309</v>
      </c>
      <c r="T358" s="58" t="s">
        <v>74</v>
      </c>
      <c r="U358" s="48" t="str">
        <f ca="1">IF(OR(tData[[#This Row],[Q]]="X",tData[[#This Row],[Q]]="*"),IFERROR(OFFSET(tComplete[[#Headers],[Next Round]],MATCH(tData[[#This Row],[Tournament]],tComplete[Tournament],0),0),""),"")</f>
        <v>Qualifikation Österreich - Tirol</v>
      </c>
      <c r="V358" s="41" t="b">
        <f>IF(ISBLANK(tData[[#This Row],[Tournament]]),"",NOT(ISERR(FIND("SAP",UPPER(tData[[#This Row],[Team]])))))</f>
        <v>0</v>
      </c>
    </row>
    <row r="359" spans="2:22" ht="16" x14ac:dyDescent="0.2">
      <c r="B359" s="41" t="s">
        <v>20</v>
      </c>
      <c r="C359" s="41"/>
      <c r="D359" s="41" t="str">
        <f ca="1">IFERROR(OFFSET(tComplete[[#Headers],[Country]],MATCH(tData[[#This Row],[Tournament]],tComplete[Tournament],0),0),"")</f>
        <v>AT</v>
      </c>
      <c r="E359" s="49">
        <f ca="1">IFERROR(OFFSET(tComplete[[#Headers],[Date]],MATCH(tData[[#This Row],[Tournament]],tComplete[Tournament],0),0),"")</f>
        <v>46051</v>
      </c>
      <c r="F359" s="49" t="str">
        <f ca="1">IFERROR(OFFSET(tComplete[[#Headers],[Round]],MATCH(tData[[#This Row],[Tournament]],tComplete[Tournament],0),0),"")</f>
        <v>Regio</v>
      </c>
      <c r="G359" s="41" t="s">
        <v>636</v>
      </c>
      <c r="H359" s="41">
        <v>275</v>
      </c>
      <c r="I359" s="41">
        <v>285</v>
      </c>
      <c r="J359" s="41">
        <v>260</v>
      </c>
      <c r="K359" s="41"/>
      <c r="L359" s="48"/>
      <c r="M359" s="48"/>
      <c r="N359" s="48"/>
      <c r="O359" s="48">
        <f>IF(ISBLANK(B359),"",IF(COUNT(tData[[#This Row],[R1]:[R3]])=0,"",MAX(tData[[#This Row],[R1]:[R3]])))</f>
        <v>285</v>
      </c>
      <c r="P359" s="50">
        <f>IF(ISBLANK(tData[[#This Row],[Tournament]]),"",IF(COUNT(tData[[#This Row],[R1]:[R3]])=0,"",MAX(tData[[#This Row],[R1]:[R3]],tData[[#This Row],[QF]:[F2]])))</f>
        <v>285</v>
      </c>
      <c r="Q359" s="51">
        <f>IF(ISBLANK(tData[[#This Row],[Tournament]]),"",IFERROR(AVERAGE(tData[[#This Row],[R1]:[R3]],tData[[#This Row],[QF]:[F2]]),""))</f>
        <v>273.33333333333331</v>
      </c>
      <c r="R359" s="51" t="str">
        <f>IF(ISBLANK(tData[[#This Row],[Tournament]]),"",IF(COUNT(tData[[#This Row],[R1]:[R3]])=0,"No show",RIGHT("000"&amp;FLOOR(tData[[#This Row],[Best]],$R$1),3)&amp;"-"&amp;RIGHT("000"&amp;FLOOR(tData[[#This Row],[Best]],$R$1)+$R$1-1,3)))</f>
        <v>250-299</v>
      </c>
      <c r="S359" s="51" t="str">
        <f>IF(ISBLANK(tData[[#This Row],[Tournament]]),"",IF(COUNT(tData[[#This Row],[R1]:[R3]])=0,"No show",RIGHT("000"&amp;FLOOR(tData[[#This Row],[Best]],$S$1),3)&amp;"-"&amp;RIGHT("000"&amp;FLOOR(tData[[#This Row],[Best]],$S$1)+$S$1-1,3)))</f>
        <v>280-289</v>
      </c>
      <c r="T359" s="58"/>
      <c r="U359" s="48" t="str">
        <f ca="1">IF(OR(tData[[#This Row],[Q]]="X",tData[[#This Row],[Q]]="*"),IFERROR(OFFSET(tComplete[[#Headers],[Next Round]],MATCH(tData[[#This Row],[Tournament]],tComplete[Tournament],0),0),""),"")</f>
        <v/>
      </c>
      <c r="V359" s="41" t="b">
        <f>IF(ISBLANK(tData[[#This Row],[Tournament]]),"",NOT(ISERR(FIND("SAP",UPPER(tData[[#This Row],[Team]])))))</f>
        <v>0</v>
      </c>
    </row>
    <row r="360" spans="2:22" ht="16" x14ac:dyDescent="0.2">
      <c r="B360" s="41" t="s">
        <v>20</v>
      </c>
      <c r="C360" s="41"/>
      <c r="D360" s="41" t="str">
        <f ca="1">IFERROR(OFFSET(tComplete[[#Headers],[Country]],MATCH(tData[[#This Row],[Tournament]],tComplete[Tournament],0),0),"")</f>
        <v>AT</v>
      </c>
      <c r="E360" s="49">
        <f ca="1">IFERROR(OFFSET(tComplete[[#Headers],[Date]],MATCH(tData[[#This Row],[Tournament]],tComplete[Tournament],0),0),"")</f>
        <v>46051</v>
      </c>
      <c r="F360" s="49" t="str">
        <f ca="1">IFERROR(OFFSET(tComplete[[#Headers],[Round]],MATCH(tData[[#This Row],[Tournament]],tComplete[Tournament],0),0),"")</f>
        <v>Regio</v>
      </c>
      <c r="G360" s="41" t="s">
        <v>637</v>
      </c>
      <c r="H360" s="41">
        <v>175</v>
      </c>
      <c r="I360" s="41">
        <v>265</v>
      </c>
      <c r="J360" s="41">
        <v>240</v>
      </c>
      <c r="K360" s="41"/>
      <c r="L360" s="48"/>
      <c r="M360" s="48"/>
      <c r="N360" s="48"/>
      <c r="O360" s="48">
        <f>IF(ISBLANK(B360),"",IF(COUNT(tData[[#This Row],[R1]:[R3]])=0,"",MAX(tData[[#This Row],[R1]:[R3]])))</f>
        <v>265</v>
      </c>
      <c r="P360" s="50">
        <f>IF(ISBLANK(tData[[#This Row],[Tournament]]),"",IF(COUNT(tData[[#This Row],[R1]:[R3]])=0,"",MAX(tData[[#This Row],[R1]:[R3]],tData[[#This Row],[QF]:[F2]])))</f>
        <v>265</v>
      </c>
      <c r="Q360" s="51">
        <f>IF(ISBLANK(tData[[#This Row],[Tournament]]),"",IFERROR(AVERAGE(tData[[#This Row],[R1]:[R3]],tData[[#This Row],[QF]:[F2]]),""))</f>
        <v>226.66666666666666</v>
      </c>
      <c r="R360" s="51" t="str">
        <f>IF(ISBLANK(tData[[#This Row],[Tournament]]),"",IF(COUNT(tData[[#This Row],[R1]:[R3]])=0,"No show",RIGHT("000"&amp;FLOOR(tData[[#This Row],[Best]],$R$1),3)&amp;"-"&amp;RIGHT("000"&amp;FLOOR(tData[[#This Row],[Best]],$R$1)+$R$1-1,3)))</f>
        <v>250-299</v>
      </c>
      <c r="S360" s="51" t="str">
        <f>IF(ISBLANK(tData[[#This Row],[Tournament]]),"",IF(COUNT(tData[[#This Row],[R1]:[R3]])=0,"No show",RIGHT("000"&amp;FLOOR(tData[[#This Row],[Best]],$S$1),3)&amp;"-"&amp;RIGHT("000"&amp;FLOOR(tData[[#This Row],[Best]],$S$1)+$S$1-1,3)))</f>
        <v>260-269</v>
      </c>
      <c r="T360" s="58"/>
      <c r="U360" s="48" t="str">
        <f ca="1">IF(OR(tData[[#This Row],[Q]]="X",tData[[#This Row],[Q]]="*"),IFERROR(OFFSET(tComplete[[#Headers],[Next Round]],MATCH(tData[[#This Row],[Tournament]],tComplete[Tournament],0),0),""),"")</f>
        <v/>
      </c>
      <c r="V360" s="41" t="b">
        <f>IF(ISBLANK(tData[[#This Row],[Tournament]]),"",NOT(ISERR(FIND("SAP",UPPER(tData[[#This Row],[Team]])))))</f>
        <v>0</v>
      </c>
    </row>
    <row r="361" spans="2:22" ht="16" x14ac:dyDescent="0.2">
      <c r="B361" s="41" t="s">
        <v>20</v>
      </c>
      <c r="C361" s="41"/>
      <c r="D361" s="41" t="str">
        <f ca="1">IFERROR(OFFSET(tComplete[[#Headers],[Country]],MATCH(tData[[#This Row],[Tournament]],tComplete[Tournament],0),0),"")</f>
        <v>AT</v>
      </c>
      <c r="E361" s="49">
        <f ca="1">IFERROR(OFFSET(tComplete[[#Headers],[Date]],MATCH(tData[[#This Row],[Tournament]],tComplete[Tournament],0),0),"")</f>
        <v>46051</v>
      </c>
      <c r="F361" s="49" t="str">
        <f ca="1">IFERROR(OFFSET(tComplete[[#Headers],[Round]],MATCH(tData[[#This Row],[Tournament]],tComplete[Tournament],0),0),"")</f>
        <v>Regio</v>
      </c>
      <c r="G361" s="41" t="s">
        <v>638</v>
      </c>
      <c r="H361" s="41">
        <v>130</v>
      </c>
      <c r="I361" s="41">
        <v>230</v>
      </c>
      <c r="J361" s="41">
        <v>245</v>
      </c>
      <c r="K361" s="41"/>
      <c r="L361" s="41"/>
      <c r="M361" s="41"/>
      <c r="N361" s="41"/>
      <c r="O361" s="48">
        <f>IF(ISBLANK(B361),"",IF(COUNT(tData[[#This Row],[R1]:[R3]])=0,"",MAX(tData[[#This Row],[R1]:[R3]])))</f>
        <v>245</v>
      </c>
      <c r="P361" s="50">
        <f>IF(ISBLANK(tData[[#This Row],[Tournament]]),"",IF(COUNT(tData[[#This Row],[R1]:[R3]])=0,"",MAX(tData[[#This Row],[R1]:[R3]],tData[[#This Row],[QF]:[F2]])))</f>
        <v>245</v>
      </c>
      <c r="Q361" s="51">
        <f>IF(ISBLANK(tData[[#This Row],[Tournament]]),"",IFERROR(AVERAGE(tData[[#This Row],[R1]:[R3]],tData[[#This Row],[QF]:[F2]]),""))</f>
        <v>201.66666666666666</v>
      </c>
      <c r="R361" s="51" t="str">
        <f>IF(ISBLANK(tData[[#This Row],[Tournament]]),"",IF(COUNT(tData[[#This Row],[R1]:[R3]])=0,"No show",RIGHT("000"&amp;FLOOR(tData[[#This Row],[Best]],$R$1),3)&amp;"-"&amp;RIGHT("000"&amp;FLOOR(tData[[#This Row],[Best]],$R$1)+$R$1-1,3)))</f>
        <v>200-249</v>
      </c>
      <c r="S361" s="51" t="str">
        <f>IF(ISBLANK(tData[[#This Row],[Tournament]]),"",IF(COUNT(tData[[#This Row],[R1]:[R3]])=0,"No show",RIGHT("000"&amp;FLOOR(tData[[#This Row],[Best]],$S$1),3)&amp;"-"&amp;RIGHT("000"&amp;FLOOR(tData[[#This Row],[Best]],$S$1)+$S$1-1,3)))</f>
        <v>240-249</v>
      </c>
      <c r="T361" s="58"/>
      <c r="U361" s="48" t="str">
        <f ca="1">IF(OR(tData[[#This Row],[Q]]="X",tData[[#This Row],[Q]]="*"),IFERROR(OFFSET(tComplete[[#Headers],[Next Round]],MATCH(tData[[#This Row],[Tournament]],tComplete[Tournament],0),0),""),"")</f>
        <v/>
      </c>
      <c r="V361" s="41" t="b">
        <f>IF(ISBLANK(tData[[#This Row],[Tournament]]),"",NOT(ISERR(FIND("SAP",UPPER(tData[[#This Row],[Team]])))))</f>
        <v>0</v>
      </c>
    </row>
    <row r="362" spans="2:22" ht="16" x14ac:dyDescent="0.2">
      <c r="B362" s="41" t="s">
        <v>20</v>
      </c>
      <c r="C362" s="41"/>
      <c r="D362" s="41" t="str">
        <f ca="1">IFERROR(OFFSET(tComplete[[#Headers],[Country]],MATCH(tData[[#This Row],[Tournament]],tComplete[Tournament],0),0),"")</f>
        <v>AT</v>
      </c>
      <c r="E362" s="49">
        <f ca="1">IFERROR(OFFSET(tComplete[[#Headers],[Date]],MATCH(tData[[#This Row],[Tournament]],tComplete[Tournament],0),0),"")</f>
        <v>46051</v>
      </c>
      <c r="F362" s="49" t="str">
        <f ca="1">IFERROR(OFFSET(tComplete[[#Headers],[Round]],MATCH(tData[[#This Row],[Tournament]],tComplete[Tournament],0),0),"")</f>
        <v>Regio</v>
      </c>
      <c r="G362" s="41" t="s">
        <v>639</v>
      </c>
      <c r="H362" s="41">
        <v>190</v>
      </c>
      <c r="I362" s="41">
        <v>215</v>
      </c>
      <c r="J362" s="41">
        <v>185</v>
      </c>
      <c r="K362" s="41"/>
      <c r="L362" s="41"/>
      <c r="M362" s="41"/>
      <c r="N362" s="41"/>
      <c r="O362" s="48">
        <f>IF(ISBLANK(B362),"",IF(COUNT(tData[[#This Row],[R1]:[R3]])=0,"",MAX(tData[[#This Row],[R1]:[R3]])))</f>
        <v>215</v>
      </c>
      <c r="P362" s="50">
        <f>IF(ISBLANK(tData[[#This Row],[Tournament]]),"",IF(COUNT(tData[[#This Row],[R1]:[R3]])=0,"",MAX(tData[[#This Row],[R1]:[R3]],tData[[#This Row],[QF]:[F2]])))</f>
        <v>215</v>
      </c>
      <c r="Q362" s="51">
        <f>IF(ISBLANK(tData[[#This Row],[Tournament]]),"",IFERROR(AVERAGE(tData[[#This Row],[R1]:[R3]],tData[[#This Row],[QF]:[F2]]),""))</f>
        <v>196.66666666666666</v>
      </c>
      <c r="R362" s="51" t="str">
        <f>IF(ISBLANK(tData[[#This Row],[Tournament]]),"",IF(COUNT(tData[[#This Row],[R1]:[R3]])=0,"No show",RIGHT("000"&amp;FLOOR(tData[[#This Row],[Best]],$R$1),3)&amp;"-"&amp;RIGHT("000"&amp;FLOOR(tData[[#This Row],[Best]],$R$1)+$R$1-1,3)))</f>
        <v>200-249</v>
      </c>
      <c r="S362" s="51" t="str">
        <f>IF(ISBLANK(tData[[#This Row],[Tournament]]),"",IF(COUNT(tData[[#This Row],[R1]:[R3]])=0,"No show",RIGHT("000"&amp;FLOOR(tData[[#This Row],[Best]],$S$1),3)&amp;"-"&amp;RIGHT("000"&amp;FLOOR(tData[[#This Row],[Best]],$S$1)+$S$1-1,3)))</f>
        <v>210-219</v>
      </c>
      <c r="T362" s="58"/>
      <c r="U362" s="48" t="str">
        <f ca="1">IF(OR(tData[[#This Row],[Q]]="X",tData[[#This Row],[Q]]="*"),IFERROR(OFFSET(tComplete[[#Headers],[Next Round]],MATCH(tData[[#This Row],[Tournament]],tComplete[Tournament],0),0),""),"")</f>
        <v/>
      </c>
      <c r="V362" s="41" t="b">
        <f>IF(ISBLANK(tData[[#This Row],[Tournament]]),"",NOT(ISERR(FIND("SAP",UPPER(tData[[#This Row],[Team]])))))</f>
        <v>0</v>
      </c>
    </row>
    <row r="363" spans="2:22" ht="16" x14ac:dyDescent="0.2">
      <c r="B363" s="41" t="s">
        <v>20</v>
      </c>
      <c r="C363" s="41"/>
      <c r="D363" s="41" t="str">
        <f ca="1">IFERROR(OFFSET(tComplete[[#Headers],[Country]],MATCH(tData[[#This Row],[Tournament]],tComplete[Tournament],0),0),"")</f>
        <v>AT</v>
      </c>
      <c r="E363" s="49">
        <f ca="1">IFERROR(OFFSET(tComplete[[#Headers],[Date]],MATCH(tData[[#This Row],[Tournament]],tComplete[Tournament],0),0),"")</f>
        <v>46051</v>
      </c>
      <c r="F363" s="49" t="str">
        <f ca="1">IFERROR(OFFSET(tComplete[[#Headers],[Round]],MATCH(tData[[#This Row],[Tournament]],tComplete[Tournament],0),0),"")</f>
        <v>Regio</v>
      </c>
      <c r="G363" s="41" t="s">
        <v>640</v>
      </c>
      <c r="H363" s="41">
        <v>115</v>
      </c>
      <c r="I363" s="41">
        <v>205</v>
      </c>
      <c r="J363" s="41">
        <v>85</v>
      </c>
      <c r="K363" s="41"/>
      <c r="L363" s="41"/>
      <c r="M363" s="41"/>
      <c r="N363" s="41"/>
      <c r="O363" s="48">
        <f>IF(ISBLANK(B363),"",IF(COUNT(tData[[#This Row],[R1]:[R3]])=0,"",MAX(tData[[#This Row],[R1]:[R3]])))</f>
        <v>205</v>
      </c>
      <c r="P363" s="50">
        <f>IF(ISBLANK(tData[[#This Row],[Tournament]]),"",IF(COUNT(tData[[#This Row],[R1]:[R3]])=0,"",MAX(tData[[#This Row],[R1]:[R3]],tData[[#This Row],[QF]:[F2]])))</f>
        <v>205</v>
      </c>
      <c r="Q363" s="51">
        <f>IF(ISBLANK(tData[[#This Row],[Tournament]]),"",IFERROR(AVERAGE(tData[[#This Row],[R1]:[R3]],tData[[#This Row],[QF]:[F2]]),""))</f>
        <v>135</v>
      </c>
      <c r="R363" s="51" t="str">
        <f>IF(ISBLANK(tData[[#This Row],[Tournament]]),"",IF(COUNT(tData[[#This Row],[R1]:[R3]])=0,"No show",RIGHT("000"&amp;FLOOR(tData[[#This Row],[Best]],$R$1),3)&amp;"-"&amp;RIGHT("000"&amp;FLOOR(tData[[#This Row],[Best]],$R$1)+$R$1-1,3)))</f>
        <v>200-249</v>
      </c>
      <c r="S363" s="51" t="str">
        <f>IF(ISBLANK(tData[[#This Row],[Tournament]]),"",IF(COUNT(tData[[#This Row],[R1]:[R3]])=0,"No show",RIGHT("000"&amp;FLOOR(tData[[#This Row],[Best]],$S$1),3)&amp;"-"&amp;RIGHT("000"&amp;FLOOR(tData[[#This Row],[Best]],$S$1)+$S$1-1,3)))</f>
        <v>200-209</v>
      </c>
      <c r="T363" s="58"/>
      <c r="U363" s="48" t="str">
        <f ca="1">IF(OR(tData[[#This Row],[Q]]="X",tData[[#This Row],[Q]]="*"),IFERROR(OFFSET(tComplete[[#Headers],[Next Round]],MATCH(tData[[#This Row],[Tournament]],tComplete[Tournament],0),0),""),"")</f>
        <v/>
      </c>
      <c r="V363" s="41" t="b">
        <f>IF(ISBLANK(tData[[#This Row],[Tournament]]),"",NOT(ISERR(FIND("SAP",UPPER(tData[[#This Row],[Team]])))))</f>
        <v>0</v>
      </c>
    </row>
    <row r="364" spans="2:22" ht="16" x14ac:dyDescent="0.2">
      <c r="B364" s="41" t="s">
        <v>20</v>
      </c>
      <c r="C364" s="41"/>
      <c r="D364" s="41" t="str">
        <f ca="1">IFERROR(OFFSET(tComplete[[#Headers],[Country]],MATCH(tData[[#This Row],[Tournament]],tComplete[Tournament],0),0),"")</f>
        <v>AT</v>
      </c>
      <c r="E364" s="49">
        <f ca="1">IFERROR(OFFSET(tComplete[[#Headers],[Date]],MATCH(tData[[#This Row],[Tournament]],tComplete[Tournament],0),0),"")</f>
        <v>46051</v>
      </c>
      <c r="F364" s="49" t="str">
        <f ca="1">IFERROR(OFFSET(tComplete[[#Headers],[Round]],MATCH(tData[[#This Row],[Tournament]],tComplete[Tournament],0),0),"")</f>
        <v>Regio</v>
      </c>
      <c r="G364" s="41" t="s">
        <v>641</v>
      </c>
      <c r="H364" s="41">
        <v>190</v>
      </c>
      <c r="I364" s="41">
        <v>140</v>
      </c>
      <c r="J364" s="41">
        <v>190</v>
      </c>
      <c r="K364" s="41"/>
      <c r="L364" s="41"/>
      <c r="M364" s="41"/>
      <c r="N364" s="41"/>
      <c r="O364" s="48">
        <f>IF(ISBLANK(B364),"",IF(COUNT(tData[[#This Row],[R1]:[R3]])=0,"",MAX(tData[[#This Row],[R1]:[R3]])))</f>
        <v>190</v>
      </c>
      <c r="P364" s="50">
        <f>IF(ISBLANK(tData[[#This Row],[Tournament]]),"",IF(COUNT(tData[[#This Row],[R1]:[R3]])=0,"",MAX(tData[[#This Row],[R1]:[R3]],tData[[#This Row],[QF]:[F2]])))</f>
        <v>190</v>
      </c>
      <c r="Q364" s="51">
        <f>IF(ISBLANK(tData[[#This Row],[Tournament]]),"",IFERROR(AVERAGE(tData[[#This Row],[R1]:[R3]],tData[[#This Row],[QF]:[F2]]),""))</f>
        <v>173.33333333333334</v>
      </c>
      <c r="R364" s="51" t="str">
        <f>IF(ISBLANK(tData[[#This Row],[Tournament]]),"",IF(COUNT(tData[[#This Row],[R1]:[R3]])=0,"No show",RIGHT("000"&amp;FLOOR(tData[[#This Row],[Best]],$R$1),3)&amp;"-"&amp;RIGHT("000"&amp;FLOOR(tData[[#This Row],[Best]],$R$1)+$R$1-1,3)))</f>
        <v>150-199</v>
      </c>
      <c r="S364" s="51" t="str">
        <f>IF(ISBLANK(tData[[#This Row],[Tournament]]),"",IF(COUNT(tData[[#This Row],[R1]:[R3]])=0,"No show",RIGHT("000"&amp;FLOOR(tData[[#This Row],[Best]],$S$1),3)&amp;"-"&amp;RIGHT("000"&amp;FLOOR(tData[[#This Row],[Best]],$S$1)+$S$1-1,3)))</f>
        <v>190-199</v>
      </c>
      <c r="T364" s="58"/>
      <c r="U364" s="48" t="str">
        <f ca="1">IF(OR(tData[[#This Row],[Q]]="X",tData[[#This Row],[Q]]="*"),IFERROR(OFFSET(tComplete[[#Headers],[Next Round]],MATCH(tData[[#This Row],[Tournament]],tComplete[Tournament],0),0),""),"")</f>
        <v/>
      </c>
      <c r="V364" s="41" t="b">
        <f>IF(ISBLANK(tData[[#This Row],[Tournament]]),"",NOT(ISERR(FIND("SAP",UPPER(tData[[#This Row],[Team]])))))</f>
        <v>0</v>
      </c>
    </row>
    <row r="365" spans="2:22" ht="16" x14ac:dyDescent="0.2">
      <c r="B365" s="41" t="s">
        <v>20</v>
      </c>
      <c r="C365" s="41"/>
      <c r="D365" s="41" t="str">
        <f ca="1">IFERROR(OFFSET(tComplete[[#Headers],[Country]],MATCH(tData[[#This Row],[Tournament]],tComplete[Tournament],0),0),"")</f>
        <v>AT</v>
      </c>
      <c r="E365" s="49">
        <f ca="1">IFERROR(OFFSET(tComplete[[#Headers],[Date]],MATCH(tData[[#This Row],[Tournament]],tComplete[Tournament],0),0),"")</f>
        <v>46051</v>
      </c>
      <c r="F365" s="49" t="str">
        <f ca="1">IFERROR(OFFSET(tComplete[[#Headers],[Round]],MATCH(tData[[#This Row],[Tournament]],tComplete[Tournament],0),0),"")</f>
        <v>Regio</v>
      </c>
      <c r="G365" s="41" t="s">
        <v>642</v>
      </c>
      <c r="H365" s="41">
        <v>150</v>
      </c>
      <c r="I365" s="41">
        <v>180</v>
      </c>
      <c r="J365" s="41">
        <v>190</v>
      </c>
      <c r="K365" s="41"/>
      <c r="L365" s="48"/>
      <c r="M365" s="48"/>
      <c r="N365" s="48"/>
      <c r="O365" s="48">
        <f>IF(ISBLANK(B365),"",IF(COUNT(tData[[#This Row],[R1]:[R3]])=0,"",MAX(tData[[#This Row],[R1]:[R3]])))</f>
        <v>190</v>
      </c>
      <c r="P365" s="50">
        <f>IF(ISBLANK(tData[[#This Row],[Tournament]]),"",IF(COUNT(tData[[#This Row],[R1]:[R3]])=0,"",MAX(tData[[#This Row],[R1]:[R3]],tData[[#This Row],[QF]:[F2]])))</f>
        <v>190</v>
      </c>
      <c r="Q365" s="51">
        <f>IF(ISBLANK(tData[[#This Row],[Tournament]]),"",IFERROR(AVERAGE(tData[[#This Row],[R1]:[R3]],tData[[#This Row],[QF]:[F2]]),""))</f>
        <v>173.33333333333334</v>
      </c>
      <c r="R365" s="51" t="str">
        <f>IF(ISBLANK(tData[[#This Row],[Tournament]]),"",IF(COUNT(tData[[#This Row],[R1]:[R3]])=0,"No show",RIGHT("000"&amp;FLOOR(tData[[#This Row],[Best]],$R$1),3)&amp;"-"&amp;RIGHT("000"&amp;FLOOR(tData[[#This Row],[Best]],$R$1)+$R$1-1,3)))</f>
        <v>150-199</v>
      </c>
      <c r="S365" s="51" t="str">
        <f>IF(ISBLANK(tData[[#This Row],[Tournament]]),"",IF(COUNT(tData[[#This Row],[R1]:[R3]])=0,"No show",RIGHT("000"&amp;FLOOR(tData[[#This Row],[Best]],$S$1),3)&amp;"-"&amp;RIGHT("000"&amp;FLOOR(tData[[#This Row],[Best]],$S$1)+$S$1-1,3)))</f>
        <v>190-199</v>
      </c>
      <c r="T365" s="58"/>
      <c r="U365" s="48" t="str">
        <f ca="1">IF(OR(tData[[#This Row],[Q]]="X",tData[[#This Row],[Q]]="*"),IFERROR(OFFSET(tComplete[[#Headers],[Next Round]],MATCH(tData[[#This Row],[Tournament]],tComplete[Tournament],0),0),""),"")</f>
        <v/>
      </c>
      <c r="V365" s="41" t="b">
        <f>IF(ISBLANK(tData[[#This Row],[Tournament]]),"",NOT(ISERR(FIND("SAP",UPPER(tData[[#This Row],[Team]])))))</f>
        <v>0</v>
      </c>
    </row>
    <row r="366" spans="2:22" ht="16" x14ac:dyDescent="0.2">
      <c r="B366" s="41" t="s">
        <v>20</v>
      </c>
      <c r="C366" s="41"/>
      <c r="D366" s="41" t="str">
        <f ca="1">IFERROR(OFFSET(tComplete[[#Headers],[Country]],MATCH(tData[[#This Row],[Tournament]],tComplete[Tournament],0),0),"")</f>
        <v>AT</v>
      </c>
      <c r="E366" s="49">
        <f ca="1">IFERROR(OFFSET(tComplete[[#Headers],[Date]],MATCH(tData[[#This Row],[Tournament]],tComplete[Tournament],0),0),"")</f>
        <v>46051</v>
      </c>
      <c r="F366" s="49" t="str">
        <f ca="1">IFERROR(OFFSET(tComplete[[#Headers],[Round]],MATCH(tData[[#This Row],[Tournament]],tComplete[Tournament],0),0),"")</f>
        <v>Regio</v>
      </c>
      <c r="G366" s="41" t="s">
        <v>643</v>
      </c>
      <c r="H366" s="41">
        <v>190</v>
      </c>
      <c r="I366" s="41">
        <v>175</v>
      </c>
      <c r="J366" s="41">
        <v>165</v>
      </c>
      <c r="K366" s="41"/>
      <c r="L366" s="48"/>
      <c r="M366" s="48"/>
      <c r="N366" s="48"/>
      <c r="O366" s="48">
        <f>IF(ISBLANK(B366),"",IF(COUNT(tData[[#This Row],[R1]:[R3]])=0,"",MAX(tData[[#This Row],[R1]:[R3]])))</f>
        <v>190</v>
      </c>
      <c r="P366" s="50">
        <f>IF(ISBLANK(tData[[#This Row],[Tournament]]),"",IF(COUNT(tData[[#This Row],[R1]:[R3]])=0,"",MAX(tData[[#This Row],[R1]:[R3]],tData[[#This Row],[QF]:[F2]])))</f>
        <v>190</v>
      </c>
      <c r="Q366" s="51">
        <f>IF(ISBLANK(tData[[#This Row],[Tournament]]),"",IFERROR(AVERAGE(tData[[#This Row],[R1]:[R3]],tData[[#This Row],[QF]:[F2]]),""))</f>
        <v>176.66666666666666</v>
      </c>
      <c r="R366" s="51" t="str">
        <f>IF(ISBLANK(tData[[#This Row],[Tournament]]),"",IF(COUNT(tData[[#This Row],[R1]:[R3]])=0,"No show",RIGHT("000"&amp;FLOOR(tData[[#This Row],[Best]],$R$1),3)&amp;"-"&amp;RIGHT("000"&amp;FLOOR(tData[[#This Row],[Best]],$R$1)+$R$1-1,3)))</f>
        <v>150-199</v>
      </c>
      <c r="S366" s="51" t="str">
        <f>IF(ISBLANK(tData[[#This Row],[Tournament]]),"",IF(COUNT(tData[[#This Row],[R1]:[R3]])=0,"No show",RIGHT("000"&amp;FLOOR(tData[[#This Row],[Best]],$S$1),3)&amp;"-"&amp;RIGHT("000"&amp;FLOOR(tData[[#This Row],[Best]],$S$1)+$S$1-1,3)))</f>
        <v>190-199</v>
      </c>
      <c r="T366" s="58"/>
      <c r="U366" s="48" t="str">
        <f ca="1">IF(OR(tData[[#This Row],[Q]]="X",tData[[#This Row],[Q]]="*"),IFERROR(OFFSET(tComplete[[#Headers],[Next Round]],MATCH(tData[[#This Row],[Tournament]],tComplete[Tournament],0),0),""),"")</f>
        <v/>
      </c>
      <c r="V366" s="41" t="b">
        <f>IF(ISBLANK(tData[[#This Row],[Tournament]]),"",NOT(ISERR(FIND("SAP",UPPER(tData[[#This Row],[Team]])))))</f>
        <v>0</v>
      </c>
    </row>
    <row r="367" spans="2:22" ht="16" x14ac:dyDescent="0.2">
      <c r="B367" s="41" t="s">
        <v>20</v>
      </c>
      <c r="C367" s="41"/>
      <c r="D367" s="41" t="str">
        <f ca="1">IFERROR(OFFSET(tComplete[[#Headers],[Country]],MATCH(tData[[#This Row],[Tournament]],tComplete[Tournament],0),0),"")</f>
        <v>AT</v>
      </c>
      <c r="E367" s="49">
        <f ca="1">IFERROR(OFFSET(tComplete[[#Headers],[Date]],MATCH(tData[[#This Row],[Tournament]],tComplete[Tournament],0),0),"")</f>
        <v>46051</v>
      </c>
      <c r="F367" s="49" t="str">
        <f ca="1">IFERROR(OFFSET(tComplete[[#Headers],[Round]],MATCH(tData[[#This Row],[Tournament]],tComplete[Tournament],0),0),"")</f>
        <v>Regio</v>
      </c>
      <c r="G367" s="41" t="s">
        <v>644</v>
      </c>
      <c r="H367" s="41">
        <v>175</v>
      </c>
      <c r="I367" s="41">
        <v>105</v>
      </c>
      <c r="J367" s="41">
        <v>150</v>
      </c>
      <c r="K367" s="41"/>
      <c r="L367" s="48"/>
      <c r="M367" s="48"/>
      <c r="N367" s="48"/>
      <c r="O367" s="48">
        <f>IF(ISBLANK(B367),"",IF(COUNT(tData[[#This Row],[R1]:[R3]])=0,"",MAX(tData[[#This Row],[R1]:[R3]])))</f>
        <v>175</v>
      </c>
      <c r="P367" s="50">
        <f>IF(ISBLANK(tData[[#This Row],[Tournament]]),"",IF(COUNT(tData[[#This Row],[R1]:[R3]])=0,"",MAX(tData[[#This Row],[R1]:[R3]],tData[[#This Row],[QF]:[F2]])))</f>
        <v>175</v>
      </c>
      <c r="Q367" s="51">
        <f>IF(ISBLANK(tData[[#This Row],[Tournament]]),"",IFERROR(AVERAGE(tData[[#This Row],[R1]:[R3]],tData[[#This Row],[QF]:[F2]]),""))</f>
        <v>143.33333333333334</v>
      </c>
      <c r="R367" s="51" t="str">
        <f>IF(ISBLANK(tData[[#This Row],[Tournament]]),"",IF(COUNT(tData[[#This Row],[R1]:[R3]])=0,"No show",RIGHT("000"&amp;FLOOR(tData[[#This Row],[Best]],$R$1),3)&amp;"-"&amp;RIGHT("000"&amp;FLOOR(tData[[#This Row],[Best]],$R$1)+$R$1-1,3)))</f>
        <v>150-199</v>
      </c>
      <c r="S367" s="51" t="str">
        <f>IF(ISBLANK(tData[[#This Row],[Tournament]]),"",IF(COUNT(tData[[#This Row],[R1]:[R3]])=0,"No show",RIGHT("000"&amp;FLOOR(tData[[#This Row],[Best]],$S$1),3)&amp;"-"&amp;RIGHT("000"&amp;FLOOR(tData[[#This Row],[Best]],$S$1)+$S$1-1,3)))</f>
        <v>170-179</v>
      </c>
      <c r="T367" s="58"/>
      <c r="U367" s="48" t="str">
        <f ca="1">IF(OR(tData[[#This Row],[Q]]="X",tData[[#This Row],[Q]]="*"),IFERROR(OFFSET(tComplete[[#Headers],[Next Round]],MATCH(tData[[#This Row],[Tournament]],tComplete[Tournament],0),0),""),"")</f>
        <v/>
      </c>
      <c r="V367" s="41" t="b">
        <f>IF(ISBLANK(tData[[#This Row],[Tournament]]),"",NOT(ISERR(FIND("SAP",UPPER(tData[[#This Row],[Team]])))))</f>
        <v>0</v>
      </c>
    </row>
    <row r="368" spans="2:22" ht="16" x14ac:dyDescent="0.2">
      <c r="B368" s="41" t="s">
        <v>20</v>
      </c>
      <c r="C368" s="41"/>
      <c r="D368" s="41" t="str">
        <f ca="1">IFERROR(OFFSET(tComplete[[#Headers],[Country]],MATCH(tData[[#This Row],[Tournament]],tComplete[Tournament],0),0),"")</f>
        <v>AT</v>
      </c>
      <c r="E368" s="49">
        <f ca="1">IFERROR(OFFSET(tComplete[[#Headers],[Date]],MATCH(tData[[#This Row],[Tournament]],tComplete[Tournament],0),0),"")</f>
        <v>46051</v>
      </c>
      <c r="F368" s="49" t="str">
        <f ca="1">IFERROR(OFFSET(tComplete[[#Headers],[Round]],MATCH(tData[[#This Row],[Tournament]],tComplete[Tournament],0),0),"")</f>
        <v>Regio</v>
      </c>
      <c r="G368" s="41" t="s">
        <v>645</v>
      </c>
      <c r="H368" s="41">
        <v>145</v>
      </c>
      <c r="I368" s="41">
        <v>155</v>
      </c>
      <c r="J368" s="41">
        <v>170</v>
      </c>
      <c r="K368" s="41"/>
      <c r="L368" s="48"/>
      <c r="M368" s="48"/>
      <c r="N368" s="48"/>
      <c r="O368" s="48">
        <f>IF(ISBLANK(B368),"",IF(COUNT(tData[[#This Row],[R1]:[R3]])=0,"",MAX(tData[[#This Row],[R1]:[R3]])))</f>
        <v>170</v>
      </c>
      <c r="P368" s="50">
        <f>IF(ISBLANK(tData[[#This Row],[Tournament]]),"",IF(COUNT(tData[[#This Row],[R1]:[R3]])=0,"",MAX(tData[[#This Row],[R1]:[R3]],tData[[#This Row],[QF]:[F2]])))</f>
        <v>170</v>
      </c>
      <c r="Q368" s="51">
        <f>IF(ISBLANK(tData[[#This Row],[Tournament]]),"",IFERROR(AVERAGE(tData[[#This Row],[R1]:[R3]],tData[[#This Row],[QF]:[F2]]),""))</f>
        <v>156.66666666666666</v>
      </c>
      <c r="R368" s="51" t="str">
        <f>IF(ISBLANK(tData[[#This Row],[Tournament]]),"",IF(COUNT(tData[[#This Row],[R1]:[R3]])=0,"No show",RIGHT("000"&amp;FLOOR(tData[[#This Row],[Best]],$R$1),3)&amp;"-"&amp;RIGHT("000"&amp;FLOOR(tData[[#This Row],[Best]],$R$1)+$R$1-1,3)))</f>
        <v>150-199</v>
      </c>
      <c r="S368" s="51" t="str">
        <f>IF(ISBLANK(tData[[#This Row],[Tournament]]),"",IF(COUNT(tData[[#This Row],[R1]:[R3]])=0,"No show",RIGHT("000"&amp;FLOOR(tData[[#This Row],[Best]],$S$1),3)&amp;"-"&amp;RIGHT("000"&amp;FLOOR(tData[[#This Row],[Best]],$S$1)+$S$1-1,3)))</f>
        <v>170-179</v>
      </c>
      <c r="T368" s="58"/>
      <c r="U368" s="48" t="str">
        <f ca="1">IF(OR(tData[[#This Row],[Q]]="X",tData[[#This Row],[Q]]="*"),IFERROR(OFFSET(tComplete[[#Headers],[Next Round]],MATCH(tData[[#This Row],[Tournament]],tComplete[Tournament],0),0),""),"")</f>
        <v/>
      </c>
      <c r="V368" s="41" t="b">
        <f>IF(ISBLANK(tData[[#This Row],[Tournament]]),"",NOT(ISERR(FIND("SAP",UPPER(tData[[#This Row],[Team]])))))</f>
        <v>0</v>
      </c>
    </row>
    <row r="369" spans="2:22" ht="16" x14ac:dyDescent="0.2">
      <c r="B369" s="41" t="s">
        <v>20</v>
      </c>
      <c r="C369" s="41"/>
      <c r="D369" s="41" t="str">
        <f ca="1">IFERROR(OFFSET(tComplete[[#Headers],[Country]],MATCH(tData[[#This Row],[Tournament]],tComplete[Tournament],0),0),"")</f>
        <v>AT</v>
      </c>
      <c r="E369" s="49">
        <f ca="1">IFERROR(OFFSET(tComplete[[#Headers],[Date]],MATCH(tData[[#This Row],[Tournament]],tComplete[Tournament],0),0),"")</f>
        <v>46051</v>
      </c>
      <c r="F369" s="49" t="str">
        <f ca="1">IFERROR(OFFSET(tComplete[[#Headers],[Round]],MATCH(tData[[#This Row],[Tournament]],tComplete[Tournament],0),0),"")</f>
        <v>Regio</v>
      </c>
      <c r="G369" s="41" t="s">
        <v>646</v>
      </c>
      <c r="H369" s="41">
        <v>160</v>
      </c>
      <c r="I369" s="41">
        <v>75</v>
      </c>
      <c r="J369" s="41">
        <v>150</v>
      </c>
      <c r="K369" s="41"/>
      <c r="L369" s="41"/>
      <c r="M369" s="41"/>
      <c r="N369" s="41"/>
      <c r="O369" s="48">
        <f>IF(ISBLANK(B369),"",IF(COUNT(tData[[#This Row],[R1]:[R3]])=0,"",MAX(tData[[#This Row],[R1]:[R3]])))</f>
        <v>160</v>
      </c>
      <c r="P369" s="50">
        <f>IF(ISBLANK(tData[[#This Row],[Tournament]]),"",IF(COUNT(tData[[#This Row],[R1]:[R3]])=0,"",MAX(tData[[#This Row],[R1]:[R3]],tData[[#This Row],[QF]:[F2]])))</f>
        <v>160</v>
      </c>
      <c r="Q369" s="51">
        <f>IF(ISBLANK(tData[[#This Row],[Tournament]]),"",IFERROR(AVERAGE(tData[[#This Row],[R1]:[R3]],tData[[#This Row],[QF]:[F2]]),""))</f>
        <v>128.33333333333334</v>
      </c>
      <c r="R369" s="51" t="str">
        <f>IF(ISBLANK(tData[[#This Row],[Tournament]]),"",IF(COUNT(tData[[#This Row],[R1]:[R3]])=0,"No show",RIGHT("000"&amp;FLOOR(tData[[#This Row],[Best]],$R$1),3)&amp;"-"&amp;RIGHT("000"&amp;FLOOR(tData[[#This Row],[Best]],$R$1)+$R$1-1,3)))</f>
        <v>150-199</v>
      </c>
      <c r="S369" s="51" t="str">
        <f>IF(ISBLANK(tData[[#This Row],[Tournament]]),"",IF(COUNT(tData[[#This Row],[R1]:[R3]])=0,"No show",RIGHT("000"&amp;FLOOR(tData[[#This Row],[Best]],$S$1),3)&amp;"-"&amp;RIGHT("000"&amp;FLOOR(tData[[#This Row],[Best]],$S$1)+$S$1-1,3)))</f>
        <v>160-169</v>
      </c>
      <c r="T369" s="58"/>
      <c r="U369" s="48" t="str">
        <f ca="1">IF(OR(tData[[#This Row],[Q]]="X",tData[[#This Row],[Q]]="*"),IFERROR(OFFSET(tComplete[[#Headers],[Next Round]],MATCH(tData[[#This Row],[Tournament]],tComplete[Tournament],0),0),""),"")</f>
        <v/>
      </c>
      <c r="V369" s="41" t="b">
        <f>IF(ISBLANK(tData[[#This Row],[Tournament]]),"",NOT(ISERR(FIND("SAP",UPPER(tData[[#This Row],[Team]])))))</f>
        <v>0</v>
      </c>
    </row>
    <row r="370" spans="2:22" ht="16" x14ac:dyDescent="0.2">
      <c r="B370" s="41" t="s">
        <v>20</v>
      </c>
      <c r="C370" s="41"/>
      <c r="D370" s="41" t="str">
        <f ca="1">IFERROR(OFFSET(tComplete[[#Headers],[Country]],MATCH(tData[[#This Row],[Tournament]],tComplete[Tournament],0),0),"")</f>
        <v>AT</v>
      </c>
      <c r="E370" s="49">
        <f ca="1">IFERROR(OFFSET(tComplete[[#Headers],[Date]],MATCH(tData[[#This Row],[Tournament]],tComplete[Tournament],0),0),"")</f>
        <v>46051</v>
      </c>
      <c r="F370" s="49" t="str">
        <f ca="1">IFERROR(OFFSET(tComplete[[#Headers],[Round]],MATCH(tData[[#This Row],[Tournament]],tComplete[Tournament],0),0),"")</f>
        <v>Regio</v>
      </c>
      <c r="G370" s="41" t="s">
        <v>647</v>
      </c>
      <c r="H370" s="41">
        <v>125</v>
      </c>
      <c r="I370" s="41">
        <v>85</v>
      </c>
      <c r="J370" s="41">
        <v>140</v>
      </c>
      <c r="K370" s="41"/>
      <c r="L370" s="41"/>
      <c r="M370" s="41"/>
      <c r="N370" s="41"/>
      <c r="O370" s="48">
        <f>IF(ISBLANK(B370),"",IF(COUNT(tData[[#This Row],[R1]:[R3]])=0,"",MAX(tData[[#This Row],[R1]:[R3]])))</f>
        <v>140</v>
      </c>
      <c r="P370" s="50">
        <f>IF(ISBLANK(tData[[#This Row],[Tournament]]),"",IF(COUNT(tData[[#This Row],[R1]:[R3]])=0,"",MAX(tData[[#This Row],[R1]:[R3]],tData[[#This Row],[QF]:[F2]])))</f>
        <v>140</v>
      </c>
      <c r="Q370" s="51">
        <f>IF(ISBLANK(tData[[#This Row],[Tournament]]),"",IFERROR(AVERAGE(tData[[#This Row],[R1]:[R3]],tData[[#This Row],[QF]:[F2]]),""))</f>
        <v>116.66666666666667</v>
      </c>
      <c r="R370" s="51" t="str">
        <f>IF(ISBLANK(tData[[#This Row],[Tournament]]),"",IF(COUNT(tData[[#This Row],[R1]:[R3]])=0,"No show",RIGHT("000"&amp;FLOOR(tData[[#This Row],[Best]],$R$1),3)&amp;"-"&amp;RIGHT("000"&amp;FLOOR(tData[[#This Row],[Best]],$R$1)+$R$1-1,3)))</f>
        <v>100-149</v>
      </c>
      <c r="S370" s="51" t="str">
        <f>IF(ISBLANK(tData[[#This Row],[Tournament]]),"",IF(COUNT(tData[[#This Row],[R1]:[R3]])=0,"No show",RIGHT("000"&amp;FLOOR(tData[[#This Row],[Best]],$S$1),3)&amp;"-"&amp;RIGHT("000"&amp;FLOOR(tData[[#This Row],[Best]],$S$1)+$S$1-1,3)))</f>
        <v>140-149</v>
      </c>
      <c r="T370" s="58"/>
      <c r="U370" s="48" t="str">
        <f ca="1">IF(OR(tData[[#This Row],[Q]]="X",tData[[#This Row],[Q]]="*"),IFERROR(OFFSET(tComplete[[#Headers],[Next Round]],MATCH(tData[[#This Row],[Tournament]],tComplete[Tournament],0),0),""),"")</f>
        <v/>
      </c>
      <c r="V370" s="41" t="b">
        <f>IF(ISBLANK(tData[[#This Row],[Tournament]]),"",NOT(ISERR(FIND("SAP",UPPER(tData[[#This Row],[Team]])))))</f>
        <v>0</v>
      </c>
    </row>
    <row r="371" spans="2:22" ht="16" x14ac:dyDescent="0.2">
      <c r="B371" s="41" t="s">
        <v>43</v>
      </c>
      <c r="C371" s="41"/>
      <c r="D371" s="41" t="str">
        <f ca="1">IFERROR(OFFSET(tComplete[[#Headers],[Country]],MATCH(tData[[#This Row],[Tournament]],tComplete[Tournament],0),0),"")</f>
        <v>DE</v>
      </c>
      <c r="E371" s="49">
        <f ca="1">IFERROR(OFFSET(tComplete[[#Headers],[Date]],MATCH(tData[[#This Row],[Tournament]],tComplete[Tournament],0),0),"")</f>
        <v>46053</v>
      </c>
      <c r="F371" s="49" t="str">
        <f ca="1">IFERROR(OFFSET(tComplete[[#Headers],[Round]],MATCH(tData[[#This Row],[Tournament]],tComplete[Tournament],0),0),"")</f>
        <v>Regio</v>
      </c>
      <c r="G371" s="41" t="s">
        <v>658</v>
      </c>
      <c r="H371" s="41">
        <v>445</v>
      </c>
      <c r="I371" s="41">
        <v>425</v>
      </c>
      <c r="J371" s="41">
        <v>425</v>
      </c>
      <c r="K371" s="41"/>
      <c r="L371" s="41">
        <v>520</v>
      </c>
      <c r="M371" s="41">
        <v>385</v>
      </c>
      <c r="N371" s="41">
        <v>465</v>
      </c>
      <c r="O371" s="48">
        <f>IF(ISBLANK(B371),"",IF(COUNT(tData[[#This Row],[R1]:[R3]])=0,"",MAX(tData[[#This Row],[R1]:[R3]])))</f>
        <v>445</v>
      </c>
      <c r="P371" s="50">
        <f>IF(ISBLANK(tData[[#This Row],[Tournament]]),"",IF(COUNT(tData[[#This Row],[R1]:[R3]])=0,"",MAX(tData[[#This Row],[R1]:[R3]],tData[[#This Row],[QF]:[F2]])))</f>
        <v>520</v>
      </c>
      <c r="Q371" s="51">
        <f>IF(ISBLANK(tData[[#This Row],[Tournament]]),"",IFERROR(AVERAGE(tData[[#This Row],[R1]:[R3]],tData[[#This Row],[QF]:[F2]]),""))</f>
        <v>444.16666666666669</v>
      </c>
      <c r="R371" s="51" t="str">
        <f>IF(ISBLANK(tData[[#This Row],[Tournament]]),"",IF(COUNT(tData[[#This Row],[R1]:[R3]])=0,"No show",RIGHT("000"&amp;FLOOR(tData[[#This Row],[Best]],$R$1),3)&amp;"-"&amp;RIGHT("000"&amp;FLOOR(tData[[#This Row],[Best]],$R$1)+$R$1-1,3)))</f>
        <v>500-549</v>
      </c>
      <c r="S371" s="51" t="str">
        <f>IF(ISBLANK(tData[[#This Row],[Tournament]]),"",IF(COUNT(tData[[#This Row],[R1]:[R3]])=0,"No show",RIGHT("000"&amp;FLOOR(tData[[#This Row],[Best]],$S$1),3)&amp;"-"&amp;RIGHT("000"&amp;FLOOR(tData[[#This Row],[Best]],$S$1)+$S$1-1,3)))</f>
        <v>520-529</v>
      </c>
      <c r="T371" s="58"/>
      <c r="U371" s="48" t="str">
        <f ca="1">IF(OR(tData[[#This Row],[Q]]="X",tData[[#This Row],[Q]]="*"),IFERROR(OFFSET(tComplete[[#Headers],[Next Round]],MATCH(tData[[#This Row],[Tournament]],tComplete[Tournament],0),0),""),"")</f>
        <v/>
      </c>
      <c r="V371" s="41" t="b">
        <f>IF(ISBLANK(tData[[#This Row],[Tournament]]),"",NOT(ISERR(FIND("SAP",UPPER(tData[[#This Row],[Team]])))))</f>
        <v>0</v>
      </c>
    </row>
    <row r="372" spans="2:22" ht="16" x14ac:dyDescent="0.2">
      <c r="B372" s="41" t="s">
        <v>43</v>
      </c>
      <c r="C372" s="41"/>
      <c r="D372" s="41" t="str">
        <f ca="1">IFERROR(OFFSET(tComplete[[#Headers],[Country]],MATCH(tData[[#This Row],[Tournament]],tComplete[Tournament],0),0),"")</f>
        <v>DE</v>
      </c>
      <c r="E372" s="49">
        <f ca="1">IFERROR(OFFSET(tComplete[[#Headers],[Date]],MATCH(tData[[#This Row],[Tournament]],tComplete[Tournament],0),0),"")</f>
        <v>46053</v>
      </c>
      <c r="F372" s="49" t="str">
        <f ca="1">IFERROR(OFFSET(tComplete[[#Headers],[Round]],MATCH(tData[[#This Row],[Tournament]],tComplete[Tournament],0),0),"")</f>
        <v>Regio</v>
      </c>
      <c r="G372" s="41" t="s">
        <v>659</v>
      </c>
      <c r="H372" s="41">
        <v>425</v>
      </c>
      <c r="I372" s="41">
        <v>350</v>
      </c>
      <c r="J372" s="41">
        <v>340</v>
      </c>
      <c r="K372" s="41"/>
      <c r="L372" s="41">
        <v>365</v>
      </c>
      <c r="M372" s="41">
        <v>280</v>
      </c>
      <c r="N372" s="41">
        <v>370</v>
      </c>
      <c r="O372" s="48">
        <f>IF(ISBLANK(B372),"",IF(COUNT(tData[[#This Row],[R1]:[R3]])=0,"",MAX(tData[[#This Row],[R1]:[R3]])))</f>
        <v>425</v>
      </c>
      <c r="P372" s="50">
        <f>IF(ISBLANK(tData[[#This Row],[Tournament]]),"",IF(COUNT(tData[[#This Row],[R1]:[R3]])=0,"",MAX(tData[[#This Row],[R1]:[R3]],tData[[#This Row],[QF]:[F2]])))</f>
        <v>425</v>
      </c>
      <c r="Q372" s="51">
        <f>IF(ISBLANK(tData[[#This Row],[Tournament]]),"",IFERROR(AVERAGE(tData[[#This Row],[R1]:[R3]],tData[[#This Row],[QF]:[F2]]),""))</f>
        <v>355</v>
      </c>
      <c r="R372" s="51" t="str">
        <f>IF(ISBLANK(tData[[#This Row],[Tournament]]),"",IF(COUNT(tData[[#This Row],[R1]:[R3]])=0,"No show",RIGHT("000"&amp;FLOOR(tData[[#This Row],[Best]],$R$1),3)&amp;"-"&amp;RIGHT("000"&amp;FLOOR(tData[[#This Row],[Best]],$R$1)+$R$1-1,3)))</f>
        <v>400-449</v>
      </c>
      <c r="S372" s="51" t="str">
        <f>IF(ISBLANK(tData[[#This Row],[Tournament]]),"",IF(COUNT(tData[[#This Row],[R1]:[R3]])=0,"No show",RIGHT("000"&amp;FLOOR(tData[[#This Row],[Best]],$S$1),3)&amp;"-"&amp;RIGHT("000"&amp;FLOOR(tData[[#This Row],[Best]],$S$1)+$S$1-1,3)))</f>
        <v>420-429</v>
      </c>
      <c r="T372" s="58"/>
      <c r="U372" s="48" t="str">
        <f ca="1">IF(OR(tData[[#This Row],[Q]]="X",tData[[#This Row],[Q]]="*"),IFERROR(OFFSET(tComplete[[#Headers],[Next Round]],MATCH(tData[[#This Row],[Tournament]],tComplete[Tournament],0),0),""),"")</f>
        <v/>
      </c>
      <c r="V372" s="41" t="b">
        <f>IF(ISBLANK(tData[[#This Row],[Tournament]]),"",NOT(ISERR(FIND("SAP",UPPER(tData[[#This Row],[Team]])))))</f>
        <v>0</v>
      </c>
    </row>
    <row r="373" spans="2:22" ht="16" x14ac:dyDescent="0.2">
      <c r="B373" s="41" t="s">
        <v>43</v>
      </c>
      <c r="C373" s="41"/>
      <c r="D373" s="41" t="str">
        <f ca="1">IFERROR(OFFSET(tComplete[[#Headers],[Country]],MATCH(tData[[#This Row],[Tournament]],tComplete[Tournament],0),0),"")</f>
        <v>DE</v>
      </c>
      <c r="E373" s="49">
        <f ca="1">IFERROR(OFFSET(tComplete[[#Headers],[Date]],MATCH(tData[[#This Row],[Tournament]],tComplete[Tournament],0),0),"")</f>
        <v>46053</v>
      </c>
      <c r="F373" s="49" t="str">
        <f ca="1">IFERROR(OFFSET(tComplete[[#Headers],[Round]],MATCH(tData[[#This Row],[Tournament]],tComplete[Tournament],0),0),"")</f>
        <v>Regio</v>
      </c>
      <c r="G373" s="41" t="s">
        <v>660</v>
      </c>
      <c r="H373" s="41">
        <v>350</v>
      </c>
      <c r="I373" s="41">
        <v>420</v>
      </c>
      <c r="J373" s="41">
        <v>305</v>
      </c>
      <c r="K373" s="41"/>
      <c r="L373" s="41">
        <v>340</v>
      </c>
      <c r="M373" s="41"/>
      <c r="N373" s="41"/>
      <c r="O373" s="48">
        <f>IF(ISBLANK(B373),"",IF(COUNT(tData[[#This Row],[R1]:[R3]])=0,"",MAX(tData[[#This Row],[R1]:[R3]])))</f>
        <v>420</v>
      </c>
      <c r="P373" s="50">
        <f>IF(ISBLANK(tData[[#This Row],[Tournament]]),"",IF(COUNT(tData[[#This Row],[R1]:[R3]])=0,"",MAX(tData[[#This Row],[R1]:[R3]],tData[[#This Row],[QF]:[F2]])))</f>
        <v>420</v>
      </c>
      <c r="Q373" s="51">
        <f>IF(ISBLANK(tData[[#This Row],[Tournament]]),"",IFERROR(AVERAGE(tData[[#This Row],[R1]:[R3]],tData[[#This Row],[QF]:[F2]]),""))</f>
        <v>353.75</v>
      </c>
      <c r="R373" s="51" t="str">
        <f>IF(ISBLANK(tData[[#This Row],[Tournament]]),"",IF(COUNT(tData[[#This Row],[R1]:[R3]])=0,"No show",RIGHT("000"&amp;FLOOR(tData[[#This Row],[Best]],$R$1),3)&amp;"-"&amp;RIGHT("000"&amp;FLOOR(tData[[#This Row],[Best]],$R$1)+$R$1-1,3)))</f>
        <v>400-449</v>
      </c>
      <c r="S373" s="51" t="str">
        <f>IF(ISBLANK(tData[[#This Row],[Tournament]]),"",IF(COUNT(tData[[#This Row],[R1]:[R3]])=0,"No show",RIGHT("000"&amp;FLOOR(tData[[#This Row],[Best]],$S$1),3)&amp;"-"&amp;RIGHT("000"&amp;FLOOR(tData[[#This Row],[Best]],$S$1)+$S$1-1,3)))</f>
        <v>420-429</v>
      </c>
      <c r="T373" s="58"/>
      <c r="U373" s="48" t="str">
        <f ca="1">IF(OR(tData[[#This Row],[Q]]="X",tData[[#This Row],[Q]]="*"),IFERROR(OFFSET(tComplete[[#Headers],[Next Round]],MATCH(tData[[#This Row],[Tournament]],tComplete[Tournament],0),0),""),"")</f>
        <v/>
      </c>
      <c r="V373" s="41" t="b">
        <f>IF(ISBLANK(tData[[#This Row],[Tournament]]),"",NOT(ISERR(FIND("SAP",UPPER(tData[[#This Row],[Team]])))))</f>
        <v>0</v>
      </c>
    </row>
    <row r="374" spans="2:22" ht="16" x14ac:dyDescent="0.2">
      <c r="B374" s="41" t="s">
        <v>43</v>
      </c>
      <c r="C374" s="41"/>
      <c r="D374" s="41" t="str">
        <f ca="1">IFERROR(OFFSET(tComplete[[#Headers],[Country]],MATCH(tData[[#This Row],[Tournament]],tComplete[Tournament],0),0),"")</f>
        <v>DE</v>
      </c>
      <c r="E374" s="49">
        <f ca="1">IFERROR(OFFSET(tComplete[[#Headers],[Date]],MATCH(tData[[#This Row],[Tournament]],tComplete[Tournament],0),0),"")</f>
        <v>46053</v>
      </c>
      <c r="F374" s="49" t="str">
        <f ca="1">IFERROR(OFFSET(tComplete[[#Headers],[Round]],MATCH(tData[[#This Row],[Tournament]],tComplete[Tournament],0),0),"")</f>
        <v>Regio</v>
      </c>
      <c r="G374" s="41" t="s">
        <v>661</v>
      </c>
      <c r="H374" s="41">
        <v>400</v>
      </c>
      <c r="I374" s="41">
        <v>270</v>
      </c>
      <c r="J374" s="41">
        <v>350</v>
      </c>
      <c r="K374" s="41"/>
      <c r="L374" s="41">
        <v>300</v>
      </c>
      <c r="M374" s="41"/>
      <c r="N374" s="41"/>
      <c r="O374" s="48">
        <f>IF(ISBLANK(B374),"",IF(COUNT(tData[[#This Row],[R1]:[R3]])=0,"",MAX(tData[[#This Row],[R1]:[R3]])))</f>
        <v>400</v>
      </c>
      <c r="P374" s="50">
        <f>IF(ISBLANK(tData[[#This Row],[Tournament]]),"",IF(COUNT(tData[[#This Row],[R1]:[R3]])=0,"",MAX(tData[[#This Row],[R1]:[R3]],tData[[#This Row],[QF]:[F2]])))</f>
        <v>400</v>
      </c>
      <c r="Q374" s="51">
        <f>IF(ISBLANK(tData[[#This Row],[Tournament]]),"",IFERROR(AVERAGE(tData[[#This Row],[R1]:[R3]],tData[[#This Row],[QF]:[F2]]),""))</f>
        <v>330</v>
      </c>
      <c r="R374" s="51" t="str">
        <f>IF(ISBLANK(tData[[#This Row],[Tournament]]),"",IF(COUNT(tData[[#This Row],[R1]:[R3]])=0,"No show",RIGHT("000"&amp;FLOOR(tData[[#This Row],[Best]],$R$1),3)&amp;"-"&amp;RIGHT("000"&amp;FLOOR(tData[[#This Row],[Best]],$R$1)+$R$1-1,3)))</f>
        <v>400-449</v>
      </c>
      <c r="S374" s="51" t="str">
        <f>IF(ISBLANK(tData[[#This Row],[Tournament]]),"",IF(COUNT(tData[[#This Row],[R1]:[R3]])=0,"No show",RIGHT("000"&amp;FLOOR(tData[[#This Row],[Best]],$S$1),3)&amp;"-"&amp;RIGHT("000"&amp;FLOOR(tData[[#This Row],[Best]],$S$1)+$S$1-1,3)))</f>
        <v>400-409</v>
      </c>
      <c r="T374" s="58" t="s">
        <v>74</v>
      </c>
      <c r="U374" s="48" t="str">
        <f ca="1">IF(OR(tData[[#This Row],[Q]]="X",tData[[#This Row],[Q]]="*"),IFERROR(OFFSET(tComplete[[#Headers],[Next Round]],MATCH(tData[[#This Row],[Tournament]],tComplete[Tournament],0),0),""),"")</f>
        <v>Qualifikation Deutschland - Braunschweig</v>
      </c>
      <c r="V374" s="41" t="b">
        <f>IF(ISBLANK(tData[[#This Row],[Tournament]]),"",NOT(ISERR(FIND("SAP",UPPER(tData[[#This Row],[Team]])))))</f>
        <v>0</v>
      </c>
    </row>
    <row r="375" spans="2:22" ht="16" x14ac:dyDescent="0.2">
      <c r="B375" s="41" t="s">
        <v>43</v>
      </c>
      <c r="C375" s="41"/>
      <c r="D375" s="41" t="str">
        <f ca="1">IFERROR(OFFSET(tComplete[[#Headers],[Country]],MATCH(tData[[#This Row],[Tournament]],tComplete[Tournament],0),0),"")</f>
        <v>DE</v>
      </c>
      <c r="E375" s="49">
        <f ca="1">IFERROR(OFFSET(tComplete[[#Headers],[Date]],MATCH(tData[[#This Row],[Tournament]],tComplete[Tournament],0),0),"")</f>
        <v>46053</v>
      </c>
      <c r="F375" s="49" t="str">
        <f ca="1">IFERROR(OFFSET(tComplete[[#Headers],[Round]],MATCH(tData[[#This Row],[Tournament]],tComplete[Tournament],0),0),"")</f>
        <v>Regio</v>
      </c>
      <c r="G375" s="41" t="s">
        <v>662</v>
      </c>
      <c r="H375" s="41">
        <v>220</v>
      </c>
      <c r="I375" s="41">
        <v>240</v>
      </c>
      <c r="J375" s="41">
        <v>210</v>
      </c>
      <c r="K375" s="41"/>
      <c r="L375" s="41"/>
      <c r="M375" s="41"/>
      <c r="N375" s="41"/>
      <c r="O375" s="48">
        <f>IF(ISBLANK(B375),"",IF(COUNT(tData[[#This Row],[R1]:[R3]])=0,"",MAX(tData[[#This Row],[R1]:[R3]])))</f>
        <v>240</v>
      </c>
      <c r="P375" s="50">
        <f>IF(ISBLANK(tData[[#This Row],[Tournament]]),"",IF(COUNT(tData[[#This Row],[R1]:[R3]])=0,"",MAX(tData[[#This Row],[R1]:[R3]],tData[[#This Row],[QF]:[F2]])))</f>
        <v>240</v>
      </c>
      <c r="Q375" s="51">
        <f>IF(ISBLANK(tData[[#This Row],[Tournament]]),"",IFERROR(AVERAGE(tData[[#This Row],[R1]:[R3]],tData[[#This Row],[QF]:[F2]]),""))</f>
        <v>223.33333333333334</v>
      </c>
      <c r="R375" s="51" t="str">
        <f>IF(ISBLANK(tData[[#This Row],[Tournament]]),"",IF(COUNT(tData[[#This Row],[R1]:[R3]])=0,"No show",RIGHT("000"&amp;FLOOR(tData[[#This Row],[Best]],$R$1),3)&amp;"-"&amp;RIGHT("000"&amp;FLOOR(tData[[#This Row],[Best]],$R$1)+$R$1-1,3)))</f>
        <v>200-249</v>
      </c>
      <c r="S375" s="51" t="str">
        <f>IF(ISBLANK(tData[[#This Row],[Tournament]]),"",IF(COUNT(tData[[#This Row],[R1]:[R3]])=0,"No show",RIGHT("000"&amp;FLOOR(tData[[#This Row],[Best]],$S$1),3)&amp;"-"&amp;RIGHT("000"&amp;FLOOR(tData[[#This Row],[Best]],$S$1)+$S$1-1,3)))</f>
        <v>240-249</v>
      </c>
      <c r="T375" s="58"/>
      <c r="U375" s="48" t="str">
        <f ca="1">IF(OR(tData[[#This Row],[Q]]="X",tData[[#This Row],[Q]]="*"),IFERROR(OFFSET(tComplete[[#Headers],[Next Round]],MATCH(tData[[#This Row],[Tournament]],tComplete[Tournament],0),0),""),"")</f>
        <v/>
      </c>
      <c r="V375" s="41" t="b">
        <f>IF(ISBLANK(tData[[#This Row],[Tournament]]),"",NOT(ISERR(FIND("SAP",UPPER(tData[[#This Row],[Team]])))))</f>
        <v>0</v>
      </c>
    </row>
    <row r="376" spans="2:22" ht="16" x14ac:dyDescent="0.2">
      <c r="B376" s="41" t="s">
        <v>43</v>
      </c>
      <c r="C376" s="41"/>
      <c r="D376" s="41" t="str">
        <f ca="1">IFERROR(OFFSET(tComplete[[#Headers],[Country]],MATCH(tData[[#This Row],[Tournament]],tComplete[Tournament],0),0),"")</f>
        <v>DE</v>
      </c>
      <c r="E376" s="49">
        <f ca="1">IFERROR(OFFSET(tComplete[[#Headers],[Date]],MATCH(tData[[#This Row],[Tournament]],tComplete[Tournament],0),0),"")</f>
        <v>46053</v>
      </c>
      <c r="F376" s="49" t="str">
        <f ca="1">IFERROR(OFFSET(tComplete[[#Headers],[Round]],MATCH(tData[[#This Row],[Tournament]],tComplete[Tournament],0),0),"")</f>
        <v>Regio</v>
      </c>
      <c r="G376" s="41" t="s">
        <v>663</v>
      </c>
      <c r="H376" s="41">
        <v>220</v>
      </c>
      <c r="I376" s="41">
        <v>180</v>
      </c>
      <c r="J376" s="41">
        <v>190</v>
      </c>
      <c r="K376" s="41"/>
      <c r="L376" s="41"/>
      <c r="M376" s="41"/>
      <c r="N376" s="41"/>
      <c r="O376" s="48">
        <f>IF(ISBLANK(B376),"",IF(COUNT(tData[[#This Row],[R1]:[R3]])=0,"",MAX(tData[[#This Row],[R1]:[R3]])))</f>
        <v>220</v>
      </c>
      <c r="P376" s="50">
        <f>IF(ISBLANK(tData[[#This Row],[Tournament]]),"",IF(COUNT(tData[[#This Row],[R1]:[R3]])=0,"",MAX(tData[[#This Row],[R1]:[R3]],tData[[#This Row],[QF]:[F2]])))</f>
        <v>220</v>
      </c>
      <c r="Q376" s="51">
        <f>IF(ISBLANK(tData[[#This Row],[Tournament]]),"",IFERROR(AVERAGE(tData[[#This Row],[R1]:[R3]],tData[[#This Row],[QF]:[F2]]),""))</f>
        <v>196.66666666666666</v>
      </c>
      <c r="R376" s="51" t="str">
        <f>IF(ISBLANK(tData[[#This Row],[Tournament]]),"",IF(COUNT(tData[[#This Row],[R1]:[R3]])=0,"No show",RIGHT("000"&amp;FLOOR(tData[[#This Row],[Best]],$R$1),3)&amp;"-"&amp;RIGHT("000"&amp;FLOOR(tData[[#This Row],[Best]],$R$1)+$R$1-1,3)))</f>
        <v>200-249</v>
      </c>
      <c r="S376" s="51" t="str">
        <f>IF(ISBLANK(tData[[#This Row],[Tournament]]),"",IF(COUNT(tData[[#This Row],[R1]:[R3]])=0,"No show",RIGHT("000"&amp;FLOOR(tData[[#This Row],[Best]],$S$1),3)&amp;"-"&amp;RIGHT("000"&amp;FLOOR(tData[[#This Row],[Best]],$S$1)+$S$1-1,3)))</f>
        <v>220-229</v>
      </c>
      <c r="T376" s="58"/>
      <c r="U376" s="48" t="str">
        <f ca="1">IF(OR(tData[[#This Row],[Q]]="X",tData[[#This Row],[Q]]="*"),IFERROR(OFFSET(tComplete[[#Headers],[Next Round]],MATCH(tData[[#This Row],[Tournament]],tComplete[Tournament],0),0),""),"")</f>
        <v/>
      </c>
      <c r="V376" s="41" t="b">
        <f>IF(ISBLANK(tData[[#This Row],[Tournament]]),"",NOT(ISERR(FIND("SAP",UPPER(tData[[#This Row],[Team]])))))</f>
        <v>0</v>
      </c>
    </row>
    <row r="377" spans="2:22" ht="16" x14ac:dyDescent="0.2">
      <c r="B377" s="41" t="s">
        <v>43</v>
      </c>
      <c r="C377" s="41"/>
      <c r="D377" s="41" t="str">
        <f ca="1">IFERROR(OFFSET(tComplete[[#Headers],[Country]],MATCH(tData[[#This Row],[Tournament]],tComplete[Tournament],0),0),"")</f>
        <v>DE</v>
      </c>
      <c r="E377" s="49">
        <f ca="1">IFERROR(OFFSET(tComplete[[#Headers],[Date]],MATCH(tData[[#This Row],[Tournament]],tComplete[Tournament],0),0),"")</f>
        <v>46053</v>
      </c>
      <c r="F377" s="49" t="str">
        <f ca="1">IFERROR(OFFSET(tComplete[[#Headers],[Round]],MATCH(tData[[#This Row],[Tournament]],tComplete[Tournament],0),0),"")</f>
        <v>Regio</v>
      </c>
      <c r="G377" s="41" t="s">
        <v>664</v>
      </c>
      <c r="H377" s="41">
        <v>220</v>
      </c>
      <c r="I377" s="41">
        <v>105</v>
      </c>
      <c r="J377" s="41">
        <v>125</v>
      </c>
      <c r="K377" s="41"/>
      <c r="L377" s="48"/>
      <c r="M377" s="48"/>
      <c r="N377" s="48"/>
      <c r="O377" s="48">
        <f>IF(ISBLANK(B377),"",IF(COUNT(tData[[#This Row],[R1]:[R3]])=0,"",MAX(tData[[#This Row],[R1]:[R3]])))</f>
        <v>220</v>
      </c>
      <c r="P377" s="50">
        <f>IF(ISBLANK(tData[[#This Row],[Tournament]]),"",IF(COUNT(tData[[#This Row],[R1]:[R3]])=0,"",MAX(tData[[#This Row],[R1]:[R3]],tData[[#This Row],[QF]:[F2]])))</f>
        <v>220</v>
      </c>
      <c r="Q377" s="51">
        <f>IF(ISBLANK(tData[[#This Row],[Tournament]]),"",IFERROR(AVERAGE(tData[[#This Row],[R1]:[R3]],tData[[#This Row],[QF]:[F2]]),""))</f>
        <v>150</v>
      </c>
      <c r="R377" s="51" t="str">
        <f>IF(ISBLANK(tData[[#This Row],[Tournament]]),"",IF(COUNT(tData[[#This Row],[R1]:[R3]])=0,"No show",RIGHT("000"&amp;FLOOR(tData[[#This Row],[Best]],$R$1),3)&amp;"-"&amp;RIGHT("000"&amp;FLOOR(tData[[#This Row],[Best]],$R$1)+$R$1-1,3)))</f>
        <v>200-249</v>
      </c>
      <c r="S377" s="51" t="str">
        <f>IF(ISBLANK(tData[[#This Row],[Tournament]]),"",IF(COUNT(tData[[#This Row],[R1]:[R3]])=0,"No show",RIGHT("000"&amp;FLOOR(tData[[#This Row],[Best]],$S$1),3)&amp;"-"&amp;RIGHT("000"&amp;FLOOR(tData[[#This Row],[Best]],$S$1)+$S$1-1,3)))</f>
        <v>220-229</v>
      </c>
      <c r="T377" s="58"/>
      <c r="U377" s="48" t="str">
        <f ca="1">IF(OR(tData[[#This Row],[Q]]="X",tData[[#This Row],[Q]]="*"),IFERROR(OFFSET(tComplete[[#Headers],[Next Round]],MATCH(tData[[#This Row],[Tournament]],tComplete[Tournament],0),0),""),"")</f>
        <v/>
      </c>
      <c r="V377" s="41" t="b">
        <f>IF(ISBLANK(tData[[#This Row],[Tournament]]),"",NOT(ISERR(FIND("SAP",UPPER(tData[[#This Row],[Team]])))))</f>
        <v>0</v>
      </c>
    </row>
    <row r="378" spans="2:22" ht="16" x14ac:dyDescent="0.2">
      <c r="B378" s="41" t="s">
        <v>43</v>
      </c>
      <c r="C378" s="41"/>
      <c r="D378" s="41" t="str">
        <f ca="1">IFERROR(OFFSET(tComplete[[#Headers],[Country]],MATCH(tData[[#This Row],[Tournament]],tComplete[Tournament],0),0),"")</f>
        <v>DE</v>
      </c>
      <c r="E378" s="49">
        <f ca="1">IFERROR(OFFSET(tComplete[[#Headers],[Date]],MATCH(tData[[#This Row],[Tournament]],tComplete[Tournament],0),0),"")</f>
        <v>46053</v>
      </c>
      <c r="F378" s="49" t="str">
        <f ca="1">IFERROR(OFFSET(tComplete[[#Headers],[Round]],MATCH(tData[[#This Row],[Tournament]],tComplete[Tournament],0),0),"")</f>
        <v>Regio</v>
      </c>
      <c r="G378" s="41" t="s">
        <v>665</v>
      </c>
      <c r="H378" s="41">
        <v>135</v>
      </c>
      <c r="I378" s="41">
        <v>210</v>
      </c>
      <c r="J378" s="41">
        <v>120</v>
      </c>
      <c r="K378" s="41"/>
      <c r="L378" s="48"/>
      <c r="M378" s="48"/>
      <c r="N378" s="48"/>
      <c r="O378" s="48">
        <f>IF(ISBLANK(B378),"",IF(COUNT(tData[[#This Row],[R1]:[R3]])=0,"",MAX(tData[[#This Row],[R1]:[R3]])))</f>
        <v>210</v>
      </c>
      <c r="P378" s="50">
        <f>IF(ISBLANK(tData[[#This Row],[Tournament]]),"",IF(COUNT(tData[[#This Row],[R1]:[R3]])=0,"",MAX(tData[[#This Row],[R1]:[R3]],tData[[#This Row],[QF]:[F2]])))</f>
        <v>210</v>
      </c>
      <c r="Q378" s="51">
        <f>IF(ISBLANK(tData[[#This Row],[Tournament]]),"",IFERROR(AVERAGE(tData[[#This Row],[R1]:[R3]],tData[[#This Row],[QF]:[F2]]),""))</f>
        <v>155</v>
      </c>
      <c r="R378" s="51" t="str">
        <f>IF(ISBLANK(tData[[#This Row],[Tournament]]),"",IF(COUNT(tData[[#This Row],[R1]:[R3]])=0,"No show",RIGHT("000"&amp;FLOOR(tData[[#This Row],[Best]],$R$1),3)&amp;"-"&amp;RIGHT("000"&amp;FLOOR(tData[[#This Row],[Best]],$R$1)+$R$1-1,3)))</f>
        <v>200-249</v>
      </c>
      <c r="S378" s="51" t="str">
        <f>IF(ISBLANK(tData[[#This Row],[Tournament]]),"",IF(COUNT(tData[[#This Row],[R1]:[R3]])=0,"No show",RIGHT("000"&amp;FLOOR(tData[[#This Row],[Best]],$S$1),3)&amp;"-"&amp;RIGHT("000"&amp;FLOOR(tData[[#This Row],[Best]],$S$1)+$S$1-1,3)))</f>
        <v>210-219</v>
      </c>
      <c r="T378" s="58"/>
      <c r="U378" s="48" t="str">
        <f ca="1">IF(OR(tData[[#This Row],[Q]]="X",tData[[#This Row],[Q]]="*"),IFERROR(OFFSET(tComplete[[#Headers],[Next Round]],MATCH(tData[[#This Row],[Tournament]],tComplete[Tournament],0),0),""),"")</f>
        <v/>
      </c>
      <c r="V378" s="41" t="b">
        <f>IF(ISBLANK(tData[[#This Row],[Tournament]]),"",NOT(ISERR(FIND("SAP",UPPER(tData[[#This Row],[Team]])))))</f>
        <v>0</v>
      </c>
    </row>
    <row r="379" spans="2:22" ht="16" x14ac:dyDescent="0.2">
      <c r="B379" s="41" t="s">
        <v>43</v>
      </c>
      <c r="C379" s="41"/>
      <c r="D379" s="41" t="str">
        <f ca="1">IFERROR(OFFSET(tComplete[[#Headers],[Country]],MATCH(tData[[#This Row],[Tournament]],tComplete[Tournament],0),0),"")</f>
        <v>DE</v>
      </c>
      <c r="E379" s="49">
        <f ca="1">IFERROR(OFFSET(tComplete[[#Headers],[Date]],MATCH(tData[[#This Row],[Tournament]],tComplete[Tournament],0),0),"")</f>
        <v>46053</v>
      </c>
      <c r="F379" s="49" t="str">
        <f ca="1">IFERROR(OFFSET(tComplete[[#Headers],[Round]],MATCH(tData[[#This Row],[Tournament]],tComplete[Tournament],0),0),"")</f>
        <v>Regio</v>
      </c>
      <c r="G379" s="41" t="s">
        <v>666</v>
      </c>
      <c r="H379" s="41">
        <v>100</v>
      </c>
      <c r="I379" s="41">
        <v>100</v>
      </c>
      <c r="J379" s="41">
        <v>100</v>
      </c>
      <c r="K379" s="41"/>
      <c r="L379" s="48"/>
      <c r="M379" s="48"/>
      <c r="N379" s="48"/>
      <c r="O379" s="48">
        <f>IF(ISBLANK(B379),"",IF(COUNT(tData[[#This Row],[R1]:[R3]])=0,"",MAX(tData[[#This Row],[R1]:[R3]])))</f>
        <v>100</v>
      </c>
      <c r="P379" s="50">
        <f>IF(ISBLANK(tData[[#This Row],[Tournament]]),"",IF(COUNT(tData[[#This Row],[R1]:[R3]])=0,"",MAX(tData[[#This Row],[R1]:[R3]],tData[[#This Row],[QF]:[F2]])))</f>
        <v>100</v>
      </c>
      <c r="Q379" s="51">
        <f>IF(ISBLANK(tData[[#This Row],[Tournament]]),"",IFERROR(AVERAGE(tData[[#This Row],[R1]:[R3]],tData[[#This Row],[QF]:[F2]]),""))</f>
        <v>100</v>
      </c>
      <c r="R379" s="51" t="str">
        <f>IF(ISBLANK(tData[[#This Row],[Tournament]]),"",IF(COUNT(tData[[#This Row],[R1]:[R3]])=0,"No show",RIGHT("000"&amp;FLOOR(tData[[#This Row],[Best]],$R$1),3)&amp;"-"&amp;RIGHT("000"&amp;FLOOR(tData[[#This Row],[Best]],$R$1)+$R$1-1,3)))</f>
        <v>100-149</v>
      </c>
      <c r="S379" s="51" t="str">
        <f>IF(ISBLANK(tData[[#This Row],[Tournament]]),"",IF(COUNT(tData[[#This Row],[R1]:[R3]])=0,"No show",RIGHT("000"&amp;FLOOR(tData[[#This Row],[Best]],$S$1),3)&amp;"-"&amp;RIGHT("000"&amp;FLOOR(tData[[#This Row],[Best]],$S$1)+$S$1-1,3)))</f>
        <v>100-109</v>
      </c>
      <c r="T379" s="58"/>
      <c r="U379" s="48" t="str">
        <f ca="1">IF(OR(tData[[#This Row],[Q]]="X",tData[[#This Row],[Q]]="*"),IFERROR(OFFSET(tComplete[[#Headers],[Next Round]],MATCH(tData[[#This Row],[Tournament]],tComplete[Tournament],0),0),""),"")</f>
        <v/>
      </c>
      <c r="V379" s="41" t="b">
        <f>IF(ISBLANK(tData[[#This Row],[Tournament]]),"",NOT(ISERR(FIND("SAP",UPPER(tData[[#This Row],[Team]])))))</f>
        <v>0</v>
      </c>
    </row>
    <row r="380" spans="2:22" ht="16" x14ac:dyDescent="0.2">
      <c r="B380" s="41" t="s">
        <v>146</v>
      </c>
      <c r="C380" s="41"/>
      <c r="D380" s="41" t="str">
        <f ca="1">IFERROR(OFFSET(tComplete[[#Headers],[Country]],MATCH(tData[[#This Row],[Tournament]],tComplete[Tournament],0),0),"")</f>
        <v>DE</v>
      </c>
      <c r="E380" s="49">
        <f ca="1">IFERROR(OFFSET(tComplete[[#Headers],[Date]],MATCH(tData[[#This Row],[Tournament]],tComplete[Tournament],0),0),"")</f>
        <v>46053</v>
      </c>
      <c r="F380" s="49" t="str">
        <f ca="1">IFERROR(OFFSET(tComplete[[#Headers],[Round]],MATCH(tData[[#This Row],[Tournament]],tComplete[Tournament],0),0),"")</f>
        <v>Regio</v>
      </c>
      <c r="G380" s="41" t="s">
        <v>667</v>
      </c>
      <c r="H380" s="41">
        <v>345</v>
      </c>
      <c r="I380" s="41">
        <v>385</v>
      </c>
      <c r="J380" s="41">
        <v>395</v>
      </c>
      <c r="K380" s="41"/>
      <c r="L380" s="41">
        <v>405</v>
      </c>
      <c r="M380" s="41">
        <v>250</v>
      </c>
      <c r="N380" s="41">
        <v>320</v>
      </c>
      <c r="O380" s="48">
        <f>IF(ISBLANK(B380),"",IF(COUNT(tData[[#This Row],[R1]:[R3]])=0,"",MAX(tData[[#This Row],[R1]:[R3]])))</f>
        <v>395</v>
      </c>
      <c r="P380" s="50">
        <f>IF(ISBLANK(tData[[#This Row],[Tournament]]),"",IF(COUNT(tData[[#This Row],[R1]:[R3]])=0,"",MAX(tData[[#This Row],[R1]:[R3]],tData[[#This Row],[QF]:[F2]])))</f>
        <v>405</v>
      </c>
      <c r="Q380" s="51">
        <f>IF(ISBLANK(tData[[#This Row],[Tournament]]),"",IFERROR(AVERAGE(tData[[#This Row],[R1]:[R3]],tData[[#This Row],[QF]:[F2]]),""))</f>
        <v>350</v>
      </c>
      <c r="R380" s="51" t="str">
        <f>IF(ISBLANK(tData[[#This Row],[Tournament]]),"",IF(COUNT(tData[[#This Row],[R1]:[R3]])=0,"No show",RIGHT("000"&amp;FLOOR(tData[[#This Row],[Best]],$R$1),3)&amp;"-"&amp;RIGHT("000"&amp;FLOOR(tData[[#This Row],[Best]],$R$1)+$R$1-1,3)))</f>
        <v>400-449</v>
      </c>
      <c r="S380" s="51" t="str">
        <f>IF(ISBLANK(tData[[#This Row],[Tournament]]),"",IF(COUNT(tData[[#This Row],[R1]:[R3]])=0,"No show",RIGHT("000"&amp;FLOOR(tData[[#This Row],[Best]],$S$1),3)&amp;"-"&amp;RIGHT("000"&amp;FLOOR(tData[[#This Row],[Best]],$S$1)+$S$1-1,3)))</f>
        <v>400-409</v>
      </c>
      <c r="T380" s="58" t="s">
        <v>74</v>
      </c>
      <c r="U380" s="48" t="str">
        <f ca="1">IF(OR(tData[[#This Row],[Q]]="X",tData[[#This Row],[Q]]="*"),IFERROR(OFFSET(tComplete[[#Headers],[Next Round]],MATCH(tData[[#This Row],[Tournament]],tComplete[Tournament],0),0),""),"")</f>
        <v>Qualifikation Deutschland - Aachen</v>
      </c>
      <c r="V380" s="41" t="b">
        <f>IF(ISBLANK(tData[[#This Row],[Tournament]]),"",NOT(ISERR(FIND("SAP",UPPER(tData[[#This Row],[Team]])))))</f>
        <v>0</v>
      </c>
    </row>
    <row r="381" spans="2:22" ht="16" x14ac:dyDescent="0.2">
      <c r="B381" s="41" t="s">
        <v>146</v>
      </c>
      <c r="C381" s="41"/>
      <c r="D381" s="41" t="str">
        <f ca="1">IFERROR(OFFSET(tComplete[[#Headers],[Country]],MATCH(tData[[#This Row],[Tournament]],tComplete[Tournament],0),0),"")</f>
        <v>DE</v>
      </c>
      <c r="E381" s="49">
        <f ca="1">IFERROR(OFFSET(tComplete[[#Headers],[Date]],MATCH(tData[[#This Row],[Tournament]],tComplete[Tournament],0),0),"")</f>
        <v>46053</v>
      </c>
      <c r="F381" s="49" t="str">
        <f ca="1">IFERROR(OFFSET(tComplete[[#Headers],[Round]],MATCH(tData[[#This Row],[Tournament]],tComplete[Tournament],0),0),"")</f>
        <v>Regio</v>
      </c>
      <c r="G381" s="41" t="s">
        <v>668</v>
      </c>
      <c r="H381" s="41">
        <v>270</v>
      </c>
      <c r="I381" s="41">
        <v>260</v>
      </c>
      <c r="J381" s="41">
        <v>280</v>
      </c>
      <c r="K381" s="41"/>
      <c r="L381" s="41">
        <v>260</v>
      </c>
      <c r="M381" s="41">
        <v>250</v>
      </c>
      <c r="N381" s="41">
        <v>300</v>
      </c>
      <c r="O381" s="48">
        <f>IF(ISBLANK(B381),"",IF(COUNT(tData[[#This Row],[R1]:[R3]])=0,"",MAX(tData[[#This Row],[R1]:[R3]])))</f>
        <v>280</v>
      </c>
      <c r="P381" s="50">
        <f>IF(ISBLANK(tData[[#This Row],[Tournament]]),"",IF(COUNT(tData[[#This Row],[R1]:[R3]])=0,"",MAX(tData[[#This Row],[R1]:[R3]],tData[[#This Row],[QF]:[F2]])))</f>
        <v>300</v>
      </c>
      <c r="Q381" s="51">
        <f>IF(ISBLANK(tData[[#This Row],[Tournament]]),"",IFERROR(AVERAGE(tData[[#This Row],[R1]:[R3]],tData[[#This Row],[QF]:[F2]]),""))</f>
        <v>270</v>
      </c>
      <c r="R381" s="51" t="str">
        <f>IF(ISBLANK(tData[[#This Row],[Tournament]]),"",IF(COUNT(tData[[#This Row],[R1]:[R3]])=0,"No show",RIGHT("000"&amp;FLOOR(tData[[#This Row],[Best]],$R$1),3)&amp;"-"&amp;RIGHT("000"&amp;FLOOR(tData[[#This Row],[Best]],$R$1)+$R$1-1,3)))</f>
        <v>300-349</v>
      </c>
      <c r="S381" s="51" t="str">
        <f>IF(ISBLANK(tData[[#This Row],[Tournament]]),"",IF(COUNT(tData[[#This Row],[R1]:[R3]])=0,"No show",RIGHT("000"&amp;FLOOR(tData[[#This Row],[Best]],$S$1),3)&amp;"-"&amp;RIGHT("000"&amp;FLOOR(tData[[#This Row],[Best]],$S$1)+$S$1-1,3)))</f>
        <v>300-309</v>
      </c>
      <c r="T381" s="58"/>
      <c r="U381" s="48" t="str">
        <f ca="1">IF(OR(tData[[#This Row],[Q]]="X",tData[[#This Row],[Q]]="*"),IFERROR(OFFSET(tComplete[[#Headers],[Next Round]],MATCH(tData[[#This Row],[Tournament]],tComplete[Tournament],0),0),""),"")</f>
        <v/>
      </c>
      <c r="V381" s="41" t="b">
        <f>IF(ISBLANK(tData[[#This Row],[Tournament]]),"",NOT(ISERR(FIND("SAP",UPPER(tData[[#This Row],[Team]])))))</f>
        <v>0</v>
      </c>
    </row>
    <row r="382" spans="2:22" ht="16" x14ac:dyDescent="0.2">
      <c r="B382" s="41" t="s">
        <v>146</v>
      </c>
      <c r="C382" s="41"/>
      <c r="D382" s="41" t="str">
        <f ca="1">IFERROR(OFFSET(tComplete[[#Headers],[Country]],MATCH(tData[[#This Row],[Tournament]],tComplete[Tournament],0),0),"")</f>
        <v>DE</v>
      </c>
      <c r="E382" s="49">
        <f ca="1">IFERROR(OFFSET(tComplete[[#Headers],[Date]],MATCH(tData[[#This Row],[Tournament]],tComplete[Tournament],0),0),"")</f>
        <v>46053</v>
      </c>
      <c r="F382" s="49" t="str">
        <f ca="1">IFERROR(OFFSET(tComplete[[#Headers],[Round]],MATCH(tData[[#This Row],[Tournament]],tComplete[Tournament],0),0),"")</f>
        <v>Regio</v>
      </c>
      <c r="G382" s="41" t="s">
        <v>669</v>
      </c>
      <c r="H382" s="41">
        <v>210</v>
      </c>
      <c r="I382" s="41">
        <v>230</v>
      </c>
      <c r="J382" s="41">
        <v>260</v>
      </c>
      <c r="K382" s="41"/>
      <c r="L382" s="41">
        <v>230</v>
      </c>
      <c r="M382" s="41">
        <v>0</v>
      </c>
      <c r="N382" s="41">
        <v>0</v>
      </c>
      <c r="O382" s="48">
        <f>IF(ISBLANK(B382),"",IF(COUNT(tData[[#This Row],[R1]:[R3]])=0,"",MAX(tData[[#This Row],[R1]:[R3]])))</f>
        <v>260</v>
      </c>
      <c r="P382" s="50">
        <f>IF(ISBLANK(tData[[#This Row],[Tournament]]),"",IF(COUNT(tData[[#This Row],[R1]:[R3]])=0,"",MAX(tData[[#This Row],[R1]:[R3]],tData[[#This Row],[QF]:[F2]])))</f>
        <v>260</v>
      </c>
      <c r="Q382" s="51">
        <f>IF(ISBLANK(tData[[#This Row],[Tournament]]),"",IFERROR(AVERAGE(tData[[#This Row],[R1]:[R3]],tData[[#This Row],[QF]:[F2]]),""))</f>
        <v>155</v>
      </c>
      <c r="R382" s="51" t="str">
        <f>IF(ISBLANK(tData[[#This Row],[Tournament]]),"",IF(COUNT(tData[[#This Row],[R1]:[R3]])=0,"No show",RIGHT("000"&amp;FLOOR(tData[[#This Row],[Best]],$R$1),3)&amp;"-"&amp;RIGHT("000"&amp;FLOOR(tData[[#This Row],[Best]],$R$1)+$R$1-1,3)))</f>
        <v>250-299</v>
      </c>
      <c r="S382" s="51" t="str">
        <f>IF(ISBLANK(tData[[#This Row],[Tournament]]),"",IF(COUNT(tData[[#This Row],[R1]:[R3]])=0,"No show",RIGHT("000"&amp;FLOOR(tData[[#This Row],[Best]],$S$1),3)&amp;"-"&amp;RIGHT("000"&amp;FLOOR(tData[[#This Row],[Best]],$S$1)+$S$1-1,3)))</f>
        <v>260-269</v>
      </c>
      <c r="T382" s="58" t="s">
        <v>74</v>
      </c>
      <c r="U382" s="48" t="str">
        <f ca="1">IF(OR(tData[[#This Row],[Q]]="X",tData[[#This Row],[Q]]="*"),IFERROR(OFFSET(tComplete[[#Headers],[Next Round]],MATCH(tData[[#This Row],[Tournament]],tComplete[Tournament],0),0),""),"")</f>
        <v>Qualifikation Deutschland - Aachen</v>
      </c>
      <c r="V382" s="41" t="b">
        <f>IF(ISBLANK(tData[[#This Row],[Tournament]]),"",NOT(ISERR(FIND("SAP",UPPER(tData[[#This Row],[Team]])))))</f>
        <v>0</v>
      </c>
    </row>
    <row r="383" spans="2:22" ht="16" x14ac:dyDescent="0.2">
      <c r="B383" s="41" t="s">
        <v>146</v>
      </c>
      <c r="C383" s="41"/>
      <c r="D383" s="41" t="str">
        <f ca="1">IFERROR(OFFSET(tComplete[[#Headers],[Country]],MATCH(tData[[#This Row],[Tournament]],tComplete[Tournament],0),0),"")</f>
        <v>DE</v>
      </c>
      <c r="E383" s="49">
        <f ca="1">IFERROR(OFFSET(tComplete[[#Headers],[Date]],MATCH(tData[[#This Row],[Tournament]],tComplete[Tournament],0),0),"")</f>
        <v>46053</v>
      </c>
      <c r="F383" s="49" t="str">
        <f ca="1">IFERROR(OFFSET(tComplete[[#Headers],[Round]],MATCH(tData[[#This Row],[Tournament]],tComplete[Tournament],0),0),"")</f>
        <v>Regio</v>
      </c>
      <c r="G383" s="41" t="s">
        <v>670</v>
      </c>
      <c r="H383" s="41">
        <v>180</v>
      </c>
      <c r="I383" s="41">
        <v>230</v>
      </c>
      <c r="J383" s="41">
        <v>205</v>
      </c>
      <c r="K383" s="41"/>
      <c r="L383" s="41">
        <v>205</v>
      </c>
      <c r="M383" s="41">
        <v>0</v>
      </c>
      <c r="N383" s="41">
        <v>0</v>
      </c>
      <c r="O383" s="48">
        <f>IF(ISBLANK(B383),"",IF(COUNT(tData[[#This Row],[R1]:[R3]])=0,"",MAX(tData[[#This Row],[R1]:[R3]])))</f>
        <v>230</v>
      </c>
      <c r="P383" s="50">
        <f>IF(ISBLANK(tData[[#This Row],[Tournament]]),"",IF(COUNT(tData[[#This Row],[R1]:[R3]])=0,"",MAX(tData[[#This Row],[R1]:[R3]],tData[[#This Row],[QF]:[F2]])))</f>
        <v>230</v>
      </c>
      <c r="Q383" s="51">
        <f>IF(ISBLANK(tData[[#This Row],[Tournament]]),"",IFERROR(AVERAGE(tData[[#This Row],[R1]:[R3]],tData[[#This Row],[QF]:[F2]]),""))</f>
        <v>136.66666666666666</v>
      </c>
      <c r="R383" s="51" t="str">
        <f>IF(ISBLANK(tData[[#This Row],[Tournament]]),"",IF(COUNT(tData[[#This Row],[R1]:[R3]])=0,"No show",RIGHT("000"&amp;FLOOR(tData[[#This Row],[Best]],$R$1),3)&amp;"-"&amp;RIGHT("000"&amp;FLOOR(tData[[#This Row],[Best]],$R$1)+$R$1-1,3)))</f>
        <v>200-249</v>
      </c>
      <c r="S383" s="51" t="str">
        <f>IF(ISBLANK(tData[[#This Row],[Tournament]]),"",IF(COUNT(tData[[#This Row],[R1]:[R3]])=0,"No show",RIGHT("000"&amp;FLOOR(tData[[#This Row],[Best]],$S$1),3)&amp;"-"&amp;RIGHT("000"&amp;FLOOR(tData[[#This Row],[Best]],$S$1)+$S$1-1,3)))</f>
        <v>230-239</v>
      </c>
      <c r="T383" s="58"/>
      <c r="U383" s="48" t="str">
        <f ca="1">IF(OR(tData[[#This Row],[Q]]="X",tData[[#This Row],[Q]]="*"),IFERROR(OFFSET(tComplete[[#Headers],[Next Round]],MATCH(tData[[#This Row],[Tournament]],tComplete[Tournament],0),0),""),"")</f>
        <v/>
      </c>
      <c r="V383" s="41" t="b">
        <f>IF(ISBLANK(tData[[#This Row],[Tournament]]),"",NOT(ISERR(FIND("SAP",UPPER(tData[[#This Row],[Team]])))))</f>
        <v>0</v>
      </c>
    </row>
    <row r="384" spans="2:22" ht="16" x14ac:dyDescent="0.2">
      <c r="B384" s="41" t="s">
        <v>146</v>
      </c>
      <c r="C384" s="41"/>
      <c r="D384" s="41" t="str">
        <f ca="1">IFERROR(OFFSET(tComplete[[#Headers],[Country]],MATCH(tData[[#This Row],[Tournament]],tComplete[Tournament],0),0),"")</f>
        <v>DE</v>
      </c>
      <c r="E384" s="49">
        <f ca="1">IFERROR(OFFSET(tComplete[[#Headers],[Date]],MATCH(tData[[#This Row],[Tournament]],tComplete[Tournament],0),0),"")</f>
        <v>46053</v>
      </c>
      <c r="F384" s="49" t="str">
        <f ca="1">IFERROR(OFFSET(tComplete[[#Headers],[Round]],MATCH(tData[[#This Row],[Tournament]],tComplete[Tournament],0),0),"")</f>
        <v>Regio</v>
      </c>
      <c r="G384" s="41" t="s">
        <v>671</v>
      </c>
      <c r="H384" s="41">
        <v>195</v>
      </c>
      <c r="I384" s="41">
        <v>220</v>
      </c>
      <c r="J384" s="41">
        <v>210</v>
      </c>
      <c r="K384" s="41"/>
      <c r="L384" s="48"/>
      <c r="M384" s="48"/>
      <c r="N384" s="48"/>
      <c r="O384" s="48">
        <f>IF(ISBLANK(B384),"",IF(COUNT(tData[[#This Row],[R1]:[R3]])=0,"",MAX(tData[[#This Row],[R1]:[R3]])))</f>
        <v>220</v>
      </c>
      <c r="P384" s="50">
        <f>IF(ISBLANK(tData[[#This Row],[Tournament]]),"",IF(COUNT(tData[[#This Row],[R1]:[R3]])=0,"",MAX(tData[[#This Row],[R1]:[R3]],tData[[#This Row],[QF]:[F2]])))</f>
        <v>220</v>
      </c>
      <c r="Q384" s="51">
        <f>IF(ISBLANK(tData[[#This Row],[Tournament]]),"",IFERROR(AVERAGE(tData[[#This Row],[R1]:[R3]],tData[[#This Row],[QF]:[F2]]),""))</f>
        <v>208.33333333333334</v>
      </c>
      <c r="R384" s="51" t="str">
        <f>IF(ISBLANK(tData[[#This Row],[Tournament]]),"",IF(COUNT(tData[[#This Row],[R1]:[R3]])=0,"No show",RIGHT("000"&amp;FLOOR(tData[[#This Row],[Best]],$R$1),3)&amp;"-"&amp;RIGHT("000"&amp;FLOOR(tData[[#This Row],[Best]],$R$1)+$R$1-1,3)))</f>
        <v>200-249</v>
      </c>
      <c r="S384" s="51" t="str">
        <f>IF(ISBLANK(tData[[#This Row],[Tournament]]),"",IF(COUNT(tData[[#This Row],[R1]:[R3]])=0,"No show",RIGHT("000"&amp;FLOOR(tData[[#This Row],[Best]],$S$1),3)&amp;"-"&amp;RIGHT("000"&amp;FLOOR(tData[[#This Row],[Best]],$S$1)+$S$1-1,3)))</f>
        <v>220-229</v>
      </c>
      <c r="T384" s="58"/>
      <c r="U384" s="48" t="str">
        <f ca="1">IF(OR(tData[[#This Row],[Q]]="X",tData[[#This Row],[Q]]="*"),IFERROR(OFFSET(tComplete[[#Headers],[Next Round]],MATCH(tData[[#This Row],[Tournament]],tComplete[Tournament],0),0),""),"")</f>
        <v/>
      </c>
      <c r="V384" s="41" t="b">
        <f>IF(ISBLANK(tData[[#This Row],[Tournament]]),"",NOT(ISERR(FIND("SAP",UPPER(tData[[#This Row],[Team]])))))</f>
        <v>0</v>
      </c>
    </row>
    <row r="385" spans="2:22" ht="16" x14ac:dyDescent="0.2">
      <c r="B385" s="41" t="s">
        <v>146</v>
      </c>
      <c r="C385" s="41"/>
      <c r="D385" s="41" t="str">
        <f ca="1">IFERROR(OFFSET(tComplete[[#Headers],[Country]],MATCH(tData[[#This Row],[Tournament]],tComplete[Tournament],0),0),"")</f>
        <v>DE</v>
      </c>
      <c r="E385" s="49">
        <f ca="1">IFERROR(OFFSET(tComplete[[#Headers],[Date]],MATCH(tData[[#This Row],[Tournament]],tComplete[Tournament],0),0),"")</f>
        <v>46053</v>
      </c>
      <c r="F385" s="49" t="str">
        <f ca="1">IFERROR(OFFSET(tComplete[[#Headers],[Round]],MATCH(tData[[#This Row],[Tournament]],tComplete[Tournament],0),0),"")</f>
        <v>Regio</v>
      </c>
      <c r="G385" s="41" t="s">
        <v>672</v>
      </c>
      <c r="H385" s="41">
        <v>200</v>
      </c>
      <c r="I385" s="41">
        <v>180</v>
      </c>
      <c r="J385" s="41">
        <v>190</v>
      </c>
      <c r="K385" s="41"/>
      <c r="L385" s="48"/>
      <c r="M385" s="48"/>
      <c r="N385" s="48"/>
      <c r="O385" s="48">
        <f>IF(ISBLANK(B385),"",IF(COUNT(tData[[#This Row],[R1]:[R3]])=0,"",MAX(tData[[#This Row],[R1]:[R3]])))</f>
        <v>200</v>
      </c>
      <c r="P385" s="50">
        <f>IF(ISBLANK(tData[[#This Row],[Tournament]]),"",IF(COUNT(tData[[#This Row],[R1]:[R3]])=0,"",MAX(tData[[#This Row],[R1]:[R3]],tData[[#This Row],[QF]:[F2]])))</f>
        <v>200</v>
      </c>
      <c r="Q385" s="51">
        <f>IF(ISBLANK(tData[[#This Row],[Tournament]]),"",IFERROR(AVERAGE(tData[[#This Row],[R1]:[R3]],tData[[#This Row],[QF]:[F2]]),""))</f>
        <v>190</v>
      </c>
      <c r="R385" s="51" t="str">
        <f>IF(ISBLANK(tData[[#This Row],[Tournament]]),"",IF(COUNT(tData[[#This Row],[R1]:[R3]])=0,"No show",RIGHT("000"&amp;FLOOR(tData[[#This Row],[Best]],$R$1),3)&amp;"-"&amp;RIGHT("000"&amp;FLOOR(tData[[#This Row],[Best]],$R$1)+$R$1-1,3)))</f>
        <v>200-249</v>
      </c>
      <c r="S385" s="51" t="str">
        <f>IF(ISBLANK(tData[[#This Row],[Tournament]]),"",IF(COUNT(tData[[#This Row],[R1]:[R3]])=0,"No show",RIGHT("000"&amp;FLOOR(tData[[#This Row],[Best]],$S$1),3)&amp;"-"&amp;RIGHT("000"&amp;FLOOR(tData[[#This Row],[Best]],$S$1)+$S$1-1,3)))</f>
        <v>200-209</v>
      </c>
      <c r="T385" s="58"/>
      <c r="U385" s="48" t="str">
        <f ca="1">IF(OR(tData[[#This Row],[Q]]="X",tData[[#This Row],[Q]]="*"),IFERROR(OFFSET(tComplete[[#Headers],[Next Round]],MATCH(tData[[#This Row],[Tournament]],tComplete[Tournament],0),0),""),"")</f>
        <v/>
      </c>
      <c r="V385" s="41" t="b">
        <f>IF(ISBLANK(tData[[#This Row],[Tournament]]),"",NOT(ISERR(FIND("SAP",UPPER(tData[[#This Row],[Team]])))))</f>
        <v>0</v>
      </c>
    </row>
    <row r="386" spans="2:22" ht="16" x14ac:dyDescent="0.2">
      <c r="B386" s="41" t="s">
        <v>146</v>
      </c>
      <c r="C386" s="41"/>
      <c r="D386" s="41" t="str">
        <f ca="1">IFERROR(OFFSET(tComplete[[#Headers],[Country]],MATCH(tData[[#This Row],[Tournament]],tComplete[Tournament],0),0),"")</f>
        <v>DE</v>
      </c>
      <c r="E386" s="49">
        <f ca="1">IFERROR(OFFSET(tComplete[[#Headers],[Date]],MATCH(tData[[#This Row],[Tournament]],tComplete[Tournament],0),0),"")</f>
        <v>46053</v>
      </c>
      <c r="F386" s="49" t="str">
        <f ca="1">IFERROR(OFFSET(tComplete[[#Headers],[Round]],MATCH(tData[[#This Row],[Tournament]],tComplete[Tournament],0),0),"")</f>
        <v>Regio</v>
      </c>
      <c r="G386" s="41" t="s">
        <v>673</v>
      </c>
      <c r="H386" s="41">
        <v>150</v>
      </c>
      <c r="I386" s="41">
        <v>140</v>
      </c>
      <c r="J386" s="41">
        <v>180</v>
      </c>
      <c r="K386" s="41"/>
      <c r="L386" s="48"/>
      <c r="M386" s="48"/>
      <c r="N386" s="48"/>
      <c r="O386" s="48">
        <f>IF(ISBLANK(B386),"",IF(COUNT(tData[[#This Row],[R1]:[R3]])=0,"",MAX(tData[[#This Row],[R1]:[R3]])))</f>
        <v>180</v>
      </c>
      <c r="P386" s="50">
        <f>IF(ISBLANK(tData[[#This Row],[Tournament]]),"",IF(COUNT(tData[[#This Row],[R1]:[R3]])=0,"",MAX(tData[[#This Row],[R1]:[R3]],tData[[#This Row],[QF]:[F2]])))</f>
        <v>180</v>
      </c>
      <c r="Q386" s="51">
        <f>IF(ISBLANK(tData[[#This Row],[Tournament]]),"",IFERROR(AVERAGE(tData[[#This Row],[R1]:[R3]],tData[[#This Row],[QF]:[F2]]),""))</f>
        <v>156.66666666666666</v>
      </c>
      <c r="R386" s="51" t="str">
        <f>IF(ISBLANK(tData[[#This Row],[Tournament]]),"",IF(COUNT(tData[[#This Row],[R1]:[R3]])=0,"No show",RIGHT("000"&amp;FLOOR(tData[[#This Row],[Best]],$R$1),3)&amp;"-"&amp;RIGHT("000"&amp;FLOOR(tData[[#This Row],[Best]],$R$1)+$R$1-1,3)))</f>
        <v>150-199</v>
      </c>
      <c r="S386" s="51" t="str">
        <f>IF(ISBLANK(tData[[#This Row],[Tournament]]),"",IF(COUNT(tData[[#This Row],[R1]:[R3]])=0,"No show",RIGHT("000"&amp;FLOOR(tData[[#This Row],[Best]],$S$1),3)&amp;"-"&amp;RIGHT("000"&amp;FLOOR(tData[[#This Row],[Best]],$S$1)+$S$1-1,3)))</f>
        <v>180-189</v>
      </c>
      <c r="T386" s="58"/>
      <c r="U386" s="48" t="str">
        <f ca="1">IF(OR(tData[[#This Row],[Q]]="X",tData[[#This Row],[Q]]="*"),IFERROR(OFFSET(tComplete[[#Headers],[Next Round]],MATCH(tData[[#This Row],[Tournament]],tComplete[Tournament],0),0),""),"")</f>
        <v/>
      </c>
      <c r="V386" s="41" t="b">
        <f>IF(ISBLANK(tData[[#This Row],[Tournament]]),"",NOT(ISERR(FIND("SAP",UPPER(tData[[#This Row],[Team]])))))</f>
        <v>0</v>
      </c>
    </row>
    <row r="387" spans="2:22" ht="16" x14ac:dyDescent="0.2">
      <c r="B387" s="41" t="s">
        <v>146</v>
      </c>
      <c r="C387" s="41"/>
      <c r="D387" s="41" t="str">
        <f ca="1">IFERROR(OFFSET(tComplete[[#Headers],[Country]],MATCH(tData[[#This Row],[Tournament]],tComplete[Tournament],0),0),"")</f>
        <v>DE</v>
      </c>
      <c r="E387" s="49">
        <f ca="1">IFERROR(OFFSET(tComplete[[#Headers],[Date]],MATCH(tData[[#This Row],[Tournament]],tComplete[Tournament],0),0),"")</f>
        <v>46053</v>
      </c>
      <c r="F387" s="49" t="str">
        <f ca="1">IFERROR(OFFSET(tComplete[[#Headers],[Round]],MATCH(tData[[#This Row],[Tournament]],tComplete[Tournament],0),0),"")</f>
        <v>Regio</v>
      </c>
      <c r="G387" s="41" t="s">
        <v>674</v>
      </c>
      <c r="H387" s="41">
        <v>155</v>
      </c>
      <c r="I387" s="41">
        <v>90</v>
      </c>
      <c r="J387" s="41">
        <v>160</v>
      </c>
      <c r="K387" s="41"/>
      <c r="L387" s="41"/>
      <c r="M387" s="41"/>
      <c r="N387" s="41"/>
      <c r="O387" s="48">
        <f>IF(ISBLANK(B387),"",IF(COUNT(tData[[#This Row],[R1]:[R3]])=0,"",MAX(tData[[#This Row],[R1]:[R3]])))</f>
        <v>160</v>
      </c>
      <c r="P387" s="50">
        <f>IF(ISBLANK(tData[[#This Row],[Tournament]]),"",IF(COUNT(tData[[#This Row],[R1]:[R3]])=0,"",MAX(tData[[#This Row],[R1]:[R3]],tData[[#This Row],[QF]:[F2]])))</f>
        <v>160</v>
      </c>
      <c r="Q387" s="51">
        <f>IF(ISBLANK(tData[[#This Row],[Tournament]]),"",IFERROR(AVERAGE(tData[[#This Row],[R1]:[R3]],tData[[#This Row],[QF]:[F2]]),""))</f>
        <v>135</v>
      </c>
      <c r="R387" s="51" t="str">
        <f>IF(ISBLANK(tData[[#This Row],[Tournament]]),"",IF(COUNT(tData[[#This Row],[R1]:[R3]])=0,"No show",RIGHT("000"&amp;FLOOR(tData[[#This Row],[Best]],$R$1),3)&amp;"-"&amp;RIGHT("000"&amp;FLOOR(tData[[#This Row],[Best]],$R$1)+$R$1-1,3)))</f>
        <v>150-199</v>
      </c>
      <c r="S387" s="51" t="str">
        <f>IF(ISBLANK(tData[[#This Row],[Tournament]]),"",IF(COUNT(tData[[#This Row],[R1]:[R3]])=0,"No show",RIGHT("000"&amp;FLOOR(tData[[#This Row],[Best]],$S$1),3)&amp;"-"&amp;RIGHT("000"&amp;FLOOR(tData[[#This Row],[Best]],$S$1)+$S$1-1,3)))</f>
        <v>160-169</v>
      </c>
      <c r="T387" s="58"/>
      <c r="U387" s="48" t="str">
        <f ca="1">IF(OR(tData[[#This Row],[Q]]="X",tData[[#This Row],[Q]]="*"),IFERROR(OFFSET(tComplete[[#Headers],[Next Round]],MATCH(tData[[#This Row],[Tournament]],tComplete[Tournament],0),0),""),"")</f>
        <v/>
      </c>
      <c r="V387" s="41" t="b">
        <f>IF(ISBLANK(tData[[#This Row],[Tournament]]),"",NOT(ISERR(FIND("SAP",UPPER(tData[[#This Row],[Team]])))))</f>
        <v>0</v>
      </c>
    </row>
    <row r="388" spans="2:22" ht="16" x14ac:dyDescent="0.2">
      <c r="B388" s="41" t="s">
        <v>146</v>
      </c>
      <c r="C388" s="41"/>
      <c r="D388" s="41" t="str">
        <f ca="1">IFERROR(OFFSET(tComplete[[#Headers],[Country]],MATCH(tData[[#This Row],[Tournament]],tComplete[Tournament],0),0),"")</f>
        <v>DE</v>
      </c>
      <c r="E388" s="49">
        <f ca="1">IFERROR(OFFSET(tComplete[[#Headers],[Date]],MATCH(tData[[#This Row],[Tournament]],tComplete[Tournament],0),0),"")</f>
        <v>46053</v>
      </c>
      <c r="F388" s="49" t="str">
        <f ca="1">IFERROR(OFFSET(tComplete[[#Headers],[Round]],MATCH(tData[[#This Row],[Tournament]],tComplete[Tournament],0),0),"")</f>
        <v>Regio</v>
      </c>
      <c r="G388" s="41" t="s">
        <v>675</v>
      </c>
      <c r="H388" s="41">
        <v>160</v>
      </c>
      <c r="I388" s="41">
        <v>160</v>
      </c>
      <c r="J388" s="41">
        <v>150</v>
      </c>
      <c r="K388" s="41"/>
      <c r="L388" s="41"/>
      <c r="M388" s="41"/>
      <c r="N388" s="41"/>
      <c r="O388" s="48">
        <f>IF(ISBLANK(B388),"",IF(COUNT(tData[[#This Row],[R1]:[R3]])=0,"",MAX(tData[[#This Row],[R1]:[R3]])))</f>
        <v>160</v>
      </c>
      <c r="P388" s="50">
        <f>IF(ISBLANK(tData[[#This Row],[Tournament]]),"",IF(COUNT(tData[[#This Row],[R1]:[R3]])=0,"",MAX(tData[[#This Row],[R1]:[R3]],tData[[#This Row],[QF]:[F2]])))</f>
        <v>160</v>
      </c>
      <c r="Q388" s="51">
        <f>IF(ISBLANK(tData[[#This Row],[Tournament]]),"",IFERROR(AVERAGE(tData[[#This Row],[R1]:[R3]],tData[[#This Row],[QF]:[F2]]),""))</f>
        <v>156.66666666666666</v>
      </c>
      <c r="R388" s="51" t="str">
        <f>IF(ISBLANK(tData[[#This Row],[Tournament]]),"",IF(COUNT(tData[[#This Row],[R1]:[R3]])=0,"No show",RIGHT("000"&amp;FLOOR(tData[[#This Row],[Best]],$R$1),3)&amp;"-"&amp;RIGHT("000"&amp;FLOOR(tData[[#This Row],[Best]],$R$1)+$R$1-1,3)))</f>
        <v>150-199</v>
      </c>
      <c r="S388" s="51" t="str">
        <f>IF(ISBLANK(tData[[#This Row],[Tournament]]),"",IF(COUNT(tData[[#This Row],[R1]:[R3]])=0,"No show",RIGHT("000"&amp;FLOOR(tData[[#This Row],[Best]],$S$1),3)&amp;"-"&amp;RIGHT("000"&amp;FLOOR(tData[[#This Row],[Best]],$S$1)+$S$1-1,3)))</f>
        <v>160-169</v>
      </c>
      <c r="T388" s="58"/>
      <c r="U388" s="48" t="str">
        <f ca="1">IF(OR(tData[[#This Row],[Q]]="X",tData[[#This Row],[Q]]="*"),IFERROR(OFFSET(tComplete[[#Headers],[Next Round]],MATCH(tData[[#This Row],[Tournament]],tComplete[Tournament],0),0),""),"")</f>
        <v/>
      </c>
      <c r="V388" s="41" t="b">
        <f>IF(ISBLANK(tData[[#This Row],[Tournament]]),"",NOT(ISERR(FIND("SAP",UPPER(tData[[#This Row],[Team]])))))</f>
        <v>0</v>
      </c>
    </row>
    <row r="389" spans="2:22" ht="16" x14ac:dyDescent="0.2">
      <c r="B389" s="41" t="s">
        <v>146</v>
      </c>
      <c r="C389" s="41"/>
      <c r="D389" s="41" t="str">
        <f ca="1">IFERROR(OFFSET(tComplete[[#Headers],[Country]],MATCH(tData[[#This Row],[Tournament]],tComplete[Tournament],0),0),"")</f>
        <v>DE</v>
      </c>
      <c r="E389" s="49">
        <f ca="1">IFERROR(OFFSET(tComplete[[#Headers],[Date]],MATCH(tData[[#This Row],[Tournament]],tComplete[Tournament],0),0),"")</f>
        <v>46053</v>
      </c>
      <c r="F389" s="49" t="str">
        <f ca="1">IFERROR(OFFSET(tComplete[[#Headers],[Round]],MATCH(tData[[#This Row],[Tournament]],tComplete[Tournament],0),0),"")</f>
        <v>Regio</v>
      </c>
      <c r="G389" s="41" t="s">
        <v>676</v>
      </c>
      <c r="H389" s="41">
        <v>140</v>
      </c>
      <c r="I389" s="41">
        <v>160</v>
      </c>
      <c r="J389" s="41">
        <v>135</v>
      </c>
      <c r="K389" s="41"/>
      <c r="L389" s="41"/>
      <c r="M389" s="41"/>
      <c r="N389" s="41"/>
      <c r="O389" s="48">
        <f>IF(ISBLANK(B389),"",IF(COUNT(tData[[#This Row],[R1]:[R3]])=0,"",MAX(tData[[#This Row],[R1]:[R3]])))</f>
        <v>160</v>
      </c>
      <c r="P389" s="50">
        <f>IF(ISBLANK(tData[[#This Row],[Tournament]]),"",IF(COUNT(tData[[#This Row],[R1]:[R3]])=0,"",MAX(tData[[#This Row],[R1]:[R3]],tData[[#This Row],[QF]:[F2]])))</f>
        <v>160</v>
      </c>
      <c r="Q389" s="51">
        <f>IF(ISBLANK(tData[[#This Row],[Tournament]]),"",IFERROR(AVERAGE(tData[[#This Row],[R1]:[R3]],tData[[#This Row],[QF]:[F2]]),""))</f>
        <v>145</v>
      </c>
      <c r="R389" s="51" t="str">
        <f>IF(ISBLANK(tData[[#This Row],[Tournament]]),"",IF(COUNT(tData[[#This Row],[R1]:[R3]])=0,"No show",RIGHT("000"&amp;FLOOR(tData[[#This Row],[Best]],$R$1),3)&amp;"-"&amp;RIGHT("000"&amp;FLOOR(tData[[#This Row],[Best]],$R$1)+$R$1-1,3)))</f>
        <v>150-199</v>
      </c>
      <c r="S389" s="51" t="str">
        <f>IF(ISBLANK(tData[[#This Row],[Tournament]]),"",IF(COUNT(tData[[#This Row],[R1]:[R3]])=0,"No show",RIGHT("000"&amp;FLOOR(tData[[#This Row],[Best]],$S$1),3)&amp;"-"&amp;RIGHT("000"&amp;FLOOR(tData[[#This Row],[Best]],$S$1)+$S$1-1,3)))</f>
        <v>160-169</v>
      </c>
      <c r="T389" s="58"/>
      <c r="U389" s="48" t="str">
        <f ca="1">IF(OR(tData[[#This Row],[Q]]="X",tData[[#This Row],[Q]]="*"),IFERROR(OFFSET(tComplete[[#Headers],[Next Round]],MATCH(tData[[#This Row],[Tournament]],tComplete[Tournament],0),0),""),"")</f>
        <v/>
      </c>
      <c r="V389" s="41" t="b">
        <f>IF(ISBLANK(tData[[#This Row],[Tournament]]),"",NOT(ISERR(FIND("SAP",UPPER(tData[[#This Row],[Team]])))))</f>
        <v>0</v>
      </c>
    </row>
    <row r="390" spans="2:22" ht="16" x14ac:dyDescent="0.2">
      <c r="B390" s="41" t="s">
        <v>146</v>
      </c>
      <c r="C390" s="41"/>
      <c r="D390" s="41" t="str">
        <f ca="1">IFERROR(OFFSET(tComplete[[#Headers],[Country]],MATCH(tData[[#This Row],[Tournament]],tComplete[Tournament],0),0),"")</f>
        <v>DE</v>
      </c>
      <c r="E390" s="49">
        <f ca="1">IFERROR(OFFSET(tComplete[[#Headers],[Date]],MATCH(tData[[#This Row],[Tournament]],tComplete[Tournament],0),0),"")</f>
        <v>46053</v>
      </c>
      <c r="F390" s="49" t="str">
        <f ca="1">IFERROR(OFFSET(tComplete[[#Headers],[Round]],MATCH(tData[[#This Row],[Tournament]],tComplete[Tournament],0),0),"")</f>
        <v>Regio</v>
      </c>
      <c r="G390" s="41" t="s">
        <v>677</v>
      </c>
      <c r="H390" s="41">
        <v>150</v>
      </c>
      <c r="I390" s="41">
        <v>140</v>
      </c>
      <c r="J390" s="41">
        <v>125</v>
      </c>
      <c r="K390" s="41"/>
      <c r="L390" s="41"/>
      <c r="M390" s="41"/>
      <c r="N390" s="41"/>
      <c r="O390" s="48">
        <f>IF(ISBLANK(B390),"",IF(COUNT(tData[[#This Row],[R1]:[R3]])=0,"",MAX(tData[[#This Row],[R1]:[R3]])))</f>
        <v>150</v>
      </c>
      <c r="P390" s="50">
        <f>IF(ISBLANK(tData[[#This Row],[Tournament]]),"",IF(COUNT(tData[[#This Row],[R1]:[R3]])=0,"",MAX(tData[[#This Row],[R1]:[R3]],tData[[#This Row],[QF]:[F2]])))</f>
        <v>150</v>
      </c>
      <c r="Q390" s="51">
        <f>IF(ISBLANK(tData[[#This Row],[Tournament]]),"",IFERROR(AVERAGE(tData[[#This Row],[R1]:[R3]],tData[[#This Row],[QF]:[F2]]),""))</f>
        <v>138.33333333333334</v>
      </c>
      <c r="R390" s="51" t="str">
        <f>IF(ISBLANK(tData[[#This Row],[Tournament]]),"",IF(COUNT(tData[[#This Row],[R1]:[R3]])=0,"No show",RIGHT("000"&amp;FLOOR(tData[[#This Row],[Best]],$R$1),3)&amp;"-"&amp;RIGHT("000"&amp;FLOOR(tData[[#This Row],[Best]],$R$1)+$R$1-1,3)))</f>
        <v>150-199</v>
      </c>
      <c r="S390" s="51" t="str">
        <f>IF(ISBLANK(tData[[#This Row],[Tournament]]),"",IF(COUNT(tData[[#This Row],[R1]:[R3]])=0,"No show",RIGHT("000"&amp;FLOOR(tData[[#This Row],[Best]],$S$1),3)&amp;"-"&amp;RIGHT("000"&amp;FLOOR(tData[[#This Row],[Best]],$S$1)+$S$1-1,3)))</f>
        <v>150-159</v>
      </c>
      <c r="T390" s="58"/>
      <c r="U390" s="48" t="str">
        <f ca="1">IF(OR(tData[[#This Row],[Q]]="X",tData[[#This Row],[Q]]="*"),IFERROR(OFFSET(tComplete[[#Headers],[Next Round]],MATCH(tData[[#This Row],[Tournament]],tComplete[Tournament],0),0),""),"")</f>
        <v/>
      </c>
      <c r="V390" s="41" t="b">
        <f>IF(ISBLANK(tData[[#This Row],[Tournament]]),"",NOT(ISERR(FIND("SAP",UPPER(tData[[#This Row],[Team]])))))</f>
        <v>0</v>
      </c>
    </row>
    <row r="391" spans="2:22" ht="16" x14ac:dyDescent="0.2">
      <c r="B391" s="41" t="s">
        <v>146</v>
      </c>
      <c r="C391" s="41"/>
      <c r="D391" s="41" t="str">
        <f ca="1">IFERROR(OFFSET(tComplete[[#Headers],[Country]],MATCH(tData[[#This Row],[Tournament]],tComplete[Tournament],0),0),"")</f>
        <v>DE</v>
      </c>
      <c r="E391" s="49">
        <f ca="1">IFERROR(OFFSET(tComplete[[#Headers],[Date]],MATCH(tData[[#This Row],[Tournament]],tComplete[Tournament],0),0),"")</f>
        <v>46053</v>
      </c>
      <c r="F391" s="49" t="str">
        <f ca="1">IFERROR(OFFSET(tComplete[[#Headers],[Round]],MATCH(tData[[#This Row],[Tournament]],tComplete[Tournament],0),0),"")</f>
        <v>Regio</v>
      </c>
      <c r="G391" s="41" t="s">
        <v>678</v>
      </c>
      <c r="H391" s="41">
        <v>145</v>
      </c>
      <c r="I391" s="41">
        <v>85</v>
      </c>
      <c r="J391" s="41">
        <v>120</v>
      </c>
      <c r="K391" s="41"/>
      <c r="L391" s="48"/>
      <c r="M391" s="48"/>
      <c r="N391" s="48"/>
      <c r="O391" s="48">
        <f>IF(ISBLANK(B391),"",IF(COUNT(tData[[#This Row],[R1]:[R3]])=0,"",MAX(tData[[#This Row],[R1]:[R3]])))</f>
        <v>145</v>
      </c>
      <c r="P391" s="50">
        <f>IF(ISBLANK(tData[[#This Row],[Tournament]]),"",IF(COUNT(tData[[#This Row],[R1]:[R3]])=0,"",MAX(tData[[#This Row],[R1]:[R3]],tData[[#This Row],[QF]:[F2]])))</f>
        <v>145</v>
      </c>
      <c r="Q391" s="51">
        <f>IF(ISBLANK(tData[[#This Row],[Tournament]]),"",IFERROR(AVERAGE(tData[[#This Row],[R1]:[R3]],tData[[#This Row],[QF]:[F2]]),""))</f>
        <v>116.66666666666667</v>
      </c>
      <c r="R391" s="51" t="str">
        <f>IF(ISBLANK(tData[[#This Row],[Tournament]]),"",IF(COUNT(tData[[#This Row],[R1]:[R3]])=0,"No show",RIGHT("000"&amp;FLOOR(tData[[#This Row],[Best]],$R$1),3)&amp;"-"&amp;RIGHT("000"&amp;FLOOR(tData[[#This Row],[Best]],$R$1)+$R$1-1,3)))</f>
        <v>100-149</v>
      </c>
      <c r="S391" s="51" t="str">
        <f>IF(ISBLANK(tData[[#This Row],[Tournament]]),"",IF(COUNT(tData[[#This Row],[R1]:[R3]])=0,"No show",RIGHT("000"&amp;FLOOR(tData[[#This Row],[Best]],$S$1),3)&amp;"-"&amp;RIGHT("000"&amp;FLOOR(tData[[#This Row],[Best]],$S$1)+$S$1-1,3)))</f>
        <v>140-149</v>
      </c>
      <c r="T391" s="58"/>
      <c r="U391" s="48" t="str">
        <f ca="1">IF(OR(tData[[#This Row],[Q]]="X",tData[[#This Row],[Q]]="*"),IFERROR(OFFSET(tComplete[[#Headers],[Next Round]],MATCH(tData[[#This Row],[Tournament]],tComplete[Tournament],0),0),""),"")</f>
        <v/>
      </c>
      <c r="V391" s="41" t="b">
        <f>IF(ISBLANK(tData[[#This Row],[Tournament]]),"",NOT(ISERR(FIND("SAP",UPPER(tData[[#This Row],[Team]])))))</f>
        <v>0</v>
      </c>
    </row>
    <row r="392" spans="2:22" ht="16" x14ac:dyDescent="0.2">
      <c r="B392" s="41" t="s">
        <v>146</v>
      </c>
      <c r="C392" s="41"/>
      <c r="D392" s="41" t="str">
        <f ca="1">IFERROR(OFFSET(tComplete[[#Headers],[Country]],MATCH(tData[[#This Row],[Tournament]],tComplete[Tournament],0),0),"")</f>
        <v>DE</v>
      </c>
      <c r="E392" s="49">
        <f ca="1">IFERROR(OFFSET(tComplete[[#Headers],[Date]],MATCH(tData[[#This Row],[Tournament]],tComplete[Tournament],0),0),"")</f>
        <v>46053</v>
      </c>
      <c r="F392" s="49" t="str">
        <f ca="1">IFERROR(OFFSET(tComplete[[#Headers],[Round]],MATCH(tData[[#This Row],[Tournament]],tComplete[Tournament],0),0),"")</f>
        <v>Regio</v>
      </c>
      <c r="G392" s="41" t="s">
        <v>679</v>
      </c>
      <c r="H392" s="41">
        <v>115</v>
      </c>
      <c r="I392" s="41">
        <v>105</v>
      </c>
      <c r="J392" s="41">
        <v>115</v>
      </c>
      <c r="K392" s="41"/>
      <c r="L392" s="48"/>
      <c r="M392" s="48"/>
      <c r="N392" s="48"/>
      <c r="O392" s="48">
        <f>IF(ISBLANK(B392),"",IF(COUNT(tData[[#This Row],[R1]:[R3]])=0,"",MAX(tData[[#This Row],[R1]:[R3]])))</f>
        <v>115</v>
      </c>
      <c r="P392" s="50">
        <f>IF(ISBLANK(tData[[#This Row],[Tournament]]),"",IF(COUNT(tData[[#This Row],[R1]:[R3]])=0,"",MAX(tData[[#This Row],[R1]:[R3]],tData[[#This Row],[QF]:[F2]])))</f>
        <v>115</v>
      </c>
      <c r="Q392" s="51">
        <f>IF(ISBLANK(tData[[#This Row],[Tournament]]),"",IFERROR(AVERAGE(tData[[#This Row],[R1]:[R3]],tData[[#This Row],[QF]:[F2]]),""))</f>
        <v>111.66666666666667</v>
      </c>
      <c r="R392" s="51" t="str">
        <f>IF(ISBLANK(tData[[#This Row],[Tournament]]),"",IF(COUNT(tData[[#This Row],[R1]:[R3]])=0,"No show",RIGHT("000"&amp;FLOOR(tData[[#This Row],[Best]],$R$1),3)&amp;"-"&amp;RIGHT("000"&amp;FLOOR(tData[[#This Row],[Best]],$R$1)+$R$1-1,3)))</f>
        <v>100-149</v>
      </c>
      <c r="S392" s="51" t="str">
        <f>IF(ISBLANK(tData[[#This Row],[Tournament]]),"",IF(COUNT(tData[[#This Row],[R1]:[R3]])=0,"No show",RIGHT("000"&amp;FLOOR(tData[[#This Row],[Best]],$S$1),3)&amp;"-"&amp;RIGHT("000"&amp;FLOOR(tData[[#This Row],[Best]],$S$1)+$S$1-1,3)))</f>
        <v>110-119</v>
      </c>
      <c r="T392" s="58"/>
      <c r="U392" s="48" t="str">
        <f ca="1">IF(OR(tData[[#This Row],[Q]]="X",tData[[#This Row],[Q]]="*"),IFERROR(OFFSET(tComplete[[#Headers],[Next Round]],MATCH(tData[[#This Row],[Tournament]],tComplete[Tournament],0),0),""),"")</f>
        <v/>
      </c>
      <c r="V392" s="41" t="b">
        <f>IF(ISBLANK(tData[[#This Row],[Tournament]]),"",NOT(ISERR(FIND("SAP",UPPER(tData[[#This Row],[Team]])))))</f>
        <v>0</v>
      </c>
    </row>
    <row r="393" spans="2:22" ht="16" x14ac:dyDescent="0.2">
      <c r="B393" s="41" t="s">
        <v>34</v>
      </c>
      <c r="C393" s="41"/>
      <c r="D393" s="41" t="str">
        <f ca="1">IFERROR(OFFSET(tComplete[[#Headers],[Country]],MATCH(tData[[#This Row],[Tournament]],tComplete[Tournament],0),0),"")</f>
        <v>DE</v>
      </c>
      <c r="E393" s="49">
        <f ca="1">IFERROR(OFFSET(tComplete[[#Headers],[Date]],MATCH(tData[[#This Row],[Tournament]],tComplete[Tournament],0),0),"")</f>
        <v>46053</v>
      </c>
      <c r="F393" s="49" t="str">
        <f ca="1">IFERROR(OFFSET(tComplete[[#Headers],[Round]],MATCH(tData[[#This Row],[Tournament]],tComplete[Tournament],0),0),"")</f>
        <v>Regio</v>
      </c>
      <c r="G393" s="41" t="s">
        <v>680</v>
      </c>
      <c r="H393" s="41">
        <v>260</v>
      </c>
      <c r="I393" s="41">
        <v>360</v>
      </c>
      <c r="J393" s="41">
        <v>280</v>
      </c>
      <c r="K393" s="41"/>
      <c r="L393" s="41">
        <v>310</v>
      </c>
      <c r="M393" s="41">
        <v>290</v>
      </c>
      <c r="N393" s="41">
        <v>290</v>
      </c>
      <c r="O393" s="48">
        <f>IF(ISBLANK(B393),"",IF(COUNT(tData[[#This Row],[R1]:[R3]])=0,"",MAX(tData[[#This Row],[R1]:[R3]])))</f>
        <v>360</v>
      </c>
      <c r="P393" s="50">
        <f>IF(ISBLANK(tData[[#This Row],[Tournament]]),"",IF(COUNT(tData[[#This Row],[R1]:[R3]])=0,"",MAX(tData[[#This Row],[R1]:[R3]],tData[[#This Row],[QF]:[F2]])))</f>
        <v>360</v>
      </c>
      <c r="Q393" s="51">
        <f>IF(ISBLANK(tData[[#This Row],[Tournament]]),"",IFERROR(AVERAGE(tData[[#This Row],[R1]:[R3]],tData[[#This Row],[QF]:[F2]]),""))</f>
        <v>298.33333333333331</v>
      </c>
      <c r="R393" s="51" t="str">
        <f>IF(ISBLANK(tData[[#This Row],[Tournament]]),"",IF(COUNT(tData[[#This Row],[R1]:[R3]])=0,"No show",RIGHT("000"&amp;FLOOR(tData[[#This Row],[Best]],$R$1),3)&amp;"-"&amp;RIGHT("000"&amp;FLOOR(tData[[#This Row],[Best]],$R$1)+$R$1-1,3)))</f>
        <v>350-399</v>
      </c>
      <c r="S393" s="51" t="str">
        <f>IF(ISBLANK(tData[[#This Row],[Tournament]]),"",IF(COUNT(tData[[#This Row],[R1]:[R3]])=0,"No show",RIGHT("000"&amp;FLOOR(tData[[#This Row],[Best]],$S$1),3)&amp;"-"&amp;RIGHT("000"&amp;FLOOR(tData[[#This Row],[Best]],$S$1)+$S$1-1,3)))</f>
        <v>360-369</v>
      </c>
      <c r="T393" s="58"/>
      <c r="U393" s="48" t="str">
        <f ca="1">IF(OR(tData[[#This Row],[Q]]="X",tData[[#This Row],[Q]]="*"),IFERROR(OFFSET(tComplete[[#Headers],[Next Round]],MATCH(tData[[#This Row],[Tournament]],tComplete[Tournament],0),0),""),"")</f>
        <v/>
      </c>
      <c r="V393" s="41" t="b">
        <f>IF(ISBLANK(tData[[#This Row],[Tournament]]),"",NOT(ISERR(FIND("SAP",UPPER(tData[[#This Row],[Team]])))))</f>
        <v>0</v>
      </c>
    </row>
    <row r="394" spans="2:22" ht="16" x14ac:dyDescent="0.2">
      <c r="B394" s="41" t="s">
        <v>34</v>
      </c>
      <c r="C394" s="41"/>
      <c r="D394" s="41" t="str">
        <f ca="1">IFERROR(OFFSET(tComplete[[#Headers],[Country]],MATCH(tData[[#This Row],[Tournament]],tComplete[Tournament],0),0),"")</f>
        <v>DE</v>
      </c>
      <c r="E394" s="49">
        <f ca="1">IFERROR(OFFSET(tComplete[[#Headers],[Date]],MATCH(tData[[#This Row],[Tournament]],tComplete[Tournament],0),0),"")</f>
        <v>46053</v>
      </c>
      <c r="F394" s="49" t="str">
        <f ca="1">IFERROR(OFFSET(tComplete[[#Headers],[Round]],MATCH(tData[[#This Row],[Tournament]],tComplete[Tournament],0),0),"")</f>
        <v>Regio</v>
      </c>
      <c r="G394" s="41" t="s">
        <v>681</v>
      </c>
      <c r="H394" s="41">
        <v>175</v>
      </c>
      <c r="I394" s="41">
        <v>260</v>
      </c>
      <c r="J394" s="41">
        <v>240</v>
      </c>
      <c r="K394" s="41"/>
      <c r="L394" s="41">
        <v>230</v>
      </c>
      <c r="M394" s="41">
        <v>240</v>
      </c>
      <c r="N394" s="41">
        <v>230</v>
      </c>
      <c r="O394" s="48">
        <f>IF(ISBLANK(B394),"",IF(COUNT(tData[[#This Row],[R1]:[R3]])=0,"",MAX(tData[[#This Row],[R1]:[R3]])))</f>
        <v>260</v>
      </c>
      <c r="P394" s="50">
        <f>IF(ISBLANK(tData[[#This Row],[Tournament]]),"",IF(COUNT(tData[[#This Row],[R1]:[R3]])=0,"",MAX(tData[[#This Row],[R1]:[R3]],tData[[#This Row],[QF]:[F2]])))</f>
        <v>260</v>
      </c>
      <c r="Q394" s="51">
        <f>IF(ISBLANK(tData[[#This Row],[Tournament]]),"",IFERROR(AVERAGE(tData[[#This Row],[R1]:[R3]],tData[[#This Row],[QF]:[F2]]),""))</f>
        <v>229.16666666666666</v>
      </c>
      <c r="R394" s="51" t="str">
        <f>IF(ISBLANK(tData[[#This Row],[Tournament]]),"",IF(COUNT(tData[[#This Row],[R1]:[R3]])=0,"No show",RIGHT("000"&amp;FLOOR(tData[[#This Row],[Best]],$R$1),3)&amp;"-"&amp;RIGHT("000"&amp;FLOOR(tData[[#This Row],[Best]],$R$1)+$R$1-1,3)))</f>
        <v>250-299</v>
      </c>
      <c r="S394" s="51" t="str">
        <f>IF(ISBLANK(tData[[#This Row],[Tournament]]),"",IF(COUNT(tData[[#This Row],[R1]:[R3]])=0,"No show",RIGHT("000"&amp;FLOOR(tData[[#This Row],[Best]],$S$1),3)&amp;"-"&amp;RIGHT("000"&amp;FLOOR(tData[[#This Row],[Best]],$S$1)+$S$1-1,3)))</f>
        <v>260-269</v>
      </c>
      <c r="T394" s="58"/>
      <c r="U394" s="48" t="str">
        <f ca="1">IF(OR(tData[[#This Row],[Q]]="X",tData[[#This Row],[Q]]="*"),IFERROR(OFFSET(tComplete[[#Headers],[Next Round]],MATCH(tData[[#This Row],[Tournament]],tComplete[Tournament],0),0),""),"")</f>
        <v/>
      </c>
      <c r="V394" s="41" t="b">
        <f>IF(ISBLANK(tData[[#This Row],[Tournament]]),"",NOT(ISERR(FIND("SAP",UPPER(tData[[#This Row],[Team]])))))</f>
        <v>0</v>
      </c>
    </row>
    <row r="395" spans="2:22" ht="16" x14ac:dyDescent="0.2">
      <c r="B395" s="41" t="s">
        <v>34</v>
      </c>
      <c r="C395" s="41"/>
      <c r="D395" s="41" t="str">
        <f ca="1">IFERROR(OFFSET(tComplete[[#Headers],[Country]],MATCH(tData[[#This Row],[Tournament]],tComplete[Tournament],0),0),"")</f>
        <v>DE</v>
      </c>
      <c r="E395" s="49">
        <f ca="1">IFERROR(OFFSET(tComplete[[#Headers],[Date]],MATCH(tData[[#This Row],[Tournament]],tComplete[Tournament],0),0),"")</f>
        <v>46053</v>
      </c>
      <c r="F395" s="49" t="str">
        <f ca="1">IFERROR(OFFSET(tComplete[[#Headers],[Round]],MATCH(tData[[#This Row],[Tournament]],tComplete[Tournament],0),0),"")</f>
        <v>Regio</v>
      </c>
      <c r="G395" s="41" t="s">
        <v>682</v>
      </c>
      <c r="H395" s="41">
        <v>240</v>
      </c>
      <c r="I395" s="41">
        <v>215</v>
      </c>
      <c r="J395" s="41">
        <v>220</v>
      </c>
      <c r="K395" s="41"/>
      <c r="L395" s="41">
        <v>225</v>
      </c>
      <c r="M395" s="41"/>
      <c r="N395" s="41"/>
      <c r="O395" s="48">
        <f>IF(ISBLANK(B395),"",IF(COUNT(tData[[#This Row],[R1]:[R3]])=0,"",MAX(tData[[#This Row],[R1]:[R3]])))</f>
        <v>240</v>
      </c>
      <c r="P395" s="50">
        <f>IF(ISBLANK(tData[[#This Row],[Tournament]]),"",IF(COUNT(tData[[#This Row],[R1]:[R3]])=0,"",MAX(tData[[#This Row],[R1]:[R3]],tData[[#This Row],[QF]:[F2]])))</f>
        <v>240</v>
      </c>
      <c r="Q395" s="51">
        <f>IF(ISBLANK(tData[[#This Row],[Tournament]]),"",IFERROR(AVERAGE(tData[[#This Row],[R1]:[R3]],tData[[#This Row],[QF]:[F2]]),""))</f>
        <v>225</v>
      </c>
      <c r="R395" s="51" t="str">
        <f>IF(ISBLANK(tData[[#This Row],[Tournament]]),"",IF(COUNT(tData[[#This Row],[R1]:[R3]])=0,"No show",RIGHT("000"&amp;FLOOR(tData[[#This Row],[Best]],$R$1),3)&amp;"-"&amp;RIGHT("000"&amp;FLOOR(tData[[#This Row],[Best]],$R$1)+$R$1-1,3)))</f>
        <v>200-249</v>
      </c>
      <c r="S395" s="51" t="str">
        <f>IF(ISBLANK(tData[[#This Row],[Tournament]]),"",IF(COUNT(tData[[#This Row],[R1]:[R3]])=0,"No show",RIGHT("000"&amp;FLOOR(tData[[#This Row],[Best]],$S$1),3)&amp;"-"&amp;RIGHT("000"&amp;FLOOR(tData[[#This Row],[Best]],$S$1)+$S$1-1,3)))</f>
        <v>240-249</v>
      </c>
      <c r="T395" s="58" t="s">
        <v>74</v>
      </c>
      <c r="U395" s="48" t="str">
        <f ca="1">IF(OR(tData[[#This Row],[Q]]="X",tData[[#This Row],[Q]]="*"),IFERROR(OFFSET(tComplete[[#Headers],[Next Round]],MATCH(tData[[#This Row],[Tournament]],tComplete[Tournament],0),0),""),"")</f>
        <v>Qualifikation Deutschland - Wildau</v>
      </c>
      <c r="V395" s="41" t="b">
        <f>IF(ISBLANK(tData[[#This Row],[Tournament]]),"",NOT(ISERR(FIND("SAP",UPPER(tData[[#This Row],[Team]])))))</f>
        <v>0</v>
      </c>
    </row>
    <row r="396" spans="2:22" ht="16" x14ac:dyDescent="0.2">
      <c r="B396" s="41" t="s">
        <v>34</v>
      </c>
      <c r="C396" s="41"/>
      <c r="D396" s="41" t="str">
        <f ca="1">IFERROR(OFFSET(tComplete[[#Headers],[Country]],MATCH(tData[[#This Row],[Tournament]],tComplete[Tournament],0),0),"")</f>
        <v>DE</v>
      </c>
      <c r="E396" s="49">
        <f ca="1">IFERROR(OFFSET(tComplete[[#Headers],[Date]],MATCH(tData[[#This Row],[Tournament]],tComplete[Tournament],0),0),"")</f>
        <v>46053</v>
      </c>
      <c r="F396" s="49" t="str">
        <f ca="1">IFERROR(OFFSET(tComplete[[#Headers],[Round]],MATCH(tData[[#This Row],[Tournament]],tComplete[Tournament],0),0),"")</f>
        <v>Regio</v>
      </c>
      <c r="G396" s="41" t="s">
        <v>683</v>
      </c>
      <c r="H396" s="41">
        <v>210</v>
      </c>
      <c r="I396" s="41">
        <v>175</v>
      </c>
      <c r="J396" s="41">
        <v>240</v>
      </c>
      <c r="K396" s="41"/>
      <c r="L396" s="41">
        <v>215</v>
      </c>
      <c r="M396" s="41"/>
      <c r="N396" s="41"/>
      <c r="O396" s="48">
        <f>IF(ISBLANK(B396),"",IF(COUNT(tData[[#This Row],[R1]:[R3]])=0,"",MAX(tData[[#This Row],[R1]:[R3]])))</f>
        <v>240</v>
      </c>
      <c r="P396" s="50">
        <f>IF(ISBLANK(tData[[#This Row],[Tournament]]),"",IF(COUNT(tData[[#This Row],[R1]:[R3]])=0,"",MAX(tData[[#This Row],[R1]:[R3]],tData[[#This Row],[QF]:[F2]])))</f>
        <v>240</v>
      </c>
      <c r="Q396" s="51">
        <f>IF(ISBLANK(tData[[#This Row],[Tournament]]),"",IFERROR(AVERAGE(tData[[#This Row],[R1]:[R3]],tData[[#This Row],[QF]:[F2]]),""))</f>
        <v>210</v>
      </c>
      <c r="R396" s="51" t="str">
        <f>IF(ISBLANK(tData[[#This Row],[Tournament]]),"",IF(COUNT(tData[[#This Row],[R1]:[R3]])=0,"No show",RIGHT("000"&amp;FLOOR(tData[[#This Row],[Best]],$R$1),3)&amp;"-"&amp;RIGHT("000"&amp;FLOOR(tData[[#This Row],[Best]],$R$1)+$R$1-1,3)))</f>
        <v>200-249</v>
      </c>
      <c r="S396" s="51" t="str">
        <f>IF(ISBLANK(tData[[#This Row],[Tournament]]),"",IF(COUNT(tData[[#This Row],[R1]:[R3]])=0,"No show",RIGHT("000"&amp;FLOOR(tData[[#This Row],[Best]],$S$1),3)&amp;"-"&amp;RIGHT("000"&amp;FLOOR(tData[[#This Row],[Best]],$S$1)+$S$1-1,3)))</f>
        <v>240-249</v>
      </c>
      <c r="T396" s="58"/>
      <c r="U396" s="48" t="str">
        <f ca="1">IF(OR(tData[[#This Row],[Q]]="X",tData[[#This Row],[Q]]="*"),IFERROR(OFFSET(tComplete[[#Headers],[Next Round]],MATCH(tData[[#This Row],[Tournament]],tComplete[Tournament],0),0),""),"")</f>
        <v/>
      </c>
      <c r="V396" s="41" t="b">
        <f>IF(ISBLANK(tData[[#This Row],[Tournament]]),"",NOT(ISERR(FIND("SAP",UPPER(tData[[#This Row],[Team]])))))</f>
        <v>0</v>
      </c>
    </row>
    <row r="397" spans="2:22" ht="16" x14ac:dyDescent="0.2">
      <c r="B397" s="41" t="s">
        <v>34</v>
      </c>
      <c r="C397" s="41"/>
      <c r="D397" s="41" t="str">
        <f ca="1">IFERROR(OFFSET(tComplete[[#Headers],[Country]],MATCH(tData[[#This Row],[Tournament]],tComplete[Tournament],0),0),"")</f>
        <v>DE</v>
      </c>
      <c r="E397" s="49">
        <f ca="1">IFERROR(OFFSET(tComplete[[#Headers],[Date]],MATCH(tData[[#This Row],[Tournament]],tComplete[Tournament],0),0),"")</f>
        <v>46053</v>
      </c>
      <c r="F397" s="49" t="str">
        <f ca="1">IFERROR(OFFSET(tComplete[[#Headers],[Round]],MATCH(tData[[#This Row],[Tournament]],tComplete[Tournament],0),0),"")</f>
        <v>Regio</v>
      </c>
      <c r="G397" s="41" t="s">
        <v>684</v>
      </c>
      <c r="H397" s="41">
        <v>220</v>
      </c>
      <c r="I397" s="41">
        <v>95</v>
      </c>
      <c r="J397" s="41">
        <v>185</v>
      </c>
      <c r="K397" s="41"/>
      <c r="L397" s="48"/>
      <c r="M397" s="48"/>
      <c r="N397" s="48"/>
      <c r="O397" s="48">
        <f>IF(ISBLANK(B397),"",IF(COUNT(tData[[#This Row],[R1]:[R3]])=0,"",MAX(tData[[#This Row],[R1]:[R3]])))</f>
        <v>220</v>
      </c>
      <c r="P397" s="50">
        <f>IF(ISBLANK(tData[[#This Row],[Tournament]]),"",IF(COUNT(tData[[#This Row],[R1]:[R3]])=0,"",MAX(tData[[#This Row],[R1]:[R3]],tData[[#This Row],[QF]:[F2]])))</f>
        <v>220</v>
      </c>
      <c r="Q397" s="51">
        <f>IF(ISBLANK(tData[[#This Row],[Tournament]]),"",IFERROR(AVERAGE(tData[[#This Row],[R1]:[R3]],tData[[#This Row],[QF]:[F2]]),""))</f>
        <v>166.66666666666666</v>
      </c>
      <c r="R397" s="51" t="str">
        <f>IF(ISBLANK(tData[[#This Row],[Tournament]]),"",IF(COUNT(tData[[#This Row],[R1]:[R3]])=0,"No show",RIGHT("000"&amp;FLOOR(tData[[#This Row],[Best]],$R$1),3)&amp;"-"&amp;RIGHT("000"&amp;FLOOR(tData[[#This Row],[Best]],$R$1)+$R$1-1,3)))</f>
        <v>200-249</v>
      </c>
      <c r="S397" s="51" t="str">
        <f>IF(ISBLANK(tData[[#This Row],[Tournament]]),"",IF(COUNT(tData[[#This Row],[R1]:[R3]])=0,"No show",RIGHT("000"&amp;FLOOR(tData[[#This Row],[Best]],$S$1),3)&amp;"-"&amp;RIGHT("000"&amp;FLOOR(tData[[#This Row],[Best]],$S$1)+$S$1-1,3)))</f>
        <v>220-229</v>
      </c>
      <c r="T397" s="58"/>
      <c r="U397" s="48" t="str">
        <f ca="1">IF(OR(tData[[#This Row],[Q]]="X",tData[[#This Row],[Q]]="*"),IFERROR(OFFSET(tComplete[[#Headers],[Next Round]],MATCH(tData[[#This Row],[Tournament]],tComplete[Tournament],0),0),""),"")</f>
        <v/>
      </c>
      <c r="V397" s="41" t="b">
        <f>IF(ISBLANK(tData[[#This Row],[Tournament]]),"",NOT(ISERR(FIND("SAP",UPPER(tData[[#This Row],[Team]])))))</f>
        <v>0</v>
      </c>
    </row>
    <row r="398" spans="2:22" ht="16" x14ac:dyDescent="0.2">
      <c r="B398" s="41" t="s">
        <v>34</v>
      </c>
      <c r="C398" s="41"/>
      <c r="D398" s="41" t="str">
        <f ca="1">IFERROR(OFFSET(tComplete[[#Headers],[Country]],MATCH(tData[[#This Row],[Tournament]],tComplete[Tournament],0),0),"")</f>
        <v>DE</v>
      </c>
      <c r="E398" s="49">
        <f ca="1">IFERROR(OFFSET(tComplete[[#Headers],[Date]],MATCH(tData[[#This Row],[Tournament]],tComplete[Tournament],0),0),"")</f>
        <v>46053</v>
      </c>
      <c r="F398" s="49" t="str">
        <f ca="1">IFERROR(OFFSET(tComplete[[#Headers],[Round]],MATCH(tData[[#This Row],[Tournament]],tComplete[Tournament],0),0),"")</f>
        <v>Regio</v>
      </c>
      <c r="G398" s="41" t="s">
        <v>685</v>
      </c>
      <c r="H398" s="41">
        <v>160</v>
      </c>
      <c r="I398" s="41">
        <v>195</v>
      </c>
      <c r="J398" s="41">
        <v>220</v>
      </c>
      <c r="K398" s="41"/>
      <c r="L398" s="41"/>
      <c r="M398" s="41"/>
      <c r="N398" s="41"/>
      <c r="O398" s="48">
        <f>IF(ISBLANK(B398),"",IF(COUNT(tData[[#This Row],[R1]:[R3]])=0,"",MAX(tData[[#This Row],[R1]:[R3]])))</f>
        <v>220</v>
      </c>
      <c r="P398" s="50">
        <f>IF(ISBLANK(tData[[#This Row],[Tournament]]),"",IF(COUNT(tData[[#This Row],[R1]:[R3]])=0,"",MAX(tData[[#This Row],[R1]:[R3]],tData[[#This Row],[QF]:[F2]])))</f>
        <v>220</v>
      </c>
      <c r="Q398" s="51">
        <f>IF(ISBLANK(tData[[#This Row],[Tournament]]),"",IFERROR(AVERAGE(tData[[#This Row],[R1]:[R3]],tData[[#This Row],[QF]:[F2]]),""))</f>
        <v>191.66666666666666</v>
      </c>
      <c r="R398" s="51" t="str">
        <f>IF(ISBLANK(tData[[#This Row],[Tournament]]),"",IF(COUNT(tData[[#This Row],[R1]:[R3]])=0,"No show",RIGHT("000"&amp;FLOOR(tData[[#This Row],[Best]],$R$1),3)&amp;"-"&amp;RIGHT("000"&amp;FLOOR(tData[[#This Row],[Best]],$R$1)+$R$1-1,3)))</f>
        <v>200-249</v>
      </c>
      <c r="S398" s="51" t="str">
        <f>IF(ISBLANK(tData[[#This Row],[Tournament]]),"",IF(COUNT(tData[[#This Row],[R1]:[R3]])=0,"No show",RIGHT("000"&amp;FLOOR(tData[[#This Row],[Best]],$S$1),3)&amp;"-"&amp;RIGHT("000"&amp;FLOOR(tData[[#This Row],[Best]],$S$1)+$S$1-1,3)))</f>
        <v>220-229</v>
      </c>
      <c r="T398" s="58"/>
      <c r="U398" s="48" t="str">
        <f ca="1">IF(OR(tData[[#This Row],[Q]]="X",tData[[#This Row],[Q]]="*"),IFERROR(OFFSET(tComplete[[#Headers],[Next Round]],MATCH(tData[[#This Row],[Tournament]],tComplete[Tournament],0),0),""),"")</f>
        <v/>
      </c>
      <c r="V398" s="41" t="b">
        <f>IF(ISBLANK(tData[[#This Row],[Tournament]]),"",NOT(ISERR(FIND("SAP",UPPER(tData[[#This Row],[Team]])))))</f>
        <v>0</v>
      </c>
    </row>
    <row r="399" spans="2:22" ht="16" x14ac:dyDescent="0.2">
      <c r="B399" s="41" t="s">
        <v>34</v>
      </c>
      <c r="C399" s="41"/>
      <c r="D399" s="41" t="str">
        <f ca="1">IFERROR(OFFSET(tComplete[[#Headers],[Country]],MATCH(tData[[#This Row],[Tournament]],tComplete[Tournament],0),0),"")</f>
        <v>DE</v>
      </c>
      <c r="E399" s="49">
        <f ca="1">IFERROR(OFFSET(tComplete[[#Headers],[Date]],MATCH(tData[[#This Row],[Tournament]],tComplete[Tournament],0),0),"")</f>
        <v>46053</v>
      </c>
      <c r="F399" s="49" t="str">
        <f ca="1">IFERROR(OFFSET(tComplete[[#Headers],[Round]],MATCH(tData[[#This Row],[Tournament]],tComplete[Tournament],0),0),"")</f>
        <v>Regio</v>
      </c>
      <c r="G399" s="41" t="s">
        <v>686</v>
      </c>
      <c r="H399" s="41">
        <v>200</v>
      </c>
      <c r="I399" s="41">
        <v>125</v>
      </c>
      <c r="J399" s="41">
        <v>210</v>
      </c>
      <c r="K399" s="41"/>
      <c r="L399" s="41"/>
      <c r="M399" s="41"/>
      <c r="N399" s="41"/>
      <c r="O399" s="48">
        <f>IF(ISBLANK(B399),"",IF(COUNT(tData[[#This Row],[R1]:[R3]])=0,"",MAX(tData[[#This Row],[R1]:[R3]])))</f>
        <v>210</v>
      </c>
      <c r="P399" s="50">
        <f>IF(ISBLANK(tData[[#This Row],[Tournament]]),"",IF(COUNT(tData[[#This Row],[R1]:[R3]])=0,"",MAX(tData[[#This Row],[R1]:[R3]],tData[[#This Row],[QF]:[F2]])))</f>
        <v>210</v>
      </c>
      <c r="Q399" s="51">
        <f>IF(ISBLANK(tData[[#This Row],[Tournament]]),"",IFERROR(AVERAGE(tData[[#This Row],[R1]:[R3]],tData[[#This Row],[QF]:[F2]]),""))</f>
        <v>178.33333333333334</v>
      </c>
      <c r="R399" s="51" t="str">
        <f>IF(ISBLANK(tData[[#This Row],[Tournament]]),"",IF(COUNT(tData[[#This Row],[R1]:[R3]])=0,"No show",RIGHT("000"&amp;FLOOR(tData[[#This Row],[Best]],$R$1),3)&amp;"-"&amp;RIGHT("000"&amp;FLOOR(tData[[#This Row],[Best]],$R$1)+$R$1-1,3)))</f>
        <v>200-249</v>
      </c>
      <c r="S399" s="51" t="str">
        <f>IF(ISBLANK(tData[[#This Row],[Tournament]]),"",IF(COUNT(tData[[#This Row],[R1]:[R3]])=0,"No show",RIGHT("000"&amp;FLOOR(tData[[#This Row],[Best]],$S$1),3)&amp;"-"&amp;RIGHT("000"&amp;FLOOR(tData[[#This Row],[Best]],$S$1)+$S$1-1,3)))</f>
        <v>210-219</v>
      </c>
      <c r="T399" s="58"/>
      <c r="U399" s="48" t="str">
        <f ca="1">IF(OR(tData[[#This Row],[Q]]="X",tData[[#This Row],[Q]]="*"),IFERROR(OFFSET(tComplete[[#Headers],[Next Round]],MATCH(tData[[#This Row],[Tournament]],tComplete[Tournament],0),0),""),"")</f>
        <v/>
      </c>
      <c r="V399" s="41" t="b">
        <f>IF(ISBLANK(tData[[#This Row],[Tournament]]),"",NOT(ISERR(FIND("SAP",UPPER(tData[[#This Row],[Team]])))))</f>
        <v>0</v>
      </c>
    </row>
    <row r="400" spans="2:22" ht="16" x14ac:dyDescent="0.2">
      <c r="B400" s="41" t="s">
        <v>34</v>
      </c>
      <c r="C400" s="41"/>
      <c r="D400" s="41" t="str">
        <f ca="1">IFERROR(OFFSET(tComplete[[#Headers],[Country]],MATCH(tData[[#This Row],[Tournament]],tComplete[Tournament],0),0),"")</f>
        <v>DE</v>
      </c>
      <c r="E400" s="49">
        <f ca="1">IFERROR(OFFSET(tComplete[[#Headers],[Date]],MATCH(tData[[#This Row],[Tournament]],tComplete[Tournament],0),0),"")</f>
        <v>46053</v>
      </c>
      <c r="F400" s="49" t="str">
        <f ca="1">IFERROR(OFFSET(tComplete[[#Headers],[Round]],MATCH(tData[[#This Row],[Tournament]],tComplete[Tournament],0),0),"")</f>
        <v>Regio</v>
      </c>
      <c r="G400" s="41" t="s">
        <v>687</v>
      </c>
      <c r="H400" s="41">
        <v>190</v>
      </c>
      <c r="I400" s="41">
        <v>200</v>
      </c>
      <c r="J400" s="41">
        <v>190</v>
      </c>
      <c r="K400" s="41"/>
      <c r="L400" s="41"/>
      <c r="M400" s="41"/>
      <c r="N400" s="41"/>
      <c r="O400" s="48">
        <f>IF(ISBLANK(B400),"",IF(COUNT(tData[[#This Row],[R1]:[R3]])=0,"",MAX(tData[[#This Row],[R1]:[R3]])))</f>
        <v>200</v>
      </c>
      <c r="P400" s="50">
        <f>IF(ISBLANK(tData[[#This Row],[Tournament]]),"",IF(COUNT(tData[[#This Row],[R1]:[R3]])=0,"",MAX(tData[[#This Row],[R1]:[R3]],tData[[#This Row],[QF]:[F2]])))</f>
        <v>200</v>
      </c>
      <c r="Q400" s="51">
        <f>IF(ISBLANK(tData[[#This Row],[Tournament]]),"",IFERROR(AVERAGE(tData[[#This Row],[R1]:[R3]],tData[[#This Row],[QF]:[F2]]),""))</f>
        <v>193.33333333333334</v>
      </c>
      <c r="R400" s="51" t="str">
        <f>IF(ISBLANK(tData[[#This Row],[Tournament]]),"",IF(COUNT(tData[[#This Row],[R1]:[R3]])=0,"No show",RIGHT("000"&amp;FLOOR(tData[[#This Row],[Best]],$R$1),3)&amp;"-"&amp;RIGHT("000"&amp;FLOOR(tData[[#This Row],[Best]],$R$1)+$R$1-1,3)))</f>
        <v>200-249</v>
      </c>
      <c r="S400" s="51" t="str">
        <f>IF(ISBLANK(tData[[#This Row],[Tournament]]),"",IF(COUNT(tData[[#This Row],[R1]:[R3]])=0,"No show",RIGHT("000"&amp;FLOOR(tData[[#This Row],[Best]],$S$1),3)&amp;"-"&amp;RIGHT("000"&amp;FLOOR(tData[[#This Row],[Best]],$S$1)+$S$1-1,3)))</f>
        <v>200-209</v>
      </c>
      <c r="T400" s="58"/>
      <c r="U400" s="48" t="str">
        <f ca="1">IF(OR(tData[[#This Row],[Q]]="X",tData[[#This Row],[Q]]="*"),IFERROR(OFFSET(tComplete[[#Headers],[Next Round]],MATCH(tData[[#This Row],[Tournament]],tComplete[Tournament],0),0),""),"")</f>
        <v/>
      </c>
      <c r="V400" s="41" t="b">
        <f>IF(ISBLANK(tData[[#This Row],[Tournament]]),"",NOT(ISERR(FIND("SAP",UPPER(tData[[#This Row],[Team]])))))</f>
        <v>0</v>
      </c>
    </row>
    <row r="401" spans="2:22" ht="16" x14ac:dyDescent="0.2">
      <c r="B401" s="41" t="s">
        <v>45</v>
      </c>
      <c r="C401" s="41"/>
      <c r="D401" s="41" t="str">
        <f ca="1">IFERROR(OFFSET(tComplete[[#Headers],[Country]],MATCH(tData[[#This Row],[Tournament]],tComplete[Tournament],0),0),"")</f>
        <v>DE</v>
      </c>
      <c r="E401" s="49">
        <f ca="1">IFERROR(OFFSET(tComplete[[#Headers],[Date]],MATCH(tData[[#This Row],[Tournament]],tComplete[Tournament],0),0),"")</f>
        <v>46053</v>
      </c>
      <c r="F401" s="49" t="str">
        <f ca="1">IFERROR(OFFSET(tComplete[[#Headers],[Round]],MATCH(tData[[#This Row],[Tournament]],tComplete[Tournament],0),0),"")</f>
        <v>Regio</v>
      </c>
      <c r="G401" s="41" t="s">
        <v>692</v>
      </c>
      <c r="H401" s="41">
        <v>360</v>
      </c>
      <c r="I401" s="41">
        <v>335</v>
      </c>
      <c r="J401" s="41">
        <v>340</v>
      </c>
      <c r="K401" s="41">
        <v>360</v>
      </c>
      <c r="L401" s="41">
        <v>235</v>
      </c>
      <c r="M401" s="41">
        <v>440</v>
      </c>
      <c r="N401" s="41">
        <v>340</v>
      </c>
      <c r="O401" s="48">
        <f>IF(ISBLANK(B401),"",IF(COUNT(tData[[#This Row],[R1]:[R3]])=0,"",MAX(tData[[#This Row],[R1]:[R3]])))</f>
        <v>360</v>
      </c>
      <c r="P401" s="50">
        <f>IF(ISBLANK(tData[[#This Row],[Tournament]]),"",IF(COUNT(tData[[#This Row],[R1]:[R3]])=0,"",MAX(tData[[#This Row],[R1]:[R3]],tData[[#This Row],[QF]:[F2]])))</f>
        <v>440</v>
      </c>
      <c r="Q401" s="51">
        <f>IF(ISBLANK(tData[[#This Row],[Tournament]]),"",IFERROR(AVERAGE(tData[[#This Row],[R1]:[R3]],tData[[#This Row],[QF]:[F2]]),""))</f>
        <v>344.28571428571428</v>
      </c>
      <c r="R401" s="51" t="str">
        <f>IF(ISBLANK(tData[[#This Row],[Tournament]]),"",IF(COUNT(tData[[#This Row],[R1]:[R3]])=0,"No show",RIGHT("000"&amp;FLOOR(tData[[#This Row],[Best]],$R$1),3)&amp;"-"&amp;RIGHT("000"&amp;FLOOR(tData[[#This Row],[Best]],$R$1)+$R$1-1,3)))</f>
        <v>400-449</v>
      </c>
      <c r="S401" s="51" t="str">
        <f>IF(ISBLANK(tData[[#This Row],[Tournament]]),"",IF(COUNT(tData[[#This Row],[R1]:[R3]])=0,"No show",RIGHT("000"&amp;FLOOR(tData[[#This Row],[Best]],$S$1),3)&amp;"-"&amp;RIGHT("000"&amp;FLOOR(tData[[#This Row],[Best]],$S$1)+$S$1-1,3)))</f>
        <v>440-449</v>
      </c>
      <c r="T401" s="58" t="s">
        <v>74</v>
      </c>
      <c r="U401" s="48" t="str">
        <f ca="1">IF(OR(tData[[#This Row],[Q]]="X",tData[[#This Row],[Q]]="*"),IFERROR(OFFSET(tComplete[[#Headers],[Next Round]],MATCH(tData[[#This Row],[Tournament]],tComplete[Tournament],0),0),""),"")</f>
        <v>Qualifikation Deutschland - Heidelberg</v>
      </c>
      <c r="V401" s="41" t="b">
        <f>IF(ISBLANK(tData[[#This Row],[Tournament]]),"",NOT(ISERR(FIND("SAP",UPPER(tData[[#This Row],[Team]])))))</f>
        <v>0</v>
      </c>
    </row>
    <row r="402" spans="2:22" ht="16" x14ac:dyDescent="0.2">
      <c r="B402" s="41" t="s">
        <v>45</v>
      </c>
      <c r="C402" s="41"/>
      <c r="D402" s="41" t="str">
        <f ca="1">IFERROR(OFFSET(tComplete[[#Headers],[Country]],MATCH(tData[[#This Row],[Tournament]],tComplete[Tournament],0),0),"")</f>
        <v>DE</v>
      </c>
      <c r="E402" s="49">
        <f ca="1">IFERROR(OFFSET(tComplete[[#Headers],[Date]],MATCH(tData[[#This Row],[Tournament]],tComplete[Tournament],0),0),"")</f>
        <v>46053</v>
      </c>
      <c r="F402" s="49" t="str">
        <f ca="1">IFERROR(OFFSET(tComplete[[#Headers],[Round]],MATCH(tData[[#This Row],[Tournament]],tComplete[Tournament],0),0),"")</f>
        <v>Regio</v>
      </c>
      <c r="G402" s="41" t="s">
        <v>693</v>
      </c>
      <c r="H402" s="41">
        <v>330</v>
      </c>
      <c r="I402" s="41">
        <v>335</v>
      </c>
      <c r="J402" s="41">
        <v>340</v>
      </c>
      <c r="K402" s="41">
        <v>340</v>
      </c>
      <c r="L402" s="41">
        <v>340</v>
      </c>
      <c r="M402" s="41">
        <v>315</v>
      </c>
      <c r="N402" s="41">
        <v>260</v>
      </c>
      <c r="O402" s="48">
        <f>IF(ISBLANK(B402),"",IF(COUNT(tData[[#This Row],[R1]:[R3]])=0,"",MAX(tData[[#This Row],[R1]:[R3]])))</f>
        <v>340</v>
      </c>
      <c r="P402" s="50">
        <f>IF(ISBLANK(tData[[#This Row],[Tournament]]),"",IF(COUNT(tData[[#This Row],[R1]:[R3]])=0,"",MAX(tData[[#This Row],[R1]:[R3]],tData[[#This Row],[QF]:[F2]])))</f>
        <v>340</v>
      </c>
      <c r="Q402" s="51">
        <f>IF(ISBLANK(tData[[#This Row],[Tournament]]),"",IFERROR(AVERAGE(tData[[#This Row],[R1]:[R3]],tData[[#This Row],[QF]:[F2]]),""))</f>
        <v>322.85714285714283</v>
      </c>
      <c r="R402" s="51" t="str">
        <f>IF(ISBLANK(tData[[#This Row],[Tournament]]),"",IF(COUNT(tData[[#This Row],[R1]:[R3]])=0,"No show",RIGHT("000"&amp;FLOOR(tData[[#This Row],[Best]],$R$1),3)&amp;"-"&amp;RIGHT("000"&amp;FLOOR(tData[[#This Row],[Best]],$R$1)+$R$1-1,3)))</f>
        <v>300-349</v>
      </c>
      <c r="S402" s="51" t="str">
        <f>IF(ISBLANK(tData[[#This Row],[Tournament]]),"",IF(COUNT(tData[[#This Row],[R1]:[R3]])=0,"No show",RIGHT("000"&amp;FLOOR(tData[[#This Row],[Best]],$S$1),3)&amp;"-"&amp;RIGHT("000"&amp;FLOOR(tData[[#This Row],[Best]],$S$1)+$S$1-1,3)))</f>
        <v>340-349</v>
      </c>
      <c r="T402" s="58"/>
      <c r="U402" s="48" t="str">
        <f ca="1">IF(OR(tData[[#This Row],[Q]]="X",tData[[#This Row],[Q]]="*"),IFERROR(OFFSET(tComplete[[#Headers],[Next Round]],MATCH(tData[[#This Row],[Tournament]],tComplete[Tournament],0),0),""),"")</f>
        <v/>
      </c>
      <c r="V402" s="41" t="b">
        <f>IF(ISBLANK(tData[[#This Row],[Tournament]]),"",NOT(ISERR(FIND("SAP",UPPER(tData[[#This Row],[Team]])))))</f>
        <v>0</v>
      </c>
    </row>
    <row r="403" spans="2:22" ht="16" x14ac:dyDescent="0.2">
      <c r="B403" s="41" t="s">
        <v>45</v>
      </c>
      <c r="C403" s="41"/>
      <c r="D403" s="41" t="str">
        <f ca="1">IFERROR(OFFSET(tComplete[[#Headers],[Country]],MATCH(tData[[#This Row],[Tournament]],tComplete[Tournament],0),0),"")</f>
        <v>DE</v>
      </c>
      <c r="E403" s="49">
        <f ca="1">IFERROR(OFFSET(tComplete[[#Headers],[Date]],MATCH(tData[[#This Row],[Tournament]],tComplete[Tournament],0),0),"")</f>
        <v>46053</v>
      </c>
      <c r="F403" s="49" t="str">
        <f ca="1">IFERROR(OFFSET(tComplete[[#Headers],[Round]],MATCH(tData[[#This Row],[Tournament]],tComplete[Tournament],0),0),"")</f>
        <v>Regio</v>
      </c>
      <c r="G403" s="41" t="s">
        <v>694</v>
      </c>
      <c r="H403" s="41">
        <v>245</v>
      </c>
      <c r="I403" s="41">
        <v>235</v>
      </c>
      <c r="J403" s="41">
        <v>250</v>
      </c>
      <c r="K403" s="41">
        <v>250</v>
      </c>
      <c r="L403" s="41">
        <v>205</v>
      </c>
      <c r="M403" s="41"/>
      <c r="N403" s="41"/>
      <c r="O403" s="48">
        <f>IF(ISBLANK(B403),"",IF(COUNT(tData[[#This Row],[R1]:[R3]])=0,"",MAX(tData[[#This Row],[R1]:[R3]])))</f>
        <v>250</v>
      </c>
      <c r="P403" s="50">
        <f>IF(ISBLANK(tData[[#This Row],[Tournament]]),"",IF(COUNT(tData[[#This Row],[R1]:[R3]])=0,"",MAX(tData[[#This Row],[R1]:[R3]],tData[[#This Row],[QF]:[F2]])))</f>
        <v>250</v>
      </c>
      <c r="Q403" s="51">
        <f>IF(ISBLANK(tData[[#This Row],[Tournament]]),"",IFERROR(AVERAGE(tData[[#This Row],[R1]:[R3]],tData[[#This Row],[QF]:[F2]]),""))</f>
        <v>237</v>
      </c>
      <c r="R403" s="51" t="str">
        <f>IF(ISBLANK(tData[[#This Row],[Tournament]]),"",IF(COUNT(tData[[#This Row],[R1]:[R3]])=0,"No show",RIGHT("000"&amp;FLOOR(tData[[#This Row],[Best]],$R$1),3)&amp;"-"&amp;RIGHT("000"&amp;FLOOR(tData[[#This Row],[Best]],$R$1)+$R$1-1,3)))</f>
        <v>250-299</v>
      </c>
      <c r="S403" s="51" t="str">
        <f>IF(ISBLANK(tData[[#This Row],[Tournament]]),"",IF(COUNT(tData[[#This Row],[R1]:[R3]])=0,"No show",RIGHT("000"&amp;FLOOR(tData[[#This Row],[Best]],$S$1),3)&amp;"-"&amp;RIGHT("000"&amp;FLOOR(tData[[#This Row],[Best]],$S$1)+$S$1-1,3)))</f>
        <v>250-259</v>
      </c>
      <c r="T403" s="58"/>
      <c r="U403" s="48" t="str">
        <f ca="1">IF(OR(tData[[#This Row],[Q]]="X",tData[[#This Row],[Q]]="*"),IFERROR(OFFSET(tComplete[[#Headers],[Next Round]],MATCH(tData[[#This Row],[Tournament]],tComplete[Tournament],0),0),""),"")</f>
        <v/>
      </c>
      <c r="V403" s="41" t="b">
        <f>IF(ISBLANK(tData[[#This Row],[Tournament]]),"",NOT(ISERR(FIND("SAP",UPPER(tData[[#This Row],[Team]])))))</f>
        <v>0</v>
      </c>
    </row>
    <row r="404" spans="2:22" ht="16" x14ac:dyDescent="0.2">
      <c r="B404" s="41" t="s">
        <v>45</v>
      </c>
      <c r="C404" s="41"/>
      <c r="D404" s="41" t="str">
        <f ca="1">IFERROR(OFFSET(tComplete[[#Headers],[Country]],MATCH(tData[[#This Row],[Tournament]],tComplete[Tournament],0),0),"")</f>
        <v>DE</v>
      </c>
      <c r="E404" s="49">
        <f ca="1">IFERROR(OFFSET(tComplete[[#Headers],[Date]],MATCH(tData[[#This Row],[Tournament]],tComplete[Tournament],0),0),"")</f>
        <v>46053</v>
      </c>
      <c r="F404" s="49" t="str">
        <f ca="1">IFERROR(OFFSET(tComplete[[#Headers],[Round]],MATCH(tData[[#This Row],[Tournament]],tComplete[Tournament],0),0),"")</f>
        <v>Regio</v>
      </c>
      <c r="G404" s="41" t="s">
        <v>695</v>
      </c>
      <c r="H404" s="41">
        <v>260</v>
      </c>
      <c r="I404" s="41">
        <v>210</v>
      </c>
      <c r="J404" s="41">
        <v>185</v>
      </c>
      <c r="K404" s="41">
        <v>260</v>
      </c>
      <c r="L404" s="41">
        <v>125</v>
      </c>
      <c r="M404" s="41"/>
      <c r="N404" s="41"/>
      <c r="O404" s="48">
        <f>IF(ISBLANK(B404),"",IF(COUNT(tData[[#This Row],[R1]:[R3]])=0,"",MAX(tData[[#This Row],[R1]:[R3]])))</f>
        <v>260</v>
      </c>
      <c r="P404" s="50">
        <f>IF(ISBLANK(tData[[#This Row],[Tournament]]),"",IF(COUNT(tData[[#This Row],[R1]:[R3]])=0,"",MAX(tData[[#This Row],[R1]:[R3]],tData[[#This Row],[QF]:[F2]])))</f>
        <v>260</v>
      </c>
      <c r="Q404" s="51">
        <f>IF(ISBLANK(tData[[#This Row],[Tournament]]),"",IFERROR(AVERAGE(tData[[#This Row],[R1]:[R3]],tData[[#This Row],[QF]:[F2]]),""))</f>
        <v>208</v>
      </c>
      <c r="R404" s="51" t="str">
        <f>IF(ISBLANK(tData[[#This Row],[Tournament]]),"",IF(COUNT(tData[[#This Row],[R1]:[R3]])=0,"No show",RIGHT("000"&amp;FLOOR(tData[[#This Row],[Best]],$R$1),3)&amp;"-"&amp;RIGHT("000"&amp;FLOOR(tData[[#This Row],[Best]],$R$1)+$R$1-1,3)))</f>
        <v>250-299</v>
      </c>
      <c r="S404" s="51" t="str">
        <f>IF(ISBLANK(tData[[#This Row],[Tournament]]),"",IF(COUNT(tData[[#This Row],[R1]:[R3]])=0,"No show",RIGHT("000"&amp;FLOOR(tData[[#This Row],[Best]],$S$1),3)&amp;"-"&amp;RIGHT("000"&amp;FLOOR(tData[[#This Row],[Best]],$S$1)+$S$1-1,3)))</f>
        <v>260-269</v>
      </c>
      <c r="T404" s="58"/>
      <c r="U404" s="48" t="str">
        <f ca="1">IF(OR(tData[[#This Row],[Q]]="X",tData[[#This Row],[Q]]="*"),IFERROR(OFFSET(tComplete[[#Headers],[Next Round]],MATCH(tData[[#This Row],[Tournament]],tComplete[Tournament],0),0),""),"")</f>
        <v/>
      </c>
      <c r="V404" s="41" t="b">
        <f>IF(ISBLANK(tData[[#This Row],[Tournament]]),"",NOT(ISERR(FIND("SAP",UPPER(tData[[#This Row],[Team]])))))</f>
        <v>0</v>
      </c>
    </row>
    <row r="405" spans="2:22" ht="16" x14ac:dyDescent="0.2">
      <c r="B405" s="41" t="s">
        <v>45</v>
      </c>
      <c r="C405" s="41"/>
      <c r="D405" s="41" t="str">
        <f ca="1">IFERROR(OFFSET(tComplete[[#Headers],[Country]],MATCH(tData[[#This Row],[Tournament]],tComplete[Tournament],0),0),"")</f>
        <v>DE</v>
      </c>
      <c r="E405" s="49">
        <f ca="1">IFERROR(OFFSET(tComplete[[#Headers],[Date]],MATCH(tData[[#This Row],[Tournament]],tComplete[Tournament],0),0),"")</f>
        <v>46053</v>
      </c>
      <c r="F405" s="49" t="str">
        <f ca="1">IFERROR(OFFSET(tComplete[[#Headers],[Round]],MATCH(tData[[#This Row],[Tournament]],tComplete[Tournament],0),0),"")</f>
        <v>Regio</v>
      </c>
      <c r="G405" s="41" t="s">
        <v>696</v>
      </c>
      <c r="H405" s="41">
        <v>200</v>
      </c>
      <c r="I405" s="41">
        <v>200</v>
      </c>
      <c r="J405" s="41">
        <v>235</v>
      </c>
      <c r="K405" s="41">
        <v>0</v>
      </c>
      <c r="L405" s="41"/>
      <c r="M405" s="41"/>
      <c r="N405" s="41"/>
      <c r="O405" s="48">
        <f>IF(ISBLANK(B405),"",IF(COUNT(tData[[#This Row],[R1]:[R3]])=0,"",MAX(tData[[#This Row],[R1]:[R3]])))</f>
        <v>235</v>
      </c>
      <c r="P405" s="50">
        <f>IF(ISBLANK(tData[[#This Row],[Tournament]]),"",IF(COUNT(tData[[#This Row],[R1]:[R3]])=0,"",MAX(tData[[#This Row],[R1]:[R3]],tData[[#This Row],[QF]:[F2]])))</f>
        <v>235</v>
      </c>
      <c r="Q405" s="51">
        <f>IF(ISBLANK(tData[[#This Row],[Tournament]]),"",IFERROR(AVERAGE(tData[[#This Row],[R1]:[R3]],tData[[#This Row],[QF]:[F2]]),""))</f>
        <v>158.75</v>
      </c>
      <c r="R405" s="51" t="str">
        <f>IF(ISBLANK(tData[[#This Row],[Tournament]]),"",IF(COUNT(tData[[#This Row],[R1]:[R3]])=0,"No show",RIGHT("000"&amp;FLOOR(tData[[#This Row],[Best]],$R$1),3)&amp;"-"&amp;RIGHT("000"&amp;FLOOR(tData[[#This Row],[Best]],$R$1)+$R$1-1,3)))</f>
        <v>200-249</v>
      </c>
      <c r="S405" s="51" t="str">
        <f>IF(ISBLANK(tData[[#This Row],[Tournament]]),"",IF(COUNT(tData[[#This Row],[R1]:[R3]])=0,"No show",RIGHT("000"&amp;FLOOR(tData[[#This Row],[Best]],$S$1),3)&amp;"-"&amp;RIGHT("000"&amp;FLOOR(tData[[#This Row],[Best]],$S$1)+$S$1-1,3)))</f>
        <v>230-239</v>
      </c>
      <c r="T405" s="58" t="s">
        <v>74</v>
      </c>
      <c r="U405" s="48" t="str">
        <f ca="1">IF(OR(tData[[#This Row],[Q]]="X",tData[[#This Row],[Q]]="*"),IFERROR(OFFSET(tComplete[[#Headers],[Next Round]],MATCH(tData[[#This Row],[Tournament]],tComplete[Tournament],0),0),""),"")</f>
        <v>Qualifikation Deutschland - Heidelberg</v>
      </c>
      <c r="V405" s="41" t="b">
        <f>IF(ISBLANK(tData[[#This Row],[Tournament]]),"",NOT(ISERR(FIND("SAP",UPPER(tData[[#This Row],[Team]])))))</f>
        <v>0</v>
      </c>
    </row>
    <row r="406" spans="2:22" ht="16" x14ac:dyDescent="0.2">
      <c r="B406" s="41" t="s">
        <v>45</v>
      </c>
      <c r="C406" s="41"/>
      <c r="D406" s="41" t="str">
        <f ca="1">IFERROR(OFFSET(tComplete[[#Headers],[Country]],MATCH(tData[[#This Row],[Tournament]],tComplete[Tournament],0),0),"")</f>
        <v>DE</v>
      </c>
      <c r="E406" s="49">
        <f ca="1">IFERROR(OFFSET(tComplete[[#Headers],[Date]],MATCH(tData[[#This Row],[Tournament]],tComplete[Tournament],0),0),"")</f>
        <v>46053</v>
      </c>
      <c r="F406" s="49" t="str">
        <f ca="1">IFERROR(OFFSET(tComplete[[#Headers],[Round]],MATCH(tData[[#This Row],[Tournament]],tComplete[Tournament],0),0),"")</f>
        <v>Regio</v>
      </c>
      <c r="G406" s="41" t="s">
        <v>697</v>
      </c>
      <c r="H406" s="41">
        <v>210</v>
      </c>
      <c r="I406" s="41">
        <v>155</v>
      </c>
      <c r="J406" s="41">
        <v>220</v>
      </c>
      <c r="K406" s="41">
        <v>0</v>
      </c>
      <c r="L406" s="48"/>
      <c r="M406" s="48"/>
      <c r="N406" s="48"/>
      <c r="O406" s="48">
        <f>IF(ISBLANK(B406),"",IF(COUNT(tData[[#This Row],[R1]:[R3]])=0,"",MAX(tData[[#This Row],[R1]:[R3]])))</f>
        <v>220</v>
      </c>
      <c r="P406" s="50">
        <f>IF(ISBLANK(tData[[#This Row],[Tournament]]),"",IF(COUNT(tData[[#This Row],[R1]:[R3]])=0,"",MAX(tData[[#This Row],[R1]:[R3]],tData[[#This Row],[QF]:[F2]])))</f>
        <v>220</v>
      </c>
      <c r="Q406" s="51">
        <f>IF(ISBLANK(tData[[#This Row],[Tournament]]),"",IFERROR(AVERAGE(tData[[#This Row],[R1]:[R3]],tData[[#This Row],[QF]:[F2]]),""))</f>
        <v>146.25</v>
      </c>
      <c r="R406" s="51" t="str">
        <f>IF(ISBLANK(tData[[#This Row],[Tournament]]),"",IF(COUNT(tData[[#This Row],[R1]:[R3]])=0,"No show",RIGHT("000"&amp;FLOOR(tData[[#This Row],[Best]],$R$1),3)&amp;"-"&amp;RIGHT("000"&amp;FLOOR(tData[[#This Row],[Best]],$R$1)+$R$1-1,3)))</f>
        <v>200-249</v>
      </c>
      <c r="S406" s="51" t="str">
        <f>IF(ISBLANK(tData[[#This Row],[Tournament]]),"",IF(COUNT(tData[[#This Row],[R1]:[R3]])=0,"No show",RIGHT("000"&amp;FLOOR(tData[[#This Row],[Best]],$S$1),3)&amp;"-"&amp;RIGHT("000"&amp;FLOOR(tData[[#This Row],[Best]],$S$1)+$S$1-1,3)))</f>
        <v>220-229</v>
      </c>
      <c r="T406" s="58"/>
      <c r="U406" s="48" t="str">
        <f ca="1">IF(OR(tData[[#This Row],[Q]]="X",tData[[#This Row],[Q]]="*"),IFERROR(OFFSET(tComplete[[#Headers],[Next Round]],MATCH(tData[[#This Row],[Tournament]],tComplete[Tournament],0),0),""),"")</f>
        <v/>
      </c>
      <c r="V406" s="41" t="b">
        <f>IF(ISBLANK(tData[[#This Row],[Tournament]]),"",NOT(ISERR(FIND("SAP",UPPER(tData[[#This Row],[Team]])))))</f>
        <v>0</v>
      </c>
    </row>
    <row r="407" spans="2:22" ht="16" x14ac:dyDescent="0.2">
      <c r="B407" s="41" t="s">
        <v>45</v>
      </c>
      <c r="C407" s="41"/>
      <c r="D407" s="41" t="str">
        <f ca="1">IFERROR(OFFSET(tComplete[[#Headers],[Country]],MATCH(tData[[#This Row],[Tournament]],tComplete[Tournament],0),0),"")</f>
        <v>DE</v>
      </c>
      <c r="E407" s="49">
        <f ca="1">IFERROR(OFFSET(tComplete[[#Headers],[Date]],MATCH(tData[[#This Row],[Tournament]],tComplete[Tournament],0),0),"")</f>
        <v>46053</v>
      </c>
      <c r="F407" s="49" t="str">
        <f ca="1">IFERROR(OFFSET(tComplete[[#Headers],[Round]],MATCH(tData[[#This Row],[Tournament]],tComplete[Tournament],0),0),"")</f>
        <v>Regio</v>
      </c>
      <c r="G407" s="41" t="s">
        <v>698</v>
      </c>
      <c r="H407" s="41">
        <v>145</v>
      </c>
      <c r="I407" s="41">
        <v>210</v>
      </c>
      <c r="J407" s="41">
        <v>200</v>
      </c>
      <c r="K407" s="41">
        <v>0</v>
      </c>
      <c r="L407" s="48"/>
      <c r="M407" s="48"/>
      <c r="N407" s="48"/>
      <c r="O407" s="48">
        <f>IF(ISBLANK(B407),"",IF(COUNT(tData[[#This Row],[R1]:[R3]])=0,"",MAX(tData[[#This Row],[R1]:[R3]])))</f>
        <v>210</v>
      </c>
      <c r="P407" s="50">
        <f>IF(ISBLANK(tData[[#This Row],[Tournament]]),"",IF(COUNT(tData[[#This Row],[R1]:[R3]])=0,"",MAX(tData[[#This Row],[R1]:[R3]],tData[[#This Row],[QF]:[F2]])))</f>
        <v>210</v>
      </c>
      <c r="Q407" s="51">
        <f>IF(ISBLANK(tData[[#This Row],[Tournament]]),"",IFERROR(AVERAGE(tData[[#This Row],[R1]:[R3]],tData[[#This Row],[QF]:[F2]]),""))</f>
        <v>138.75</v>
      </c>
      <c r="R407" s="51" t="str">
        <f>IF(ISBLANK(tData[[#This Row],[Tournament]]),"",IF(COUNT(tData[[#This Row],[R1]:[R3]])=0,"No show",RIGHT("000"&amp;FLOOR(tData[[#This Row],[Best]],$R$1),3)&amp;"-"&amp;RIGHT("000"&amp;FLOOR(tData[[#This Row],[Best]],$R$1)+$R$1-1,3)))</f>
        <v>200-249</v>
      </c>
      <c r="S407" s="51" t="str">
        <f>IF(ISBLANK(tData[[#This Row],[Tournament]]),"",IF(COUNT(tData[[#This Row],[R1]:[R3]])=0,"No show",RIGHT("000"&amp;FLOOR(tData[[#This Row],[Best]],$S$1),3)&amp;"-"&amp;RIGHT("000"&amp;FLOOR(tData[[#This Row],[Best]],$S$1)+$S$1-1,3)))</f>
        <v>210-219</v>
      </c>
      <c r="T407" s="58"/>
      <c r="U407" s="48" t="str">
        <f ca="1">IF(OR(tData[[#This Row],[Q]]="X",tData[[#This Row],[Q]]="*"),IFERROR(OFFSET(tComplete[[#Headers],[Next Round]],MATCH(tData[[#This Row],[Tournament]],tComplete[Tournament],0),0),""),"")</f>
        <v/>
      </c>
      <c r="V407" s="41" t="b">
        <f>IF(ISBLANK(tData[[#This Row],[Tournament]]),"",NOT(ISERR(FIND("SAP",UPPER(tData[[#This Row],[Team]])))))</f>
        <v>0</v>
      </c>
    </row>
    <row r="408" spans="2:22" ht="16" x14ac:dyDescent="0.2">
      <c r="B408" s="41" t="s">
        <v>45</v>
      </c>
      <c r="C408" s="41"/>
      <c r="D408" s="41" t="str">
        <f ca="1">IFERROR(OFFSET(tComplete[[#Headers],[Country]],MATCH(tData[[#This Row],[Tournament]],tComplete[Tournament],0),0),"")</f>
        <v>DE</v>
      </c>
      <c r="E408" s="49">
        <f ca="1">IFERROR(OFFSET(tComplete[[#Headers],[Date]],MATCH(tData[[#This Row],[Tournament]],tComplete[Tournament],0),0),"")</f>
        <v>46053</v>
      </c>
      <c r="F408" s="49" t="str">
        <f ca="1">IFERROR(OFFSET(tComplete[[#Headers],[Round]],MATCH(tData[[#This Row],[Tournament]],tComplete[Tournament],0),0),"")</f>
        <v>Regio</v>
      </c>
      <c r="G408" s="41" t="s">
        <v>699</v>
      </c>
      <c r="H408" s="41">
        <v>155</v>
      </c>
      <c r="I408" s="41">
        <v>205</v>
      </c>
      <c r="J408" s="41">
        <v>165</v>
      </c>
      <c r="K408" s="41">
        <v>0</v>
      </c>
      <c r="L408" s="48"/>
      <c r="M408" s="48"/>
      <c r="N408" s="48"/>
      <c r="O408" s="48">
        <f>IF(ISBLANK(B408),"",IF(COUNT(tData[[#This Row],[R1]:[R3]])=0,"",MAX(tData[[#This Row],[R1]:[R3]])))</f>
        <v>205</v>
      </c>
      <c r="P408" s="50">
        <f>IF(ISBLANK(tData[[#This Row],[Tournament]]),"",IF(COUNT(tData[[#This Row],[R1]:[R3]])=0,"",MAX(tData[[#This Row],[R1]:[R3]],tData[[#This Row],[QF]:[F2]])))</f>
        <v>205</v>
      </c>
      <c r="Q408" s="51">
        <f>IF(ISBLANK(tData[[#This Row],[Tournament]]),"",IFERROR(AVERAGE(tData[[#This Row],[R1]:[R3]],tData[[#This Row],[QF]:[F2]]),""))</f>
        <v>131.25</v>
      </c>
      <c r="R408" s="51" t="str">
        <f>IF(ISBLANK(tData[[#This Row],[Tournament]]),"",IF(COUNT(tData[[#This Row],[R1]:[R3]])=0,"No show",RIGHT("000"&amp;FLOOR(tData[[#This Row],[Best]],$R$1),3)&amp;"-"&amp;RIGHT("000"&amp;FLOOR(tData[[#This Row],[Best]],$R$1)+$R$1-1,3)))</f>
        <v>200-249</v>
      </c>
      <c r="S408" s="51" t="str">
        <f>IF(ISBLANK(tData[[#This Row],[Tournament]]),"",IF(COUNT(tData[[#This Row],[R1]:[R3]])=0,"No show",RIGHT("000"&amp;FLOOR(tData[[#This Row],[Best]],$S$1),3)&amp;"-"&amp;RIGHT("000"&amp;FLOOR(tData[[#This Row],[Best]],$S$1)+$S$1-1,3)))</f>
        <v>200-209</v>
      </c>
      <c r="T408" s="58"/>
      <c r="U408" s="48" t="str">
        <f ca="1">IF(OR(tData[[#This Row],[Q]]="X",tData[[#This Row],[Q]]="*"),IFERROR(OFFSET(tComplete[[#Headers],[Next Round]],MATCH(tData[[#This Row],[Tournament]],tComplete[Tournament],0),0),""),"")</f>
        <v/>
      </c>
      <c r="V408" s="41" t="b">
        <f>IF(ISBLANK(tData[[#This Row],[Tournament]]),"",NOT(ISERR(FIND("SAP",UPPER(tData[[#This Row],[Team]])))))</f>
        <v>0</v>
      </c>
    </row>
    <row r="409" spans="2:22" ht="16" x14ac:dyDescent="0.2">
      <c r="B409" s="41" t="s">
        <v>45</v>
      </c>
      <c r="C409" s="41"/>
      <c r="D409" s="41" t="str">
        <f ca="1">IFERROR(OFFSET(tComplete[[#Headers],[Country]],MATCH(tData[[#This Row],[Tournament]],tComplete[Tournament],0),0),"")</f>
        <v>DE</v>
      </c>
      <c r="E409" s="49">
        <f ca="1">IFERROR(OFFSET(tComplete[[#Headers],[Date]],MATCH(tData[[#This Row],[Tournament]],tComplete[Tournament],0),0),"")</f>
        <v>46053</v>
      </c>
      <c r="F409" s="49" t="str">
        <f ca="1">IFERROR(OFFSET(tComplete[[#Headers],[Round]],MATCH(tData[[#This Row],[Tournament]],tComplete[Tournament],0),0),"")</f>
        <v>Regio</v>
      </c>
      <c r="G409" s="41" t="s">
        <v>700</v>
      </c>
      <c r="H409" s="41">
        <v>105</v>
      </c>
      <c r="I409" s="41">
        <v>110</v>
      </c>
      <c r="J409" s="41">
        <v>190</v>
      </c>
      <c r="K409" s="41"/>
      <c r="L409" s="48"/>
      <c r="M409" s="48"/>
      <c r="N409" s="48"/>
      <c r="O409" s="48">
        <f>IF(ISBLANK(B409),"",IF(COUNT(tData[[#This Row],[R1]:[R3]])=0,"",MAX(tData[[#This Row],[R1]:[R3]])))</f>
        <v>190</v>
      </c>
      <c r="P409" s="50">
        <f>IF(ISBLANK(tData[[#This Row],[Tournament]]),"",IF(COUNT(tData[[#This Row],[R1]:[R3]])=0,"",MAX(tData[[#This Row],[R1]:[R3]],tData[[#This Row],[QF]:[F2]])))</f>
        <v>190</v>
      </c>
      <c r="Q409" s="51">
        <f>IF(ISBLANK(tData[[#This Row],[Tournament]]),"",IFERROR(AVERAGE(tData[[#This Row],[R1]:[R3]],tData[[#This Row],[QF]:[F2]]),""))</f>
        <v>135</v>
      </c>
      <c r="R409" s="51" t="str">
        <f>IF(ISBLANK(tData[[#This Row],[Tournament]]),"",IF(COUNT(tData[[#This Row],[R1]:[R3]])=0,"No show",RIGHT("000"&amp;FLOOR(tData[[#This Row],[Best]],$R$1),3)&amp;"-"&amp;RIGHT("000"&amp;FLOOR(tData[[#This Row],[Best]],$R$1)+$R$1-1,3)))</f>
        <v>150-199</v>
      </c>
      <c r="S409" s="51" t="str">
        <f>IF(ISBLANK(tData[[#This Row],[Tournament]]),"",IF(COUNT(tData[[#This Row],[R1]:[R3]])=0,"No show",RIGHT("000"&amp;FLOOR(tData[[#This Row],[Best]],$S$1),3)&amp;"-"&amp;RIGHT("000"&amp;FLOOR(tData[[#This Row],[Best]],$S$1)+$S$1-1,3)))</f>
        <v>190-199</v>
      </c>
      <c r="T409" s="58"/>
      <c r="U409" s="48" t="str">
        <f ca="1">IF(OR(tData[[#This Row],[Q]]="X",tData[[#This Row],[Q]]="*"),IFERROR(OFFSET(tComplete[[#Headers],[Next Round]],MATCH(tData[[#This Row],[Tournament]],tComplete[Tournament],0),0),""),"")</f>
        <v/>
      </c>
      <c r="V409" s="41" t="b">
        <f>IF(ISBLANK(tData[[#This Row],[Tournament]]),"",NOT(ISERR(FIND("SAP",UPPER(tData[[#This Row],[Team]])))))</f>
        <v>0</v>
      </c>
    </row>
    <row r="410" spans="2:22" ht="16" x14ac:dyDescent="0.2">
      <c r="B410" s="41" t="s">
        <v>45</v>
      </c>
      <c r="C410" s="41"/>
      <c r="D410" s="41" t="str">
        <f ca="1">IFERROR(OFFSET(tComplete[[#Headers],[Country]],MATCH(tData[[#This Row],[Tournament]],tComplete[Tournament],0),0),"")</f>
        <v>DE</v>
      </c>
      <c r="E410" s="49">
        <f ca="1">IFERROR(OFFSET(tComplete[[#Headers],[Date]],MATCH(tData[[#This Row],[Tournament]],tComplete[Tournament],0),0),"")</f>
        <v>46053</v>
      </c>
      <c r="F410" s="49" t="str">
        <f ca="1">IFERROR(OFFSET(tComplete[[#Headers],[Round]],MATCH(tData[[#This Row],[Tournament]],tComplete[Tournament],0),0),"")</f>
        <v>Regio</v>
      </c>
      <c r="G410" s="41" t="s">
        <v>701</v>
      </c>
      <c r="H410" s="41">
        <v>190</v>
      </c>
      <c r="I410" s="41">
        <v>65</v>
      </c>
      <c r="J410" s="41">
        <v>140</v>
      </c>
      <c r="K410" s="41"/>
      <c r="L410" s="48"/>
      <c r="M410" s="48"/>
      <c r="N410" s="48"/>
      <c r="O410" s="48">
        <f>IF(ISBLANK(B410),"",IF(COUNT(tData[[#This Row],[R1]:[R3]])=0,"",MAX(tData[[#This Row],[R1]:[R3]])))</f>
        <v>190</v>
      </c>
      <c r="P410" s="50">
        <f>IF(ISBLANK(tData[[#This Row],[Tournament]]),"",IF(COUNT(tData[[#This Row],[R1]:[R3]])=0,"",MAX(tData[[#This Row],[R1]:[R3]],tData[[#This Row],[QF]:[F2]])))</f>
        <v>190</v>
      </c>
      <c r="Q410" s="51">
        <f>IF(ISBLANK(tData[[#This Row],[Tournament]]),"",IFERROR(AVERAGE(tData[[#This Row],[R1]:[R3]],tData[[#This Row],[QF]:[F2]]),""))</f>
        <v>131.66666666666666</v>
      </c>
      <c r="R410" s="51" t="str">
        <f>IF(ISBLANK(tData[[#This Row],[Tournament]]),"",IF(COUNT(tData[[#This Row],[R1]:[R3]])=0,"No show",RIGHT("000"&amp;FLOOR(tData[[#This Row],[Best]],$R$1),3)&amp;"-"&amp;RIGHT("000"&amp;FLOOR(tData[[#This Row],[Best]],$R$1)+$R$1-1,3)))</f>
        <v>150-199</v>
      </c>
      <c r="S410" s="51" t="str">
        <f>IF(ISBLANK(tData[[#This Row],[Tournament]]),"",IF(COUNT(tData[[#This Row],[R1]:[R3]])=0,"No show",RIGHT("000"&amp;FLOOR(tData[[#This Row],[Best]],$S$1),3)&amp;"-"&amp;RIGHT("000"&amp;FLOOR(tData[[#This Row],[Best]],$S$1)+$S$1-1,3)))</f>
        <v>190-199</v>
      </c>
      <c r="T410" s="58" t="s">
        <v>74</v>
      </c>
      <c r="U410" s="48" t="str">
        <f ca="1">IF(OR(tData[[#This Row],[Q]]="X",tData[[#This Row],[Q]]="*"),IFERROR(OFFSET(tComplete[[#Headers],[Next Round]],MATCH(tData[[#This Row],[Tournament]],tComplete[Tournament],0),0),""),"")</f>
        <v>Qualifikation Deutschland - Heidelberg</v>
      </c>
      <c r="V410" s="41" t="b">
        <f>IF(ISBLANK(tData[[#This Row],[Tournament]]),"",NOT(ISERR(FIND("SAP",UPPER(tData[[#This Row],[Team]])))))</f>
        <v>0</v>
      </c>
    </row>
    <row r="411" spans="2:22" ht="16" x14ac:dyDescent="0.2">
      <c r="B411" s="41" t="s">
        <v>45</v>
      </c>
      <c r="C411" s="41"/>
      <c r="D411" s="41" t="str">
        <f ca="1">IFERROR(OFFSET(tComplete[[#Headers],[Country]],MATCH(tData[[#This Row],[Tournament]],tComplete[Tournament],0),0),"")</f>
        <v>DE</v>
      </c>
      <c r="E411" s="49">
        <f ca="1">IFERROR(OFFSET(tComplete[[#Headers],[Date]],MATCH(tData[[#This Row],[Tournament]],tComplete[Tournament],0),0),"")</f>
        <v>46053</v>
      </c>
      <c r="F411" s="49" t="str">
        <f ca="1">IFERROR(OFFSET(tComplete[[#Headers],[Round]],MATCH(tData[[#This Row],[Tournament]],tComplete[Tournament],0),0),"")</f>
        <v>Regio</v>
      </c>
      <c r="G411" s="41" t="s">
        <v>702</v>
      </c>
      <c r="H411" s="41">
        <v>170</v>
      </c>
      <c r="I411" s="41">
        <v>95</v>
      </c>
      <c r="J411" s="41">
        <v>125</v>
      </c>
      <c r="K411" s="41"/>
      <c r="L411" s="48"/>
      <c r="M411" s="48"/>
      <c r="N411" s="48"/>
      <c r="O411" s="48">
        <f>IF(ISBLANK(B411),"",IF(COUNT(tData[[#This Row],[R1]:[R3]])=0,"",MAX(tData[[#This Row],[R1]:[R3]])))</f>
        <v>170</v>
      </c>
      <c r="P411" s="50">
        <f>IF(ISBLANK(tData[[#This Row],[Tournament]]),"",IF(COUNT(tData[[#This Row],[R1]:[R3]])=0,"",MAX(tData[[#This Row],[R1]:[R3]],tData[[#This Row],[QF]:[F2]])))</f>
        <v>170</v>
      </c>
      <c r="Q411" s="51">
        <f>IF(ISBLANK(tData[[#This Row],[Tournament]]),"",IFERROR(AVERAGE(tData[[#This Row],[R1]:[R3]],tData[[#This Row],[QF]:[F2]]),""))</f>
        <v>130</v>
      </c>
      <c r="R411" s="51" t="str">
        <f>IF(ISBLANK(tData[[#This Row],[Tournament]]),"",IF(COUNT(tData[[#This Row],[R1]:[R3]])=0,"No show",RIGHT("000"&amp;FLOOR(tData[[#This Row],[Best]],$R$1),3)&amp;"-"&amp;RIGHT("000"&amp;FLOOR(tData[[#This Row],[Best]],$R$1)+$R$1-1,3)))</f>
        <v>150-199</v>
      </c>
      <c r="S411" s="51" t="str">
        <f>IF(ISBLANK(tData[[#This Row],[Tournament]]),"",IF(COUNT(tData[[#This Row],[R1]:[R3]])=0,"No show",RIGHT("000"&amp;FLOOR(tData[[#This Row],[Best]],$S$1),3)&amp;"-"&amp;RIGHT("000"&amp;FLOOR(tData[[#This Row],[Best]],$S$1)+$S$1-1,3)))</f>
        <v>170-179</v>
      </c>
      <c r="T411" s="58"/>
      <c r="U411" s="48" t="str">
        <f ca="1">IF(OR(tData[[#This Row],[Q]]="X",tData[[#This Row],[Q]]="*"),IFERROR(OFFSET(tComplete[[#Headers],[Next Round]],MATCH(tData[[#This Row],[Tournament]],tComplete[Tournament],0),0),""),"")</f>
        <v/>
      </c>
      <c r="V411" s="41" t="b">
        <f>IF(ISBLANK(tData[[#This Row],[Tournament]]),"",NOT(ISERR(FIND("SAP",UPPER(tData[[#This Row],[Team]])))))</f>
        <v>0</v>
      </c>
    </row>
    <row r="412" spans="2:22" ht="16" x14ac:dyDescent="0.2">
      <c r="B412" s="41" t="s">
        <v>45</v>
      </c>
      <c r="C412" s="41"/>
      <c r="D412" s="41" t="str">
        <f ca="1">IFERROR(OFFSET(tComplete[[#Headers],[Country]],MATCH(tData[[#This Row],[Tournament]],tComplete[Tournament],0),0),"")</f>
        <v>DE</v>
      </c>
      <c r="E412" s="49">
        <f ca="1">IFERROR(OFFSET(tComplete[[#Headers],[Date]],MATCH(tData[[#This Row],[Tournament]],tComplete[Tournament],0),0),"")</f>
        <v>46053</v>
      </c>
      <c r="F412" s="49" t="str">
        <f ca="1">IFERROR(OFFSET(tComplete[[#Headers],[Round]],MATCH(tData[[#This Row],[Tournament]],tComplete[Tournament],0),0),"")</f>
        <v>Regio</v>
      </c>
      <c r="G412" s="41" t="s">
        <v>703</v>
      </c>
      <c r="H412" s="41">
        <v>135</v>
      </c>
      <c r="I412" s="41">
        <v>165</v>
      </c>
      <c r="J412" s="41">
        <v>120</v>
      </c>
      <c r="K412" s="41"/>
      <c r="L412" s="48"/>
      <c r="M412" s="48"/>
      <c r="N412" s="48"/>
      <c r="O412" s="48">
        <f>IF(ISBLANK(B412),"",IF(COUNT(tData[[#This Row],[R1]:[R3]])=0,"",MAX(tData[[#This Row],[R1]:[R3]])))</f>
        <v>165</v>
      </c>
      <c r="P412" s="50">
        <f>IF(ISBLANK(tData[[#This Row],[Tournament]]),"",IF(COUNT(tData[[#This Row],[R1]:[R3]])=0,"",MAX(tData[[#This Row],[R1]:[R3]],tData[[#This Row],[QF]:[F2]])))</f>
        <v>165</v>
      </c>
      <c r="Q412" s="51">
        <f>IF(ISBLANK(tData[[#This Row],[Tournament]]),"",IFERROR(AVERAGE(tData[[#This Row],[R1]:[R3]],tData[[#This Row],[QF]:[F2]]),""))</f>
        <v>140</v>
      </c>
      <c r="R412" s="51" t="str">
        <f>IF(ISBLANK(tData[[#This Row],[Tournament]]),"",IF(COUNT(tData[[#This Row],[R1]:[R3]])=0,"No show",RIGHT("000"&amp;FLOOR(tData[[#This Row],[Best]],$R$1),3)&amp;"-"&amp;RIGHT("000"&amp;FLOOR(tData[[#This Row],[Best]],$R$1)+$R$1-1,3)))</f>
        <v>150-199</v>
      </c>
      <c r="S412" s="51" t="str">
        <f>IF(ISBLANK(tData[[#This Row],[Tournament]]),"",IF(COUNT(tData[[#This Row],[R1]:[R3]])=0,"No show",RIGHT("000"&amp;FLOOR(tData[[#This Row],[Best]],$S$1),3)&amp;"-"&amp;RIGHT("000"&amp;FLOOR(tData[[#This Row],[Best]],$S$1)+$S$1-1,3)))</f>
        <v>160-169</v>
      </c>
      <c r="T412" s="58"/>
      <c r="U412" s="48" t="str">
        <f ca="1">IF(OR(tData[[#This Row],[Q]]="X",tData[[#This Row],[Q]]="*"),IFERROR(OFFSET(tComplete[[#Headers],[Next Round]],MATCH(tData[[#This Row],[Tournament]],tComplete[Tournament],0),0),""),"")</f>
        <v/>
      </c>
      <c r="V412" s="41" t="b">
        <f>IF(ISBLANK(tData[[#This Row],[Tournament]]),"",NOT(ISERR(FIND("SAP",UPPER(tData[[#This Row],[Team]])))))</f>
        <v>0</v>
      </c>
    </row>
    <row r="413" spans="2:22" ht="16" x14ac:dyDescent="0.2">
      <c r="B413" s="41" t="s">
        <v>45</v>
      </c>
      <c r="C413" s="41"/>
      <c r="D413" s="41" t="str">
        <f ca="1">IFERROR(OFFSET(tComplete[[#Headers],[Country]],MATCH(tData[[#This Row],[Tournament]],tComplete[Tournament],0),0),"")</f>
        <v>DE</v>
      </c>
      <c r="E413" s="49">
        <f ca="1">IFERROR(OFFSET(tComplete[[#Headers],[Date]],MATCH(tData[[#This Row],[Tournament]],tComplete[Tournament],0),0),"")</f>
        <v>46053</v>
      </c>
      <c r="F413" s="49" t="str">
        <f ca="1">IFERROR(OFFSET(tComplete[[#Headers],[Round]],MATCH(tData[[#This Row],[Tournament]],tComplete[Tournament],0),0),"")</f>
        <v>Regio</v>
      </c>
      <c r="G413" s="41" t="s">
        <v>704</v>
      </c>
      <c r="H413" s="41">
        <v>150</v>
      </c>
      <c r="I413" s="41">
        <v>145</v>
      </c>
      <c r="J413" s="41">
        <v>150</v>
      </c>
      <c r="K413" s="41"/>
      <c r="L413" s="48"/>
      <c r="M413" s="48"/>
      <c r="N413" s="48"/>
      <c r="O413" s="48">
        <f>IF(ISBLANK(B413),"",IF(COUNT(tData[[#This Row],[R1]:[R3]])=0,"",MAX(tData[[#This Row],[R1]:[R3]])))</f>
        <v>150</v>
      </c>
      <c r="P413" s="50">
        <f>IF(ISBLANK(tData[[#This Row],[Tournament]]),"",IF(COUNT(tData[[#This Row],[R1]:[R3]])=0,"",MAX(tData[[#This Row],[R1]:[R3]],tData[[#This Row],[QF]:[F2]])))</f>
        <v>150</v>
      </c>
      <c r="Q413" s="51">
        <f>IF(ISBLANK(tData[[#This Row],[Tournament]]),"",IFERROR(AVERAGE(tData[[#This Row],[R1]:[R3]],tData[[#This Row],[QF]:[F2]]),""))</f>
        <v>148.33333333333334</v>
      </c>
      <c r="R413" s="51" t="str">
        <f>IF(ISBLANK(tData[[#This Row],[Tournament]]),"",IF(COUNT(tData[[#This Row],[R1]:[R3]])=0,"No show",RIGHT("000"&amp;FLOOR(tData[[#This Row],[Best]],$R$1),3)&amp;"-"&amp;RIGHT("000"&amp;FLOOR(tData[[#This Row],[Best]],$R$1)+$R$1-1,3)))</f>
        <v>150-199</v>
      </c>
      <c r="S413" s="51" t="str">
        <f>IF(ISBLANK(tData[[#This Row],[Tournament]]),"",IF(COUNT(tData[[#This Row],[R1]:[R3]])=0,"No show",RIGHT("000"&amp;FLOOR(tData[[#This Row],[Best]],$S$1),3)&amp;"-"&amp;RIGHT("000"&amp;FLOOR(tData[[#This Row],[Best]],$S$1)+$S$1-1,3)))</f>
        <v>150-159</v>
      </c>
      <c r="T413" s="58"/>
      <c r="U413" s="48" t="str">
        <f ca="1">IF(OR(tData[[#This Row],[Q]]="X",tData[[#This Row],[Q]]="*"),IFERROR(OFFSET(tComplete[[#Headers],[Next Round]],MATCH(tData[[#This Row],[Tournament]],tComplete[Tournament],0),0),""),"")</f>
        <v/>
      </c>
      <c r="V413" s="41" t="b">
        <f>IF(ISBLANK(tData[[#This Row],[Tournament]]),"",NOT(ISERR(FIND("SAP",UPPER(tData[[#This Row],[Team]])))))</f>
        <v>0</v>
      </c>
    </row>
    <row r="414" spans="2:22" ht="16" x14ac:dyDescent="0.2">
      <c r="B414" s="41" t="s">
        <v>45</v>
      </c>
      <c r="C414" s="41"/>
      <c r="D414" s="41" t="str">
        <f ca="1">IFERROR(OFFSET(tComplete[[#Headers],[Country]],MATCH(tData[[#This Row],[Tournament]],tComplete[Tournament],0),0),"")</f>
        <v>DE</v>
      </c>
      <c r="E414" s="49">
        <f ca="1">IFERROR(OFFSET(tComplete[[#Headers],[Date]],MATCH(tData[[#This Row],[Tournament]],tComplete[Tournament],0),0),"")</f>
        <v>46053</v>
      </c>
      <c r="F414" s="49" t="str">
        <f ca="1">IFERROR(OFFSET(tComplete[[#Headers],[Round]],MATCH(tData[[#This Row],[Tournament]],tComplete[Tournament],0),0),"")</f>
        <v>Regio</v>
      </c>
      <c r="G414" s="41" t="s">
        <v>705</v>
      </c>
      <c r="H414" s="41">
        <v>115</v>
      </c>
      <c r="I414" s="41">
        <v>140</v>
      </c>
      <c r="J414" s="41">
        <v>140</v>
      </c>
      <c r="K414" s="41"/>
      <c r="L414" s="48"/>
      <c r="M414" s="48"/>
      <c r="N414" s="48"/>
      <c r="O414" s="48">
        <f>IF(ISBLANK(B414),"",IF(COUNT(tData[[#This Row],[R1]:[R3]])=0,"",MAX(tData[[#This Row],[R1]:[R3]])))</f>
        <v>140</v>
      </c>
      <c r="P414" s="50">
        <f>IF(ISBLANK(tData[[#This Row],[Tournament]]),"",IF(COUNT(tData[[#This Row],[R1]:[R3]])=0,"",MAX(tData[[#This Row],[R1]:[R3]],tData[[#This Row],[QF]:[F2]])))</f>
        <v>140</v>
      </c>
      <c r="Q414" s="51">
        <f>IF(ISBLANK(tData[[#This Row],[Tournament]]),"",IFERROR(AVERAGE(tData[[#This Row],[R1]:[R3]],tData[[#This Row],[QF]:[F2]]),""))</f>
        <v>131.66666666666666</v>
      </c>
      <c r="R414" s="51" t="str">
        <f>IF(ISBLANK(tData[[#This Row],[Tournament]]),"",IF(COUNT(tData[[#This Row],[R1]:[R3]])=0,"No show",RIGHT("000"&amp;FLOOR(tData[[#This Row],[Best]],$R$1),3)&amp;"-"&amp;RIGHT("000"&amp;FLOOR(tData[[#This Row],[Best]],$R$1)+$R$1-1,3)))</f>
        <v>100-149</v>
      </c>
      <c r="S414" s="51" t="str">
        <f>IF(ISBLANK(tData[[#This Row],[Tournament]]),"",IF(COUNT(tData[[#This Row],[R1]:[R3]])=0,"No show",RIGHT("000"&amp;FLOOR(tData[[#This Row],[Best]],$S$1),3)&amp;"-"&amp;RIGHT("000"&amp;FLOOR(tData[[#This Row],[Best]],$S$1)+$S$1-1,3)))</f>
        <v>140-149</v>
      </c>
      <c r="T414" s="58"/>
      <c r="U414" s="48" t="str">
        <f ca="1">IF(OR(tData[[#This Row],[Q]]="X",tData[[#This Row],[Q]]="*"),IFERROR(OFFSET(tComplete[[#Headers],[Next Round]],MATCH(tData[[#This Row],[Tournament]],tComplete[Tournament],0),0),""),"")</f>
        <v/>
      </c>
      <c r="V414" s="41" t="b">
        <f>IF(ISBLANK(tData[[#This Row],[Tournament]]),"",NOT(ISERR(FIND("SAP",UPPER(tData[[#This Row],[Team]])))))</f>
        <v>0</v>
      </c>
    </row>
    <row r="415" spans="2:22" ht="16" x14ac:dyDescent="0.2">
      <c r="B415" s="41" t="s">
        <v>45</v>
      </c>
      <c r="C415" s="41"/>
      <c r="D415" s="41" t="str">
        <f ca="1">IFERROR(OFFSET(tComplete[[#Headers],[Country]],MATCH(tData[[#This Row],[Tournament]],tComplete[Tournament],0),0),"")</f>
        <v>DE</v>
      </c>
      <c r="E415" s="49">
        <f ca="1">IFERROR(OFFSET(tComplete[[#Headers],[Date]],MATCH(tData[[#This Row],[Tournament]],tComplete[Tournament],0),0),"")</f>
        <v>46053</v>
      </c>
      <c r="F415" s="49" t="str">
        <f ca="1">IFERROR(OFFSET(tComplete[[#Headers],[Round]],MATCH(tData[[#This Row],[Tournament]],tComplete[Tournament],0),0),"")</f>
        <v>Regio</v>
      </c>
      <c r="G415" s="41" t="s">
        <v>706</v>
      </c>
      <c r="H415" s="41">
        <v>125</v>
      </c>
      <c r="I415" s="41">
        <v>125</v>
      </c>
      <c r="J415" s="41">
        <v>135</v>
      </c>
      <c r="K415" s="41"/>
      <c r="L415" s="48"/>
      <c r="M415" s="48"/>
      <c r="N415" s="48"/>
      <c r="O415" s="48">
        <f>IF(ISBLANK(B415),"",IF(COUNT(tData[[#This Row],[R1]:[R3]])=0,"",MAX(tData[[#This Row],[R1]:[R3]])))</f>
        <v>135</v>
      </c>
      <c r="P415" s="50">
        <f>IF(ISBLANK(tData[[#This Row],[Tournament]]),"",IF(COUNT(tData[[#This Row],[R1]:[R3]])=0,"",MAX(tData[[#This Row],[R1]:[R3]],tData[[#This Row],[QF]:[F2]])))</f>
        <v>135</v>
      </c>
      <c r="Q415" s="51">
        <f>IF(ISBLANK(tData[[#This Row],[Tournament]]),"",IFERROR(AVERAGE(tData[[#This Row],[R1]:[R3]],tData[[#This Row],[QF]:[F2]]),""))</f>
        <v>128.33333333333334</v>
      </c>
      <c r="R415" s="51" t="str">
        <f>IF(ISBLANK(tData[[#This Row],[Tournament]]),"",IF(COUNT(tData[[#This Row],[R1]:[R3]])=0,"No show",RIGHT("000"&amp;FLOOR(tData[[#This Row],[Best]],$R$1),3)&amp;"-"&amp;RIGHT("000"&amp;FLOOR(tData[[#This Row],[Best]],$R$1)+$R$1-1,3)))</f>
        <v>100-149</v>
      </c>
      <c r="S415" s="51" t="str">
        <f>IF(ISBLANK(tData[[#This Row],[Tournament]]),"",IF(COUNT(tData[[#This Row],[R1]:[R3]])=0,"No show",RIGHT("000"&amp;FLOOR(tData[[#This Row],[Best]],$S$1),3)&amp;"-"&amp;RIGHT("000"&amp;FLOOR(tData[[#This Row],[Best]],$S$1)+$S$1-1,3)))</f>
        <v>130-139</v>
      </c>
      <c r="T415" s="58"/>
      <c r="U415" s="48" t="str">
        <f ca="1">IF(OR(tData[[#This Row],[Q]]="X",tData[[#This Row],[Q]]="*"),IFERROR(OFFSET(tComplete[[#Headers],[Next Round]],MATCH(tData[[#This Row],[Tournament]],tComplete[Tournament],0),0),""),"")</f>
        <v/>
      </c>
      <c r="V415" s="41" t="b">
        <f>IF(ISBLANK(tData[[#This Row],[Tournament]]),"",NOT(ISERR(FIND("SAP",UPPER(tData[[#This Row],[Team]])))))</f>
        <v>0</v>
      </c>
    </row>
    <row r="416" spans="2:22" ht="16" x14ac:dyDescent="0.2">
      <c r="B416" s="41" t="s">
        <v>27</v>
      </c>
      <c r="C416" s="41"/>
      <c r="D416" s="41" t="str">
        <f ca="1">IFERROR(OFFSET(tComplete[[#Headers],[Country]],MATCH(tData[[#This Row],[Tournament]],tComplete[Tournament],0),0),"")</f>
        <v>DE</v>
      </c>
      <c r="E416" s="49">
        <f ca="1">IFERROR(OFFSET(tComplete[[#Headers],[Date]],MATCH(tData[[#This Row],[Tournament]],tComplete[Tournament],0),0),"")</f>
        <v>46053</v>
      </c>
      <c r="F416" s="49" t="str">
        <f ca="1">IFERROR(OFFSET(tComplete[[#Headers],[Round]],MATCH(tData[[#This Row],[Tournament]],tComplete[Tournament],0),0),"")</f>
        <v>Regio</v>
      </c>
      <c r="G416" s="41" t="s">
        <v>708</v>
      </c>
      <c r="H416" s="41">
        <v>380</v>
      </c>
      <c r="I416" s="41">
        <v>385</v>
      </c>
      <c r="J416" s="41">
        <v>405</v>
      </c>
      <c r="K416" s="41"/>
      <c r="L416" s="41">
        <v>410</v>
      </c>
      <c r="M416" s="41">
        <v>490</v>
      </c>
      <c r="N416" s="41">
        <v>410</v>
      </c>
      <c r="O416" s="48">
        <f>IF(ISBLANK(B416),"",IF(COUNT(tData[[#This Row],[R1]:[R3]])=0,"",MAX(tData[[#This Row],[R1]:[R3]])))</f>
        <v>405</v>
      </c>
      <c r="P416" s="50">
        <f>IF(ISBLANK(tData[[#This Row],[Tournament]]),"",IF(COUNT(tData[[#This Row],[R1]:[R3]])=0,"",MAX(tData[[#This Row],[R1]:[R3]],tData[[#This Row],[QF]:[F2]])))</f>
        <v>490</v>
      </c>
      <c r="Q416" s="51">
        <f>IF(ISBLANK(tData[[#This Row],[Tournament]]),"",IFERROR(AVERAGE(tData[[#This Row],[R1]:[R3]],tData[[#This Row],[QF]:[F2]]),""))</f>
        <v>413.33333333333331</v>
      </c>
      <c r="R416" s="51" t="str">
        <f>IF(ISBLANK(tData[[#This Row],[Tournament]]),"",IF(COUNT(tData[[#This Row],[R1]:[R3]])=0,"No show",RIGHT("000"&amp;FLOOR(tData[[#This Row],[Best]],$R$1),3)&amp;"-"&amp;RIGHT("000"&amp;FLOOR(tData[[#This Row],[Best]],$R$1)+$R$1-1,3)))</f>
        <v>450-499</v>
      </c>
      <c r="S416" s="51" t="str">
        <f>IF(ISBLANK(tData[[#This Row],[Tournament]]),"",IF(COUNT(tData[[#This Row],[R1]:[R3]])=0,"No show",RIGHT("000"&amp;FLOOR(tData[[#This Row],[Best]],$S$1),3)&amp;"-"&amp;RIGHT("000"&amp;FLOOR(tData[[#This Row],[Best]],$S$1)+$S$1-1,3)))</f>
        <v>490-499</v>
      </c>
      <c r="T416" s="58" t="s">
        <v>74</v>
      </c>
      <c r="U416" s="48" t="str">
        <f ca="1">IF(OR(tData[[#This Row],[Q]]="X",tData[[#This Row],[Q]]="*"),IFERROR(OFFSET(tComplete[[#Headers],[Next Round]],MATCH(tData[[#This Row],[Tournament]],tComplete[Tournament],0),0),""),"")</f>
        <v>Qualifikation Deutschland - Aachen</v>
      </c>
      <c r="V416" s="41" t="b">
        <f>IF(ISBLANK(tData[[#This Row],[Tournament]]),"",NOT(ISERR(FIND("SAP",UPPER(tData[[#This Row],[Team]])))))</f>
        <v>0</v>
      </c>
    </row>
    <row r="417" spans="2:22" ht="16" x14ac:dyDescent="0.2">
      <c r="B417" s="41" t="s">
        <v>27</v>
      </c>
      <c r="C417" s="41"/>
      <c r="D417" s="41" t="str">
        <f ca="1">IFERROR(OFFSET(tComplete[[#Headers],[Country]],MATCH(tData[[#This Row],[Tournament]],tComplete[Tournament],0),0),"")</f>
        <v>DE</v>
      </c>
      <c r="E417" s="49">
        <f ca="1">IFERROR(OFFSET(tComplete[[#Headers],[Date]],MATCH(tData[[#This Row],[Tournament]],tComplete[Tournament],0),0),"")</f>
        <v>46053</v>
      </c>
      <c r="F417" s="49" t="str">
        <f ca="1">IFERROR(OFFSET(tComplete[[#Headers],[Round]],MATCH(tData[[#This Row],[Tournament]],tComplete[Tournament],0),0),"")</f>
        <v>Regio</v>
      </c>
      <c r="G417" s="41" t="s">
        <v>790</v>
      </c>
      <c r="H417" s="41">
        <v>170</v>
      </c>
      <c r="I417" s="41">
        <v>190</v>
      </c>
      <c r="J417" s="41">
        <v>190</v>
      </c>
      <c r="K417" s="41"/>
      <c r="L417" s="41">
        <v>240</v>
      </c>
      <c r="M417" s="41">
        <v>240</v>
      </c>
      <c r="N417" s="41">
        <v>200</v>
      </c>
      <c r="O417" s="48">
        <f>IF(ISBLANK(B417),"",IF(COUNT(tData[[#This Row],[R1]:[R3]])=0,"",MAX(tData[[#This Row],[R1]:[R3]])))</f>
        <v>190</v>
      </c>
      <c r="P417" s="50">
        <f>IF(ISBLANK(tData[[#This Row],[Tournament]]),"",IF(COUNT(tData[[#This Row],[R1]:[R3]])=0,"",MAX(tData[[#This Row],[R1]:[R3]],tData[[#This Row],[QF]:[F2]])))</f>
        <v>240</v>
      </c>
      <c r="Q417" s="51">
        <f>IF(ISBLANK(tData[[#This Row],[Tournament]]),"",IFERROR(AVERAGE(tData[[#This Row],[R1]:[R3]],tData[[#This Row],[QF]:[F2]]),""))</f>
        <v>205</v>
      </c>
      <c r="R417" s="51" t="str">
        <f>IF(ISBLANK(tData[[#This Row],[Tournament]]),"",IF(COUNT(tData[[#This Row],[R1]:[R3]])=0,"No show",RIGHT("000"&amp;FLOOR(tData[[#This Row],[Best]],$R$1),3)&amp;"-"&amp;RIGHT("000"&amp;FLOOR(tData[[#This Row],[Best]],$R$1)+$R$1-1,3)))</f>
        <v>200-249</v>
      </c>
      <c r="S417" s="51" t="str">
        <f>IF(ISBLANK(tData[[#This Row],[Tournament]]),"",IF(COUNT(tData[[#This Row],[R1]:[R3]])=0,"No show",RIGHT("000"&amp;FLOOR(tData[[#This Row],[Best]],$S$1),3)&amp;"-"&amp;RIGHT("000"&amp;FLOOR(tData[[#This Row],[Best]],$S$1)+$S$1-1,3)))</f>
        <v>240-249</v>
      </c>
      <c r="T417" s="58"/>
      <c r="U417" s="48" t="str">
        <f ca="1">IF(OR(tData[[#This Row],[Q]]="X",tData[[#This Row],[Q]]="*"),IFERROR(OFFSET(tComplete[[#Headers],[Next Round]],MATCH(tData[[#This Row],[Tournament]],tComplete[Tournament],0),0),""),"")</f>
        <v/>
      </c>
      <c r="V417" s="41" t="b">
        <f>IF(ISBLANK(tData[[#This Row],[Tournament]]),"",NOT(ISERR(FIND("SAP",UPPER(tData[[#This Row],[Team]])))))</f>
        <v>0</v>
      </c>
    </row>
    <row r="418" spans="2:22" ht="16" x14ac:dyDescent="0.2">
      <c r="B418" s="41" t="s">
        <v>27</v>
      </c>
      <c r="C418" s="41"/>
      <c r="D418" s="41" t="str">
        <f ca="1">IFERROR(OFFSET(tComplete[[#Headers],[Country]],MATCH(tData[[#This Row],[Tournament]],tComplete[Tournament],0),0),"")</f>
        <v>DE</v>
      </c>
      <c r="E418" s="49">
        <f ca="1">IFERROR(OFFSET(tComplete[[#Headers],[Date]],MATCH(tData[[#This Row],[Tournament]],tComplete[Tournament],0),0),"")</f>
        <v>46053</v>
      </c>
      <c r="F418" s="49" t="str">
        <f ca="1">IFERROR(OFFSET(tComplete[[#Headers],[Round]],MATCH(tData[[#This Row],[Tournament]],tComplete[Tournament],0),0),"")</f>
        <v>Regio</v>
      </c>
      <c r="G418" s="41" t="s">
        <v>709</v>
      </c>
      <c r="H418" s="41">
        <v>145</v>
      </c>
      <c r="I418" s="41">
        <v>215</v>
      </c>
      <c r="J418" s="41">
        <v>220</v>
      </c>
      <c r="K418" s="41"/>
      <c r="L418" s="41">
        <v>195</v>
      </c>
      <c r="M418" s="41"/>
      <c r="N418" s="41"/>
      <c r="O418" s="48">
        <f>IF(ISBLANK(B418),"",IF(COUNT(tData[[#This Row],[R1]:[R3]])=0,"",MAX(tData[[#This Row],[R1]:[R3]])))</f>
        <v>220</v>
      </c>
      <c r="P418" s="50">
        <f>IF(ISBLANK(tData[[#This Row],[Tournament]]),"",IF(COUNT(tData[[#This Row],[R1]:[R3]])=0,"",MAX(tData[[#This Row],[R1]:[R3]],tData[[#This Row],[QF]:[F2]])))</f>
        <v>220</v>
      </c>
      <c r="Q418" s="51">
        <f>IF(ISBLANK(tData[[#This Row],[Tournament]]),"",IFERROR(AVERAGE(tData[[#This Row],[R1]:[R3]],tData[[#This Row],[QF]:[F2]]),""))</f>
        <v>193.75</v>
      </c>
      <c r="R418" s="51" t="str">
        <f>IF(ISBLANK(tData[[#This Row],[Tournament]]),"",IF(COUNT(tData[[#This Row],[R1]:[R3]])=0,"No show",RIGHT("000"&amp;FLOOR(tData[[#This Row],[Best]],$R$1),3)&amp;"-"&amp;RIGHT("000"&amp;FLOOR(tData[[#This Row],[Best]],$R$1)+$R$1-1,3)))</f>
        <v>200-249</v>
      </c>
      <c r="S418" s="51" t="str">
        <f>IF(ISBLANK(tData[[#This Row],[Tournament]]),"",IF(COUNT(tData[[#This Row],[R1]:[R3]])=0,"No show",RIGHT("000"&amp;FLOOR(tData[[#This Row],[Best]],$S$1),3)&amp;"-"&amp;RIGHT("000"&amp;FLOOR(tData[[#This Row],[Best]],$S$1)+$S$1-1,3)))</f>
        <v>220-229</v>
      </c>
      <c r="T418" s="58"/>
      <c r="U418" s="48" t="str">
        <f ca="1">IF(OR(tData[[#This Row],[Q]]="X",tData[[#This Row],[Q]]="*"),IFERROR(OFFSET(tComplete[[#Headers],[Next Round]],MATCH(tData[[#This Row],[Tournament]],tComplete[Tournament],0),0),""),"")</f>
        <v/>
      </c>
      <c r="V418" s="41" t="b">
        <f>IF(ISBLANK(tData[[#This Row],[Tournament]]),"",NOT(ISERR(FIND("SAP",UPPER(tData[[#This Row],[Team]])))))</f>
        <v>0</v>
      </c>
    </row>
    <row r="419" spans="2:22" ht="16" x14ac:dyDescent="0.2">
      <c r="B419" s="41" t="s">
        <v>27</v>
      </c>
      <c r="C419" s="41"/>
      <c r="D419" s="41" t="str">
        <f ca="1">IFERROR(OFFSET(tComplete[[#Headers],[Country]],MATCH(tData[[#This Row],[Tournament]],tComplete[Tournament],0),0),"")</f>
        <v>DE</v>
      </c>
      <c r="E419" s="49">
        <f ca="1">IFERROR(OFFSET(tComplete[[#Headers],[Date]],MATCH(tData[[#This Row],[Tournament]],tComplete[Tournament],0),0),"")</f>
        <v>46053</v>
      </c>
      <c r="F419" s="49" t="str">
        <f ca="1">IFERROR(OFFSET(tComplete[[#Headers],[Round]],MATCH(tData[[#This Row],[Tournament]],tComplete[Tournament],0),0),"")</f>
        <v>Regio</v>
      </c>
      <c r="G419" s="41" t="s">
        <v>710</v>
      </c>
      <c r="H419" s="41">
        <v>230</v>
      </c>
      <c r="I419" s="41">
        <v>230</v>
      </c>
      <c r="J419" s="41">
        <v>210</v>
      </c>
      <c r="K419" s="41"/>
      <c r="L419" s="41">
        <v>185</v>
      </c>
      <c r="M419" s="41"/>
      <c r="N419" s="41"/>
      <c r="O419" s="48">
        <f>IF(ISBLANK(B419),"",IF(COUNT(tData[[#This Row],[R1]:[R3]])=0,"",MAX(tData[[#This Row],[R1]:[R3]])))</f>
        <v>230</v>
      </c>
      <c r="P419" s="50">
        <f>IF(ISBLANK(tData[[#This Row],[Tournament]]),"",IF(COUNT(tData[[#This Row],[R1]:[R3]])=0,"",MAX(tData[[#This Row],[R1]:[R3]],tData[[#This Row],[QF]:[F2]])))</f>
        <v>230</v>
      </c>
      <c r="Q419" s="51">
        <f>IF(ISBLANK(tData[[#This Row],[Tournament]]),"",IFERROR(AVERAGE(tData[[#This Row],[R1]:[R3]],tData[[#This Row],[QF]:[F2]]),""))</f>
        <v>213.75</v>
      </c>
      <c r="R419" s="51" t="str">
        <f>IF(ISBLANK(tData[[#This Row],[Tournament]]),"",IF(COUNT(tData[[#This Row],[R1]:[R3]])=0,"No show",RIGHT("000"&amp;FLOOR(tData[[#This Row],[Best]],$R$1),3)&amp;"-"&amp;RIGHT("000"&amp;FLOOR(tData[[#This Row],[Best]],$R$1)+$R$1-1,3)))</f>
        <v>200-249</v>
      </c>
      <c r="S419" s="51" t="str">
        <f>IF(ISBLANK(tData[[#This Row],[Tournament]]),"",IF(COUNT(tData[[#This Row],[R1]:[R3]])=0,"No show",RIGHT("000"&amp;FLOOR(tData[[#This Row],[Best]],$S$1),3)&amp;"-"&amp;RIGHT("000"&amp;FLOOR(tData[[#This Row],[Best]],$S$1)+$S$1-1,3)))</f>
        <v>230-239</v>
      </c>
      <c r="T419" s="58" t="s">
        <v>74</v>
      </c>
      <c r="U419" s="48" t="str">
        <f ca="1">IF(OR(tData[[#This Row],[Q]]="X",tData[[#This Row],[Q]]="*"),IFERROR(OFFSET(tComplete[[#Headers],[Next Round]],MATCH(tData[[#This Row],[Tournament]],tComplete[Tournament],0),0),""),"")</f>
        <v>Qualifikation Deutschland - Aachen</v>
      </c>
      <c r="V419" s="41" t="b">
        <f>IF(ISBLANK(tData[[#This Row],[Tournament]]),"",NOT(ISERR(FIND("SAP",UPPER(tData[[#This Row],[Team]])))))</f>
        <v>0</v>
      </c>
    </row>
    <row r="420" spans="2:22" ht="16" x14ac:dyDescent="0.2">
      <c r="B420" s="41" t="s">
        <v>27</v>
      </c>
      <c r="C420" s="41"/>
      <c r="D420" s="41" t="str">
        <f ca="1">IFERROR(OFFSET(tComplete[[#Headers],[Country]],MATCH(tData[[#This Row],[Tournament]],tComplete[Tournament],0),0),"")</f>
        <v>DE</v>
      </c>
      <c r="E420" s="49">
        <f ca="1">IFERROR(OFFSET(tComplete[[#Headers],[Date]],MATCH(tData[[#This Row],[Tournament]],tComplete[Tournament],0),0),"")</f>
        <v>46053</v>
      </c>
      <c r="F420" s="49" t="str">
        <f ca="1">IFERROR(OFFSET(tComplete[[#Headers],[Round]],MATCH(tData[[#This Row],[Tournament]],tComplete[Tournament],0),0),"")</f>
        <v>Regio</v>
      </c>
      <c r="G420" s="41" t="s">
        <v>711</v>
      </c>
      <c r="H420" s="41">
        <v>130</v>
      </c>
      <c r="I420" s="41">
        <v>105</v>
      </c>
      <c r="J420" s="41">
        <v>170</v>
      </c>
      <c r="K420" s="41"/>
      <c r="L420" s="41"/>
      <c r="M420" s="41"/>
      <c r="N420" s="41"/>
      <c r="O420" s="48">
        <f>IF(ISBLANK(B420),"",IF(COUNT(tData[[#This Row],[R1]:[R3]])=0,"",MAX(tData[[#This Row],[R1]:[R3]])))</f>
        <v>170</v>
      </c>
      <c r="P420" s="50">
        <f>IF(ISBLANK(tData[[#This Row],[Tournament]]),"",IF(COUNT(tData[[#This Row],[R1]:[R3]])=0,"",MAX(tData[[#This Row],[R1]:[R3]],tData[[#This Row],[QF]:[F2]])))</f>
        <v>170</v>
      </c>
      <c r="Q420" s="51">
        <f>IF(ISBLANK(tData[[#This Row],[Tournament]]),"",IFERROR(AVERAGE(tData[[#This Row],[R1]:[R3]],tData[[#This Row],[QF]:[F2]]),""))</f>
        <v>135</v>
      </c>
      <c r="R420" s="51" t="str">
        <f>IF(ISBLANK(tData[[#This Row],[Tournament]]),"",IF(COUNT(tData[[#This Row],[R1]:[R3]])=0,"No show",RIGHT("000"&amp;FLOOR(tData[[#This Row],[Best]],$R$1),3)&amp;"-"&amp;RIGHT("000"&amp;FLOOR(tData[[#This Row],[Best]],$R$1)+$R$1-1,3)))</f>
        <v>150-199</v>
      </c>
      <c r="S420" s="51" t="str">
        <f>IF(ISBLANK(tData[[#This Row],[Tournament]]),"",IF(COUNT(tData[[#This Row],[R1]:[R3]])=0,"No show",RIGHT("000"&amp;FLOOR(tData[[#This Row],[Best]],$S$1),3)&amp;"-"&amp;RIGHT("000"&amp;FLOOR(tData[[#This Row],[Best]],$S$1)+$S$1-1,3)))</f>
        <v>170-179</v>
      </c>
      <c r="T420" s="58"/>
      <c r="U420" s="48" t="str">
        <f ca="1">IF(OR(tData[[#This Row],[Q]]="X",tData[[#This Row],[Q]]="*"),IFERROR(OFFSET(tComplete[[#Headers],[Next Round]],MATCH(tData[[#This Row],[Tournament]],tComplete[Tournament],0),0),""),"")</f>
        <v/>
      </c>
      <c r="V420" s="41" t="b">
        <f>IF(ISBLANK(tData[[#This Row],[Tournament]]),"",NOT(ISERR(FIND("SAP",UPPER(tData[[#This Row],[Team]])))))</f>
        <v>0</v>
      </c>
    </row>
    <row r="421" spans="2:22" ht="16" x14ac:dyDescent="0.2">
      <c r="B421" s="41" t="s">
        <v>27</v>
      </c>
      <c r="C421" s="41"/>
      <c r="D421" s="41" t="str">
        <f ca="1">IFERROR(OFFSET(tComplete[[#Headers],[Country]],MATCH(tData[[#This Row],[Tournament]],tComplete[Tournament],0),0),"")</f>
        <v>DE</v>
      </c>
      <c r="E421" s="49">
        <f ca="1">IFERROR(OFFSET(tComplete[[#Headers],[Date]],MATCH(tData[[#This Row],[Tournament]],tComplete[Tournament],0),0),"")</f>
        <v>46053</v>
      </c>
      <c r="F421" s="49" t="str">
        <f ca="1">IFERROR(OFFSET(tComplete[[#Headers],[Round]],MATCH(tData[[#This Row],[Tournament]],tComplete[Tournament],0),0),"")</f>
        <v>Regio</v>
      </c>
      <c r="G421" s="41" t="s">
        <v>712</v>
      </c>
      <c r="H421" s="41">
        <v>135</v>
      </c>
      <c r="I421" s="41">
        <v>110</v>
      </c>
      <c r="J421" s="41">
        <v>165</v>
      </c>
      <c r="K421" s="41"/>
      <c r="L421" s="41"/>
      <c r="M421" s="41"/>
      <c r="N421" s="41"/>
      <c r="O421" s="48">
        <f>IF(ISBLANK(B421),"",IF(COUNT(tData[[#This Row],[R1]:[R3]])=0,"",MAX(tData[[#This Row],[R1]:[R3]])))</f>
        <v>165</v>
      </c>
      <c r="P421" s="50">
        <f>IF(ISBLANK(tData[[#This Row],[Tournament]]),"",IF(COUNT(tData[[#This Row],[R1]:[R3]])=0,"",MAX(tData[[#This Row],[R1]:[R3]],tData[[#This Row],[QF]:[F2]])))</f>
        <v>165</v>
      </c>
      <c r="Q421" s="51">
        <f>IF(ISBLANK(tData[[#This Row],[Tournament]]),"",IFERROR(AVERAGE(tData[[#This Row],[R1]:[R3]],tData[[#This Row],[QF]:[F2]]),""))</f>
        <v>136.66666666666666</v>
      </c>
      <c r="R421" s="51" t="str">
        <f>IF(ISBLANK(tData[[#This Row],[Tournament]]),"",IF(COUNT(tData[[#This Row],[R1]:[R3]])=0,"No show",RIGHT("000"&amp;FLOOR(tData[[#This Row],[Best]],$R$1),3)&amp;"-"&amp;RIGHT("000"&amp;FLOOR(tData[[#This Row],[Best]],$R$1)+$R$1-1,3)))</f>
        <v>150-199</v>
      </c>
      <c r="S421" s="51" t="str">
        <f>IF(ISBLANK(tData[[#This Row],[Tournament]]),"",IF(COUNT(tData[[#This Row],[R1]:[R3]])=0,"No show",RIGHT("000"&amp;FLOOR(tData[[#This Row],[Best]],$S$1),3)&amp;"-"&amp;RIGHT("000"&amp;FLOOR(tData[[#This Row],[Best]],$S$1)+$S$1-1,3)))</f>
        <v>160-169</v>
      </c>
      <c r="T421" s="58"/>
      <c r="U421" s="48" t="str">
        <f ca="1">IF(OR(tData[[#This Row],[Q]]="X",tData[[#This Row],[Q]]="*"),IFERROR(OFFSET(tComplete[[#Headers],[Next Round]],MATCH(tData[[#This Row],[Tournament]],tComplete[Tournament],0),0),""),"")</f>
        <v/>
      </c>
      <c r="V421" s="41" t="b">
        <f>IF(ISBLANK(tData[[#This Row],[Tournament]]),"",NOT(ISERR(FIND("SAP",UPPER(tData[[#This Row],[Team]])))))</f>
        <v>1</v>
      </c>
    </row>
    <row r="422" spans="2:22" ht="16" x14ac:dyDescent="0.2">
      <c r="B422" s="41" t="s">
        <v>27</v>
      </c>
      <c r="C422" s="41"/>
      <c r="D422" s="41" t="str">
        <f ca="1">IFERROR(OFFSET(tComplete[[#Headers],[Country]],MATCH(tData[[#This Row],[Tournament]],tComplete[Tournament],0),0),"")</f>
        <v>DE</v>
      </c>
      <c r="E422" s="49">
        <f ca="1">IFERROR(OFFSET(tComplete[[#Headers],[Date]],MATCH(tData[[#This Row],[Tournament]],tComplete[Tournament],0),0),"")</f>
        <v>46053</v>
      </c>
      <c r="F422" s="49" t="str">
        <f ca="1">IFERROR(OFFSET(tComplete[[#Headers],[Round]],MATCH(tData[[#This Row],[Tournament]],tComplete[Tournament],0),0),"")</f>
        <v>Regio</v>
      </c>
      <c r="G422" s="41" t="s">
        <v>713</v>
      </c>
      <c r="H422" s="41">
        <v>105</v>
      </c>
      <c r="I422" s="41">
        <v>155</v>
      </c>
      <c r="J422" s="41">
        <v>145</v>
      </c>
      <c r="K422" s="41"/>
      <c r="L422" s="41"/>
      <c r="M422" s="41"/>
      <c r="N422" s="41"/>
      <c r="O422" s="48">
        <f>IF(ISBLANK(B422),"",IF(COUNT(tData[[#This Row],[R1]:[R3]])=0,"",MAX(tData[[#This Row],[R1]:[R3]])))</f>
        <v>155</v>
      </c>
      <c r="P422" s="50">
        <f>IF(ISBLANK(tData[[#This Row],[Tournament]]),"",IF(COUNT(tData[[#This Row],[R1]:[R3]])=0,"",MAX(tData[[#This Row],[R1]:[R3]],tData[[#This Row],[QF]:[F2]])))</f>
        <v>155</v>
      </c>
      <c r="Q422" s="51">
        <f>IF(ISBLANK(tData[[#This Row],[Tournament]]),"",IFERROR(AVERAGE(tData[[#This Row],[R1]:[R3]],tData[[#This Row],[QF]:[F2]]),""))</f>
        <v>135</v>
      </c>
      <c r="R422" s="51" t="str">
        <f>IF(ISBLANK(tData[[#This Row],[Tournament]]),"",IF(COUNT(tData[[#This Row],[R1]:[R3]])=0,"No show",RIGHT("000"&amp;FLOOR(tData[[#This Row],[Best]],$R$1),3)&amp;"-"&amp;RIGHT("000"&amp;FLOOR(tData[[#This Row],[Best]],$R$1)+$R$1-1,3)))</f>
        <v>150-199</v>
      </c>
      <c r="S422" s="51" t="str">
        <f>IF(ISBLANK(tData[[#This Row],[Tournament]]),"",IF(COUNT(tData[[#This Row],[R1]:[R3]])=0,"No show",RIGHT("000"&amp;FLOOR(tData[[#This Row],[Best]],$S$1),3)&amp;"-"&amp;RIGHT("000"&amp;FLOOR(tData[[#This Row],[Best]],$S$1)+$S$1-1,3)))</f>
        <v>150-159</v>
      </c>
      <c r="T422" s="58"/>
      <c r="U422" s="48" t="str">
        <f ca="1">IF(OR(tData[[#This Row],[Q]]="X",tData[[#This Row],[Q]]="*"),IFERROR(OFFSET(tComplete[[#Headers],[Next Round]],MATCH(tData[[#This Row],[Tournament]],tComplete[Tournament],0),0),""),"")</f>
        <v/>
      </c>
      <c r="V422" s="41" t="b">
        <f>IF(ISBLANK(tData[[#This Row],[Tournament]]),"",NOT(ISERR(FIND("SAP",UPPER(tData[[#This Row],[Team]])))))</f>
        <v>0</v>
      </c>
    </row>
    <row r="423" spans="2:22" ht="16" x14ac:dyDescent="0.2">
      <c r="B423" s="41" t="s">
        <v>27</v>
      </c>
      <c r="C423" s="41"/>
      <c r="D423" s="41" t="str">
        <f ca="1">IFERROR(OFFSET(tComplete[[#Headers],[Country]],MATCH(tData[[#This Row],[Tournament]],tComplete[Tournament],0),0),"")</f>
        <v>DE</v>
      </c>
      <c r="E423" s="49">
        <f ca="1">IFERROR(OFFSET(tComplete[[#Headers],[Date]],MATCH(tData[[#This Row],[Tournament]],tComplete[Tournament],0),0),"")</f>
        <v>46053</v>
      </c>
      <c r="F423" s="49" t="str">
        <f ca="1">IFERROR(OFFSET(tComplete[[#Headers],[Round]],MATCH(tData[[#This Row],[Tournament]],tComplete[Tournament],0),0),"")</f>
        <v>Regio</v>
      </c>
      <c r="G423" s="41" t="s">
        <v>714</v>
      </c>
      <c r="H423" s="41">
        <v>90</v>
      </c>
      <c r="I423" s="41">
        <v>75</v>
      </c>
      <c r="J423" s="41">
        <v>140</v>
      </c>
      <c r="K423" s="41"/>
      <c r="L423" s="41"/>
      <c r="M423" s="41"/>
      <c r="N423" s="41"/>
      <c r="O423" s="48">
        <f>IF(ISBLANK(B423),"",IF(COUNT(tData[[#This Row],[R1]:[R3]])=0,"",MAX(tData[[#This Row],[R1]:[R3]])))</f>
        <v>140</v>
      </c>
      <c r="P423" s="50">
        <f>IF(ISBLANK(tData[[#This Row],[Tournament]]),"",IF(COUNT(tData[[#This Row],[R1]:[R3]])=0,"",MAX(tData[[#This Row],[R1]:[R3]],tData[[#This Row],[QF]:[F2]])))</f>
        <v>140</v>
      </c>
      <c r="Q423" s="51">
        <f>IF(ISBLANK(tData[[#This Row],[Tournament]]),"",IFERROR(AVERAGE(tData[[#This Row],[R1]:[R3]],tData[[#This Row],[QF]:[F2]]),""))</f>
        <v>101.66666666666667</v>
      </c>
      <c r="R423" s="51" t="str">
        <f>IF(ISBLANK(tData[[#This Row],[Tournament]]),"",IF(COUNT(tData[[#This Row],[R1]:[R3]])=0,"No show",RIGHT("000"&amp;FLOOR(tData[[#This Row],[Best]],$R$1),3)&amp;"-"&amp;RIGHT("000"&amp;FLOOR(tData[[#This Row],[Best]],$R$1)+$R$1-1,3)))</f>
        <v>100-149</v>
      </c>
      <c r="S423" s="51" t="str">
        <f>IF(ISBLANK(tData[[#This Row],[Tournament]]),"",IF(COUNT(tData[[#This Row],[R1]:[R3]])=0,"No show",RIGHT("000"&amp;FLOOR(tData[[#This Row],[Best]],$S$1),3)&amp;"-"&amp;RIGHT("000"&amp;FLOOR(tData[[#This Row],[Best]],$S$1)+$S$1-1,3)))</f>
        <v>140-149</v>
      </c>
      <c r="T423" s="58"/>
      <c r="U423" s="48" t="str">
        <f ca="1">IF(OR(tData[[#This Row],[Q]]="X",tData[[#This Row],[Q]]="*"),IFERROR(OFFSET(tComplete[[#Headers],[Next Round]],MATCH(tData[[#This Row],[Tournament]],tComplete[Tournament],0),0),""),"")</f>
        <v/>
      </c>
      <c r="V423" s="41" t="b">
        <f>IF(ISBLANK(tData[[#This Row],[Tournament]]),"",NOT(ISERR(FIND("SAP",UPPER(tData[[#This Row],[Team]])))))</f>
        <v>0</v>
      </c>
    </row>
    <row r="424" spans="2:22" ht="16" x14ac:dyDescent="0.2">
      <c r="B424" s="41" t="s">
        <v>27</v>
      </c>
      <c r="C424" s="41"/>
      <c r="D424" s="41" t="str">
        <f ca="1">IFERROR(OFFSET(tComplete[[#Headers],[Country]],MATCH(tData[[#This Row],[Tournament]],tComplete[Tournament],0),0),"")</f>
        <v>DE</v>
      </c>
      <c r="E424" s="49">
        <f ca="1">IFERROR(OFFSET(tComplete[[#Headers],[Date]],MATCH(tData[[#This Row],[Tournament]],tComplete[Tournament],0),0),"")</f>
        <v>46053</v>
      </c>
      <c r="F424" s="49" t="str">
        <f ca="1">IFERROR(OFFSET(tComplete[[#Headers],[Round]],MATCH(tData[[#This Row],[Tournament]],tComplete[Tournament],0),0),"")</f>
        <v>Regio</v>
      </c>
      <c r="G424" s="41" t="s">
        <v>715</v>
      </c>
      <c r="H424" s="41">
        <v>135</v>
      </c>
      <c r="I424" s="41">
        <v>115</v>
      </c>
      <c r="J424" s="41">
        <v>135</v>
      </c>
      <c r="K424" s="41"/>
      <c r="L424" s="48"/>
      <c r="M424" s="48"/>
      <c r="N424" s="48"/>
      <c r="O424" s="48">
        <f>IF(ISBLANK(B424),"",IF(COUNT(tData[[#This Row],[R1]:[R3]])=0,"",MAX(tData[[#This Row],[R1]:[R3]])))</f>
        <v>135</v>
      </c>
      <c r="P424" s="50">
        <f>IF(ISBLANK(tData[[#This Row],[Tournament]]),"",IF(COUNT(tData[[#This Row],[R1]:[R3]])=0,"",MAX(tData[[#This Row],[R1]:[R3]],tData[[#This Row],[QF]:[F2]])))</f>
        <v>135</v>
      </c>
      <c r="Q424" s="51">
        <f>IF(ISBLANK(tData[[#This Row],[Tournament]]),"",IFERROR(AVERAGE(tData[[#This Row],[R1]:[R3]],tData[[#This Row],[QF]:[F2]]),""))</f>
        <v>128.33333333333334</v>
      </c>
      <c r="R424" s="51" t="str">
        <f>IF(ISBLANK(tData[[#This Row],[Tournament]]),"",IF(COUNT(tData[[#This Row],[R1]:[R3]])=0,"No show",RIGHT("000"&amp;FLOOR(tData[[#This Row],[Best]],$R$1),3)&amp;"-"&amp;RIGHT("000"&amp;FLOOR(tData[[#This Row],[Best]],$R$1)+$R$1-1,3)))</f>
        <v>100-149</v>
      </c>
      <c r="S424" s="51" t="str">
        <f>IF(ISBLANK(tData[[#This Row],[Tournament]]),"",IF(COUNT(tData[[#This Row],[R1]:[R3]])=0,"No show",RIGHT("000"&amp;FLOOR(tData[[#This Row],[Best]],$S$1),3)&amp;"-"&amp;RIGHT("000"&amp;FLOOR(tData[[#This Row],[Best]],$S$1)+$S$1-1,3)))</f>
        <v>130-139</v>
      </c>
      <c r="T424" s="58"/>
      <c r="U424" s="48" t="str">
        <f ca="1">IF(OR(tData[[#This Row],[Q]]="X",tData[[#This Row],[Q]]="*"),IFERROR(OFFSET(tComplete[[#Headers],[Next Round]],MATCH(tData[[#This Row],[Tournament]],tComplete[Tournament],0),0),""),"")</f>
        <v/>
      </c>
      <c r="V424" s="41" t="b">
        <f>IF(ISBLANK(tData[[#This Row],[Tournament]]),"",NOT(ISERR(FIND("SAP",UPPER(tData[[#This Row],[Team]])))))</f>
        <v>0</v>
      </c>
    </row>
    <row r="425" spans="2:22" ht="16" x14ac:dyDescent="0.2">
      <c r="B425" s="41" t="s">
        <v>27</v>
      </c>
      <c r="C425" s="41"/>
      <c r="D425" s="41" t="str">
        <f ca="1">IFERROR(OFFSET(tComplete[[#Headers],[Country]],MATCH(tData[[#This Row],[Tournament]],tComplete[Tournament],0),0),"")</f>
        <v>DE</v>
      </c>
      <c r="E425" s="49">
        <f ca="1">IFERROR(OFFSET(tComplete[[#Headers],[Date]],MATCH(tData[[#This Row],[Tournament]],tComplete[Tournament],0),0),"")</f>
        <v>46053</v>
      </c>
      <c r="F425" s="49" t="str">
        <f ca="1">IFERROR(OFFSET(tComplete[[#Headers],[Round]],MATCH(tData[[#This Row],[Tournament]],tComplete[Tournament],0),0),"")</f>
        <v>Regio</v>
      </c>
      <c r="G425" s="41" t="s">
        <v>716</v>
      </c>
      <c r="H425" s="41">
        <v>110</v>
      </c>
      <c r="I425" s="41">
        <v>100</v>
      </c>
      <c r="J425" s="41">
        <v>95</v>
      </c>
      <c r="K425" s="41"/>
      <c r="L425" s="48"/>
      <c r="M425" s="48"/>
      <c r="N425" s="48"/>
      <c r="O425" s="48">
        <f>IF(ISBLANK(B425),"",IF(COUNT(tData[[#This Row],[R1]:[R3]])=0,"",MAX(tData[[#This Row],[R1]:[R3]])))</f>
        <v>110</v>
      </c>
      <c r="P425" s="50">
        <f>IF(ISBLANK(tData[[#This Row],[Tournament]]),"",IF(COUNT(tData[[#This Row],[R1]:[R3]])=0,"",MAX(tData[[#This Row],[R1]:[R3]],tData[[#This Row],[QF]:[F2]])))</f>
        <v>110</v>
      </c>
      <c r="Q425" s="51">
        <f>IF(ISBLANK(tData[[#This Row],[Tournament]]),"",IFERROR(AVERAGE(tData[[#This Row],[R1]:[R3]],tData[[#This Row],[QF]:[F2]]),""))</f>
        <v>101.66666666666667</v>
      </c>
      <c r="R425" s="51" t="str">
        <f>IF(ISBLANK(tData[[#This Row],[Tournament]]),"",IF(COUNT(tData[[#This Row],[R1]:[R3]])=0,"No show",RIGHT("000"&amp;FLOOR(tData[[#This Row],[Best]],$R$1),3)&amp;"-"&amp;RIGHT("000"&amp;FLOOR(tData[[#This Row],[Best]],$R$1)+$R$1-1,3)))</f>
        <v>100-149</v>
      </c>
      <c r="S425" s="51" t="str">
        <f>IF(ISBLANK(tData[[#This Row],[Tournament]]),"",IF(COUNT(tData[[#This Row],[R1]:[R3]])=0,"No show",RIGHT("000"&amp;FLOOR(tData[[#This Row],[Best]],$S$1),3)&amp;"-"&amp;RIGHT("000"&amp;FLOOR(tData[[#This Row],[Best]],$S$1)+$S$1-1,3)))</f>
        <v>110-119</v>
      </c>
      <c r="T425" s="58"/>
      <c r="U425" s="48" t="str">
        <f ca="1">IF(OR(tData[[#This Row],[Q]]="X",tData[[#This Row],[Q]]="*"),IFERROR(OFFSET(tComplete[[#Headers],[Next Round]],MATCH(tData[[#This Row],[Tournament]],tComplete[Tournament],0),0),""),"")</f>
        <v/>
      </c>
      <c r="V425" s="41" t="b">
        <f>IF(ISBLANK(tData[[#This Row],[Tournament]]),"",NOT(ISERR(FIND("SAP",UPPER(tData[[#This Row],[Team]])))))</f>
        <v>0</v>
      </c>
    </row>
    <row r="426" spans="2:22" ht="16" x14ac:dyDescent="0.2">
      <c r="B426" s="41" t="s">
        <v>27</v>
      </c>
      <c r="C426" s="41"/>
      <c r="D426" s="41" t="str">
        <f ca="1">IFERROR(OFFSET(tComplete[[#Headers],[Country]],MATCH(tData[[#This Row],[Tournament]],tComplete[Tournament],0),0),"")</f>
        <v>DE</v>
      </c>
      <c r="E426" s="49">
        <f ca="1">IFERROR(OFFSET(tComplete[[#Headers],[Date]],MATCH(tData[[#This Row],[Tournament]],tComplete[Tournament],0),0),"")</f>
        <v>46053</v>
      </c>
      <c r="F426" s="49" t="str">
        <f ca="1">IFERROR(OFFSET(tComplete[[#Headers],[Round]],MATCH(tData[[#This Row],[Tournament]],tComplete[Tournament],0),0),"")</f>
        <v>Regio</v>
      </c>
      <c r="G426" s="41" t="s">
        <v>717</v>
      </c>
      <c r="H426" s="41">
        <v>75</v>
      </c>
      <c r="I426" s="41">
        <v>95</v>
      </c>
      <c r="J426" s="41">
        <v>95</v>
      </c>
      <c r="K426" s="41"/>
      <c r="L426" s="48"/>
      <c r="M426" s="48"/>
      <c r="N426" s="48"/>
      <c r="O426" s="48">
        <f>IF(ISBLANK(B426),"",IF(COUNT(tData[[#This Row],[R1]:[R3]])=0,"",MAX(tData[[#This Row],[R1]:[R3]])))</f>
        <v>95</v>
      </c>
      <c r="P426" s="50">
        <f>IF(ISBLANK(tData[[#This Row],[Tournament]]),"",IF(COUNT(tData[[#This Row],[R1]:[R3]])=0,"",MAX(tData[[#This Row],[R1]:[R3]],tData[[#This Row],[QF]:[F2]])))</f>
        <v>95</v>
      </c>
      <c r="Q426" s="51">
        <f>IF(ISBLANK(tData[[#This Row],[Tournament]]),"",IFERROR(AVERAGE(tData[[#This Row],[R1]:[R3]],tData[[#This Row],[QF]:[F2]]),""))</f>
        <v>88.333333333333329</v>
      </c>
      <c r="R426" s="51" t="str">
        <f>IF(ISBLANK(tData[[#This Row],[Tournament]]),"",IF(COUNT(tData[[#This Row],[R1]:[R3]])=0,"No show",RIGHT("000"&amp;FLOOR(tData[[#This Row],[Best]],$R$1),3)&amp;"-"&amp;RIGHT("000"&amp;FLOOR(tData[[#This Row],[Best]],$R$1)+$R$1-1,3)))</f>
        <v>050-099</v>
      </c>
      <c r="S426" s="51" t="str">
        <f>IF(ISBLANK(tData[[#This Row],[Tournament]]),"",IF(COUNT(tData[[#This Row],[R1]:[R3]])=0,"No show",RIGHT("000"&amp;FLOOR(tData[[#This Row],[Best]],$S$1),3)&amp;"-"&amp;RIGHT("000"&amp;FLOOR(tData[[#This Row],[Best]],$S$1)+$S$1-1,3)))</f>
        <v>090-099</v>
      </c>
      <c r="T426" s="58"/>
      <c r="U426" s="48" t="str">
        <f ca="1">IF(OR(tData[[#This Row],[Q]]="X",tData[[#This Row],[Q]]="*"),IFERROR(OFFSET(tComplete[[#Headers],[Next Round]],MATCH(tData[[#This Row],[Tournament]],tComplete[Tournament],0),0),""),"")</f>
        <v/>
      </c>
      <c r="V426" s="41" t="b">
        <f>IF(ISBLANK(tData[[#This Row],[Tournament]]),"",NOT(ISERR(FIND("SAP",UPPER(tData[[#This Row],[Team]])))))</f>
        <v>0</v>
      </c>
    </row>
    <row r="427" spans="2:22" ht="16" x14ac:dyDescent="0.2">
      <c r="B427" s="41" t="s">
        <v>155</v>
      </c>
      <c r="C427" s="41"/>
      <c r="D427" s="41" t="str">
        <f ca="1">IFERROR(OFFSET(tComplete[[#Headers],[Country]],MATCH(tData[[#This Row],[Tournament]],tComplete[Tournament],0),0),"")</f>
        <v>DE</v>
      </c>
      <c r="E427" s="49">
        <f ca="1">IFERROR(OFFSET(tComplete[[#Headers],[Date]],MATCH(tData[[#This Row],[Tournament]],tComplete[Tournament],0),0),"")</f>
        <v>46053</v>
      </c>
      <c r="F427" s="49" t="str">
        <f ca="1">IFERROR(OFFSET(tComplete[[#Headers],[Round]],MATCH(tData[[#This Row],[Tournament]],tComplete[Tournament],0),0),"")</f>
        <v>Regio</v>
      </c>
      <c r="G427" s="41" t="s">
        <v>719</v>
      </c>
      <c r="H427" s="41">
        <v>475</v>
      </c>
      <c r="I427" s="41">
        <v>495</v>
      </c>
      <c r="J427" s="41">
        <v>465</v>
      </c>
      <c r="K427" s="41">
        <v>455</v>
      </c>
      <c r="L427" s="41">
        <v>285</v>
      </c>
      <c r="M427" s="41">
        <v>425</v>
      </c>
      <c r="N427" s="41">
        <v>405</v>
      </c>
      <c r="O427" s="48">
        <f>IF(ISBLANK(B427),"",IF(COUNT(tData[[#This Row],[R1]:[R3]])=0,"",MAX(tData[[#This Row],[R1]:[R3]])))</f>
        <v>495</v>
      </c>
      <c r="P427" s="50">
        <f>IF(ISBLANK(tData[[#This Row],[Tournament]]),"",IF(COUNT(tData[[#This Row],[R1]:[R3]])=0,"",MAX(tData[[#This Row],[R1]:[R3]],tData[[#This Row],[QF]:[F2]])))</f>
        <v>495</v>
      </c>
      <c r="Q427" s="51">
        <f>IF(ISBLANK(tData[[#This Row],[Tournament]]),"",IFERROR(AVERAGE(tData[[#This Row],[R1]:[R3]],tData[[#This Row],[QF]:[F2]]),""))</f>
        <v>429.28571428571428</v>
      </c>
      <c r="R427" s="51" t="str">
        <f>IF(ISBLANK(tData[[#This Row],[Tournament]]),"",IF(COUNT(tData[[#This Row],[R1]:[R3]])=0,"No show",RIGHT("000"&amp;FLOOR(tData[[#This Row],[Best]],$R$1),3)&amp;"-"&amp;RIGHT("000"&amp;FLOOR(tData[[#This Row],[Best]],$R$1)+$R$1-1,3)))</f>
        <v>450-499</v>
      </c>
      <c r="S427" s="51" t="str">
        <f>IF(ISBLANK(tData[[#This Row],[Tournament]]),"",IF(COUNT(tData[[#This Row],[R1]:[R3]])=0,"No show",RIGHT("000"&amp;FLOOR(tData[[#This Row],[Best]],$S$1),3)&amp;"-"&amp;RIGHT("000"&amp;FLOOR(tData[[#This Row],[Best]],$S$1)+$S$1-1,3)))</f>
        <v>490-499</v>
      </c>
      <c r="T427" s="58" t="s">
        <v>74</v>
      </c>
      <c r="U427" s="48" t="str">
        <f ca="1">IF(OR(tData[[#This Row],[Q]]="X",tData[[#This Row],[Q]]="*"),IFERROR(OFFSET(tComplete[[#Headers],[Next Round]],MATCH(tData[[#This Row],[Tournament]],tComplete[Tournament],0),0),""),"")</f>
        <v>Qualifikation Deutschland - Rockenhausen</v>
      </c>
      <c r="V427" s="41" t="b">
        <f>IF(ISBLANK(tData[[#This Row],[Tournament]]),"",NOT(ISERR(FIND("SAP",UPPER(tData[[#This Row],[Team]])))))</f>
        <v>0</v>
      </c>
    </row>
    <row r="428" spans="2:22" ht="16" x14ac:dyDescent="0.2">
      <c r="B428" s="41" t="s">
        <v>155</v>
      </c>
      <c r="C428" s="41"/>
      <c r="D428" s="41" t="str">
        <f ca="1">IFERROR(OFFSET(tComplete[[#Headers],[Country]],MATCH(tData[[#This Row],[Tournament]],tComplete[Tournament],0),0),"")</f>
        <v>DE</v>
      </c>
      <c r="E428" s="49">
        <f ca="1">IFERROR(OFFSET(tComplete[[#Headers],[Date]],MATCH(tData[[#This Row],[Tournament]],tComplete[Tournament],0),0),"")</f>
        <v>46053</v>
      </c>
      <c r="F428" s="49" t="str">
        <f ca="1">IFERROR(OFFSET(tComplete[[#Headers],[Round]],MATCH(tData[[#This Row],[Tournament]],tComplete[Tournament],0),0),"")</f>
        <v>Regio</v>
      </c>
      <c r="G428" s="41" t="s">
        <v>720</v>
      </c>
      <c r="H428" s="41">
        <v>255</v>
      </c>
      <c r="I428" s="41">
        <v>170</v>
      </c>
      <c r="J428" s="41">
        <v>290</v>
      </c>
      <c r="K428" s="41">
        <v>265</v>
      </c>
      <c r="L428" s="41">
        <v>290</v>
      </c>
      <c r="M428" s="41">
        <v>275</v>
      </c>
      <c r="N428" s="41">
        <v>355</v>
      </c>
      <c r="O428" s="48">
        <f>IF(ISBLANK(B428),"",IF(COUNT(tData[[#This Row],[R1]:[R3]])=0,"",MAX(tData[[#This Row],[R1]:[R3]])))</f>
        <v>290</v>
      </c>
      <c r="P428" s="50">
        <f>IF(ISBLANK(tData[[#This Row],[Tournament]]),"",IF(COUNT(tData[[#This Row],[R1]:[R3]])=0,"",MAX(tData[[#This Row],[R1]:[R3]],tData[[#This Row],[QF]:[F2]])))</f>
        <v>355</v>
      </c>
      <c r="Q428" s="51">
        <f>IF(ISBLANK(tData[[#This Row],[Tournament]]),"",IFERROR(AVERAGE(tData[[#This Row],[R1]:[R3]],tData[[#This Row],[QF]:[F2]]),""))</f>
        <v>271.42857142857144</v>
      </c>
      <c r="R428" s="51" t="str">
        <f>IF(ISBLANK(tData[[#This Row],[Tournament]]),"",IF(COUNT(tData[[#This Row],[R1]:[R3]])=0,"No show",RIGHT("000"&amp;FLOOR(tData[[#This Row],[Best]],$R$1),3)&amp;"-"&amp;RIGHT("000"&amp;FLOOR(tData[[#This Row],[Best]],$R$1)+$R$1-1,3)))</f>
        <v>350-399</v>
      </c>
      <c r="S428" s="51" t="str">
        <f>IF(ISBLANK(tData[[#This Row],[Tournament]]),"",IF(COUNT(tData[[#This Row],[R1]:[R3]])=0,"No show",RIGHT("000"&amp;FLOOR(tData[[#This Row],[Best]],$S$1),3)&amp;"-"&amp;RIGHT("000"&amp;FLOOR(tData[[#This Row],[Best]],$S$1)+$S$1-1,3)))</f>
        <v>350-359</v>
      </c>
      <c r="T428" s="58"/>
      <c r="U428" s="48" t="str">
        <f ca="1">IF(OR(tData[[#This Row],[Q]]="X",tData[[#This Row],[Q]]="*"),IFERROR(OFFSET(tComplete[[#Headers],[Next Round]],MATCH(tData[[#This Row],[Tournament]],tComplete[Tournament],0),0),""),"")</f>
        <v/>
      </c>
      <c r="V428" s="41" t="b">
        <f>IF(ISBLANK(tData[[#This Row],[Tournament]]),"",NOT(ISERR(FIND("SAP",UPPER(tData[[#This Row],[Team]])))))</f>
        <v>0</v>
      </c>
    </row>
    <row r="429" spans="2:22" ht="16" x14ac:dyDescent="0.2">
      <c r="B429" s="41" t="s">
        <v>155</v>
      </c>
      <c r="C429" s="41"/>
      <c r="D429" s="41" t="str">
        <f ca="1">IFERROR(OFFSET(tComplete[[#Headers],[Country]],MATCH(tData[[#This Row],[Tournament]],tComplete[Tournament],0),0),"")</f>
        <v>DE</v>
      </c>
      <c r="E429" s="49">
        <f ca="1">IFERROR(OFFSET(tComplete[[#Headers],[Date]],MATCH(tData[[#This Row],[Tournament]],tComplete[Tournament],0),0),"")</f>
        <v>46053</v>
      </c>
      <c r="F429" s="49" t="str">
        <f ca="1">IFERROR(OFFSET(tComplete[[#Headers],[Round]],MATCH(tData[[#This Row],[Tournament]],tComplete[Tournament],0),0),"")</f>
        <v>Regio</v>
      </c>
      <c r="G429" s="41" t="s">
        <v>721</v>
      </c>
      <c r="H429" s="41">
        <v>180</v>
      </c>
      <c r="I429" s="41">
        <v>230</v>
      </c>
      <c r="J429" s="41">
        <v>55</v>
      </c>
      <c r="K429" s="41">
        <v>215</v>
      </c>
      <c r="L429" s="41">
        <v>200</v>
      </c>
      <c r="M429" s="41"/>
      <c r="N429" s="41"/>
      <c r="O429" s="48">
        <f>IF(ISBLANK(B429),"",IF(COUNT(tData[[#This Row],[R1]:[R3]])=0,"",MAX(tData[[#This Row],[R1]:[R3]])))</f>
        <v>230</v>
      </c>
      <c r="P429" s="50">
        <f>IF(ISBLANK(tData[[#This Row],[Tournament]]),"",IF(COUNT(tData[[#This Row],[R1]:[R3]])=0,"",MAX(tData[[#This Row],[R1]:[R3]],tData[[#This Row],[QF]:[F2]])))</f>
        <v>230</v>
      </c>
      <c r="Q429" s="51">
        <f>IF(ISBLANK(tData[[#This Row],[Tournament]]),"",IFERROR(AVERAGE(tData[[#This Row],[R1]:[R3]],tData[[#This Row],[QF]:[F2]]),""))</f>
        <v>176</v>
      </c>
      <c r="R429" s="51" t="str">
        <f>IF(ISBLANK(tData[[#This Row],[Tournament]]),"",IF(COUNT(tData[[#This Row],[R1]:[R3]])=0,"No show",RIGHT("000"&amp;FLOOR(tData[[#This Row],[Best]],$R$1),3)&amp;"-"&amp;RIGHT("000"&amp;FLOOR(tData[[#This Row],[Best]],$R$1)+$R$1-1,3)))</f>
        <v>200-249</v>
      </c>
      <c r="S429" s="51" t="str">
        <f>IF(ISBLANK(tData[[#This Row],[Tournament]]),"",IF(COUNT(tData[[#This Row],[R1]:[R3]])=0,"No show",RIGHT("000"&amp;FLOOR(tData[[#This Row],[Best]],$S$1),3)&amp;"-"&amp;RIGHT("000"&amp;FLOOR(tData[[#This Row],[Best]],$S$1)+$S$1-1,3)))</f>
        <v>230-239</v>
      </c>
      <c r="T429" s="58"/>
      <c r="U429" s="48" t="str">
        <f ca="1">IF(OR(tData[[#This Row],[Q]]="X",tData[[#This Row],[Q]]="*"),IFERROR(OFFSET(tComplete[[#Headers],[Next Round]],MATCH(tData[[#This Row],[Tournament]],tComplete[Tournament],0),0),""),"")</f>
        <v/>
      </c>
      <c r="V429" s="41" t="b">
        <f>IF(ISBLANK(tData[[#This Row],[Tournament]]),"",NOT(ISERR(FIND("SAP",UPPER(tData[[#This Row],[Team]])))))</f>
        <v>0</v>
      </c>
    </row>
    <row r="430" spans="2:22" ht="16" x14ac:dyDescent="0.2">
      <c r="B430" s="41" t="s">
        <v>155</v>
      </c>
      <c r="C430" s="41"/>
      <c r="D430" s="41" t="str">
        <f ca="1">IFERROR(OFFSET(tComplete[[#Headers],[Country]],MATCH(tData[[#This Row],[Tournament]],tComplete[Tournament],0),0),"")</f>
        <v>DE</v>
      </c>
      <c r="E430" s="49">
        <f ca="1">IFERROR(OFFSET(tComplete[[#Headers],[Date]],MATCH(tData[[#This Row],[Tournament]],tComplete[Tournament],0),0),"")</f>
        <v>46053</v>
      </c>
      <c r="F430" s="49" t="str">
        <f ca="1">IFERROR(OFFSET(tComplete[[#Headers],[Round]],MATCH(tData[[#This Row],[Tournament]],tComplete[Tournament],0),0),"")</f>
        <v>Regio</v>
      </c>
      <c r="G430" s="41" t="s">
        <v>722</v>
      </c>
      <c r="H430" s="41">
        <v>105</v>
      </c>
      <c r="I430" s="41">
        <v>165</v>
      </c>
      <c r="J430" s="41">
        <v>210</v>
      </c>
      <c r="K430" s="41">
        <v>210</v>
      </c>
      <c r="L430" s="41">
        <v>130</v>
      </c>
      <c r="M430" s="41"/>
      <c r="N430" s="41"/>
      <c r="O430" s="48">
        <f>IF(ISBLANK(B430),"",IF(COUNT(tData[[#This Row],[R1]:[R3]])=0,"",MAX(tData[[#This Row],[R1]:[R3]])))</f>
        <v>210</v>
      </c>
      <c r="P430" s="50">
        <f>IF(ISBLANK(tData[[#This Row],[Tournament]]),"",IF(COUNT(tData[[#This Row],[R1]:[R3]])=0,"",MAX(tData[[#This Row],[R1]:[R3]],tData[[#This Row],[QF]:[F2]])))</f>
        <v>210</v>
      </c>
      <c r="Q430" s="51">
        <f>IF(ISBLANK(tData[[#This Row],[Tournament]]),"",IFERROR(AVERAGE(tData[[#This Row],[R1]:[R3]],tData[[#This Row],[QF]:[F2]]),""))</f>
        <v>164</v>
      </c>
      <c r="R430" s="51" t="str">
        <f>IF(ISBLANK(tData[[#This Row],[Tournament]]),"",IF(COUNT(tData[[#This Row],[R1]:[R3]])=0,"No show",RIGHT("000"&amp;FLOOR(tData[[#This Row],[Best]],$R$1),3)&amp;"-"&amp;RIGHT("000"&amp;FLOOR(tData[[#This Row],[Best]],$R$1)+$R$1-1,3)))</f>
        <v>200-249</v>
      </c>
      <c r="S430" s="51" t="str">
        <f>IF(ISBLANK(tData[[#This Row],[Tournament]]),"",IF(COUNT(tData[[#This Row],[R1]:[R3]])=0,"No show",RIGHT("000"&amp;FLOOR(tData[[#This Row],[Best]],$S$1),3)&amp;"-"&amp;RIGHT("000"&amp;FLOOR(tData[[#This Row],[Best]],$S$1)+$S$1-1,3)))</f>
        <v>210-219</v>
      </c>
      <c r="T430" s="58"/>
      <c r="U430" s="48" t="str">
        <f ca="1">IF(OR(tData[[#This Row],[Q]]="X",tData[[#This Row],[Q]]="*"),IFERROR(OFFSET(tComplete[[#Headers],[Next Round]],MATCH(tData[[#This Row],[Tournament]],tComplete[Tournament],0),0),""),"")</f>
        <v/>
      </c>
      <c r="V430" s="41" t="b">
        <f>IF(ISBLANK(tData[[#This Row],[Tournament]]),"",NOT(ISERR(FIND("SAP",UPPER(tData[[#This Row],[Team]])))))</f>
        <v>0</v>
      </c>
    </row>
    <row r="431" spans="2:22" ht="16" x14ac:dyDescent="0.2">
      <c r="B431" s="41" t="s">
        <v>155</v>
      </c>
      <c r="C431" s="41"/>
      <c r="D431" s="41" t="str">
        <f ca="1">IFERROR(OFFSET(tComplete[[#Headers],[Country]],MATCH(tData[[#This Row],[Tournament]],tComplete[Tournament],0),0),"")</f>
        <v>DE</v>
      </c>
      <c r="E431" s="49">
        <f ca="1">IFERROR(OFFSET(tComplete[[#Headers],[Date]],MATCH(tData[[#This Row],[Tournament]],tComplete[Tournament],0),0),"")</f>
        <v>46053</v>
      </c>
      <c r="F431" s="49" t="str">
        <f ca="1">IFERROR(OFFSET(tComplete[[#Headers],[Round]],MATCH(tData[[#This Row],[Tournament]],tComplete[Tournament],0),0),"")</f>
        <v>Regio</v>
      </c>
      <c r="G431" s="41" t="s">
        <v>723</v>
      </c>
      <c r="H431" s="41">
        <v>270</v>
      </c>
      <c r="I431" s="41">
        <v>275</v>
      </c>
      <c r="J431" s="41">
        <v>145</v>
      </c>
      <c r="K431" s="41">
        <v>200</v>
      </c>
      <c r="L431" s="41"/>
      <c r="M431" s="41"/>
      <c r="N431" s="41"/>
      <c r="O431" s="48">
        <f>IF(ISBLANK(B431),"",IF(COUNT(tData[[#This Row],[R1]:[R3]])=0,"",MAX(tData[[#This Row],[R1]:[R3]])))</f>
        <v>275</v>
      </c>
      <c r="P431" s="50">
        <f>IF(ISBLANK(tData[[#This Row],[Tournament]]),"",IF(COUNT(tData[[#This Row],[R1]:[R3]])=0,"",MAX(tData[[#This Row],[R1]:[R3]],tData[[#This Row],[QF]:[F2]])))</f>
        <v>275</v>
      </c>
      <c r="Q431" s="51">
        <f>IF(ISBLANK(tData[[#This Row],[Tournament]]),"",IFERROR(AVERAGE(tData[[#This Row],[R1]:[R3]],tData[[#This Row],[QF]:[F2]]),""))</f>
        <v>222.5</v>
      </c>
      <c r="R431" s="51" t="str">
        <f>IF(ISBLANK(tData[[#This Row],[Tournament]]),"",IF(COUNT(tData[[#This Row],[R1]:[R3]])=0,"No show",RIGHT("000"&amp;FLOOR(tData[[#This Row],[Best]],$R$1),3)&amp;"-"&amp;RIGHT("000"&amp;FLOOR(tData[[#This Row],[Best]],$R$1)+$R$1-1,3)))</f>
        <v>250-299</v>
      </c>
      <c r="S431" s="51" t="str">
        <f>IF(ISBLANK(tData[[#This Row],[Tournament]]),"",IF(COUNT(tData[[#This Row],[R1]:[R3]])=0,"No show",RIGHT("000"&amp;FLOOR(tData[[#This Row],[Best]],$S$1),3)&amp;"-"&amp;RIGHT("000"&amp;FLOOR(tData[[#This Row],[Best]],$S$1)+$S$1-1,3)))</f>
        <v>270-279</v>
      </c>
      <c r="T431" s="58"/>
      <c r="U431" s="48" t="str">
        <f ca="1">IF(OR(tData[[#This Row],[Q]]="X",tData[[#This Row],[Q]]="*"),IFERROR(OFFSET(tComplete[[#Headers],[Next Round]],MATCH(tData[[#This Row],[Tournament]],tComplete[Tournament],0),0),""),"")</f>
        <v/>
      </c>
      <c r="V431" s="41" t="b">
        <f>IF(ISBLANK(tData[[#This Row],[Tournament]]),"",NOT(ISERR(FIND("SAP",UPPER(tData[[#This Row],[Team]])))))</f>
        <v>0</v>
      </c>
    </row>
    <row r="432" spans="2:22" ht="16" x14ac:dyDescent="0.2">
      <c r="B432" s="41" t="s">
        <v>155</v>
      </c>
      <c r="C432" s="41"/>
      <c r="D432" s="41" t="str">
        <f ca="1">IFERROR(OFFSET(tComplete[[#Headers],[Country]],MATCH(tData[[#This Row],[Tournament]],tComplete[Tournament],0),0),"")</f>
        <v>DE</v>
      </c>
      <c r="E432" s="49">
        <f ca="1">IFERROR(OFFSET(tComplete[[#Headers],[Date]],MATCH(tData[[#This Row],[Tournament]],tComplete[Tournament],0),0),"")</f>
        <v>46053</v>
      </c>
      <c r="F432" s="49" t="str">
        <f ca="1">IFERROR(OFFSET(tComplete[[#Headers],[Round]],MATCH(tData[[#This Row],[Tournament]],tComplete[Tournament],0),0),"")</f>
        <v>Regio</v>
      </c>
      <c r="G432" s="41" t="s">
        <v>724</v>
      </c>
      <c r="H432" s="41">
        <v>190</v>
      </c>
      <c r="I432" s="41">
        <v>160</v>
      </c>
      <c r="J432" s="41">
        <v>200</v>
      </c>
      <c r="K432" s="41">
        <v>175</v>
      </c>
      <c r="L432" s="41"/>
      <c r="M432" s="41"/>
      <c r="N432" s="41"/>
      <c r="O432" s="48">
        <f>IF(ISBLANK(B432),"",IF(COUNT(tData[[#This Row],[R1]:[R3]])=0,"",MAX(tData[[#This Row],[R1]:[R3]])))</f>
        <v>200</v>
      </c>
      <c r="P432" s="50">
        <f>IF(ISBLANK(tData[[#This Row],[Tournament]]),"",IF(COUNT(tData[[#This Row],[R1]:[R3]])=0,"",MAX(tData[[#This Row],[R1]:[R3]],tData[[#This Row],[QF]:[F2]])))</f>
        <v>200</v>
      </c>
      <c r="Q432" s="51">
        <f>IF(ISBLANK(tData[[#This Row],[Tournament]]),"",IFERROR(AVERAGE(tData[[#This Row],[R1]:[R3]],tData[[#This Row],[QF]:[F2]]),""))</f>
        <v>181.25</v>
      </c>
      <c r="R432" s="51" t="str">
        <f>IF(ISBLANK(tData[[#This Row],[Tournament]]),"",IF(COUNT(tData[[#This Row],[R1]:[R3]])=0,"No show",RIGHT("000"&amp;FLOOR(tData[[#This Row],[Best]],$R$1),3)&amp;"-"&amp;RIGHT("000"&amp;FLOOR(tData[[#This Row],[Best]],$R$1)+$R$1-1,3)))</f>
        <v>200-249</v>
      </c>
      <c r="S432" s="51" t="str">
        <f>IF(ISBLANK(tData[[#This Row],[Tournament]]),"",IF(COUNT(tData[[#This Row],[R1]:[R3]])=0,"No show",RIGHT("000"&amp;FLOOR(tData[[#This Row],[Best]],$S$1),3)&amp;"-"&amp;RIGHT("000"&amp;FLOOR(tData[[#This Row],[Best]],$S$1)+$S$1-1,3)))</f>
        <v>200-209</v>
      </c>
      <c r="T432" s="58"/>
      <c r="U432" s="48" t="str">
        <f ca="1">IF(OR(tData[[#This Row],[Q]]="X",tData[[#This Row],[Q]]="*"),IFERROR(OFFSET(tComplete[[#Headers],[Next Round]],MATCH(tData[[#This Row],[Tournament]],tComplete[Tournament],0),0),""),"")</f>
        <v/>
      </c>
      <c r="V432" s="41" t="b">
        <f>IF(ISBLANK(tData[[#This Row],[Tournament]]),"",NOT(ISERR(FIND("SAP",UPPER(tData[[#This Row],[Team]])))))</f>
        <v>0</v>
      </c>
    </row>
    <row r="433" spans="2:22" ht="16" x14ac:dyDescent="0.2">
      <c r="B433" s="41" t="s">
        <v>155</v>
      </c>
      <c r="C433" s="41"/>
      <c r="D433" s="41" t="str">
        <f ca="1">IFERROR(OFFSET(tComplete[[#Headers],[Country]],MATCH(tData[[#This Row],[Tournament]],tComplete[Tournament],0),0),"")</f>
        <v>DE</v>
      </c>
      <c r="E433" s="49">
        <f ca="1">IFERROR(OFFSET(tComplete[[#Headers],[Date]],MATCH(tData[[#This Row],[Tournament]],tComplete[Tournament],0),0),"")</f>
        <v>46053</v>
      </c>
      <c r="F433" s="49" t="str">
        <f ca="1">IFERROR(OFFSET(tComplete[[#Headers],[Round]],MATCH(tData[[#This Row],[Tournament]],tComplete[Tournament],0),0),"")</f>
        <v>Regio</v>
      </c>
      <c r="G433" s="41" t="s">
        <v>725</v>
      </c>
      <c r="H433" s="41">
        <v>85</v>
      </c>
      <c r="I433" s="41">
        <v>160</v>
      </c>
      <c r="J433" s="41">
        <v>220</v>
      </c>
      <c r="K433" s="41">
        <v>155</v>
      </c>
      <c r="L433" s="41"/>
      <c r="M433" s="41"/>
      <c r="N433" s="41"/>
      <c r="O433" s="48">
        <f>IF(ISBLANK(B433),"",IF(COUNT(tData[[#This Row],[R1]:[R3]])=0,"",MAX(tData[[#This Row],[R1]:[R3]])))</f>
        <v>220</v>
      </c>
      <c r="P433" s="50">
        <f>IF(ISBLANK(tData[[#This Row],[Tournament]]),"",IF(COUNT(tData[[#This Row],[R1]:[R3]])=0,"",MAX(tData[[#This Row],[R1]:[R3]],tData[[#This Row],[QF]:[F2]])))</f>
        <v>220</v>
      </c>
      <c r="Q433" s="51">
        <f>IF(ISBLANK(tData[[#This Row],[Tournament]]),"",IFERROR(AVERAGE(tData[[#This Row],[R1]:[R3]],tData[[#This Row],[QF]:[F2]]),""))</f>
        <v>155</v>
      </c>
      <c r="R433" s="51" t="str">
        <f>IF(ISBLANK(tData[[#This Row],[Tournament]]),"",IF(COUNT(tData[[#This Row],[R1]:[R3]])=0,"No show",RIGHT("000"&amp;FLOOR(tData[[#This Row],[Best]],$R$1),3)&amp;"-"&amp;RIGHT("000"&amp;FLOOR(tData[[#This Row],[Best]],$R$1)+$R$1-1,3)))</f>
        <v>200-249</v>
      </c>
      <c r="S433" s="51" t="str">
        <f>IF(ISBLANK(tData[[#This Row],[Tournament]]),"",IF(COUNT(tData[[#This Row],[R1]:[R3]])=0,"No show",RIGHT("000"&amp;FLOOR(tData[[#This Row],[Best]],$S$1),3)&amp;"-"&amp;RIGHT("000"&amp;FLOOR(tData[[#This Row],[Best]],$S$1)+$S$1-1,3)))</f>
        <v>220-229</v>
      </c>
      <c r="T433" s="58"/>
      <c r="U433" s="48" t="str">
        <f ca="1">IF(OR(tData[[#This Row],[Q]]="X",tData[[#This Row],[Q]]="*"),IFERROR(OFFSET(tComplete[[#Headers],[Next Round]],MATCH(tData[[#This Row],[Tournament]],tComplete[Tournament],0),0),""),"")</f>
        <v/>
      </c>
      <c r="V433" s="41" t="b">
        <f>IF(ISBLANK(tData[[#This Row],[Tournament]]),"",NOT(ISERR(FIND("SAP",UPPER(tData[[#This Row],[Team]])))))</f>
        <v>0</v>
      </c>
    </row>
    <row r="434" spans="2:22" ht="16" x14ac:dyDescent="0.2">
      <c r="B434" s="41" t="s">
        <v>155</v>
      </c>
      <c r="C434" s="41"/>
      <c r="D434" s="41" t="str">
        <f ca="1">IFERROR(OFFSET(tComplete[[#Headers],[Country]],MATCH(tData[[#This Row],[Tournament]],tComplete[Tournament],0),0),"")</f>
        <v>DE</v>
      </c>
      <c r="E434" s="49">
        <f ca="1">IFERROR(OFFSET(tComplete[[#Headers],[Date]],MATCH(tData[[#This Row],[Tournament]],tComplete[Tournament],0),0),"")</f>
        <v>46053</v>
      </c>
      <c r="F434" s="49" t="str">
        <f ca="1">IFERROR(OFFSET(tComplete[[#Headers],[Round]],MATCH(tData[[#This Row],[Tournament]],tComplete[Tournament],0),0),"")</f>
        <v>Regio</v>
      </c>
      <c r="G434" s="41" t="s">
        <v>726</v>
      </c>
      <c r="H434" s="41">
        <v>185</v>
      </c>
      <c r="I434" s="41">
        <v>130</v>
      </c>
      <c r="J434" s="41">
        <v>210</v>
      </c>
      <c r="K434" s="41">
        <v>145</v>
      </c>
      <c r="L434" s="41"/>
      <c r="M434" s="41"/>
      <c r="N434" s="41"/>
      <c r="O434" s="48">
        <f>IF(ISBLANK(B434),"",IF(COUNT(tData[[#This Row],[R1]:[R3]])=0,"",MAX(tData[[#This Row],[R1]:[R3]])))</f>
        <v>210</v>
      </c>
      <c r="P434" s="50">
        <f>IF(ISBLANK(tData[[#This Row],[Tournament]]),"",IF(COUNT(tData[[#This Row],[R1]:[R3]])=0,"",MAX(tData[[#This Row],[R1]:[R3]],tData[[#This Row],[QF]:[F2]])))</f>
        <v>210</v>
      </c>
      <c r="Q434" s="51">
        <f>IF(ISBLANK(tData[[#This Row],[Tournament]]),"",IFERROR(AVERAGE(tData[[#This Row],[R1]:[R3]],tData[[#This Row],[QF]:[F2]]),""))</f>
        <v>167.5</v>
      </c>
      <c r="R434" s="51" t="str">
        <f>IF(ISBLANK(tData[[#This Row],[Tournament]]),"",IF(COUNT(tData[[#This Row],[R1]:[R3]])=0,"No show",RIGHT("000"&amp;FLOOR(tData[[#This Row],[Best]],$R$1),3)&amp;"-"&amp;RIGHT("000"&amp;FLOOR(tData[[#This Row],[Best]],$R$1)+$R$1-1,3)))</f>
        <v>200-249</v>
      </c>
      <c r="S434" s="51" t="str">
        <f>IF(ISBLANK(tData[[#This Row],[Tournament]]),"",IF(COUNT(tData[[#This Row],[R1]:[R3]])=0,"No show",RIGHT("000"&amp;FLOOR(tData[[#This Row],[Best]],$S$1),3)&amp;"-"&amp;RIGHT("000"&amp;FLOOR(tData[[#This Row],[Best]],$S$1)+$S$1-1,3)))</f>
        <v>210-219</v>
      </c>
      <c r="T434" s="58" t="s">
        <v>74</v>
      </c>
      <c r="U434" s="48" t="str">
        <f ca="1">IF(OR(tData[[#This Row],[Q]]="X",tData[[#This Row],[Q]]="*"),IFERROR(OFFSET(tComplete[[#Headers],[Next Round]],MATCH(tData[[#This Row],[Tournament]],tComplete[Tournament],0),0),""),"")</f>
        <v>Qualifikation Deutschland - Rockenhausen</v>
      </c>
      <c r="V434" s="41" t="b">
        <f>IF(ISBLANK(tData[[#This Row],[Tournament]]),"",NOT(ISERR(FIND("SAP",UPPER(tData[[#This Row],[Team]])))))</f>
        <v>0</v>
      </c>
    </row>
    <row r="435" spans="2:22" ht="16" x14ac:dyDescent="0.2">
      <c r="B435" s="41" t="s">
        <v>155</v>
      </c>
      <c r="C435" s="41"/>
      <c r="D435" s="41" t="str">
        <f ca="1">IFERROR(OFFSET(tComplete[[#Headers],[Country]],MATCH(tData[[#This Row],[Tournament]],tComplete[Tournament],0),0),"")</f>
        <v>DE</v>
      </c>
      <c r="E435" s="49">
        <f ca="1">IFERROR(OFFSET(tComplete[[#Headers],[Date]],MATCH(tData[[#This Row],[Tournament]],tComplete[Tournament],0),0),"")</f>
        <v>46053</v>
      </c>
      <c r="F435" s="49" t="str">
        <f ca="1">IFERROR(OFFSET(tComplete[[#Headers],[Round]],MATCH(tData[[#This Row],[Tournament]],tComplete[Tournament],0),0),"")</f>
        <v>Regio</v>
      </c>
      <c r="G435" s="41" t="s">
        <v>727</v>
      </c>
      <c r="H435" s="41">
        <v>155</v>
      </c>
      <c r="I435" s="41">
        <v>140</v>
      </c>
      <c r="J435" s="41">
        <v>140</v>
      </c>
      <c r="K435" s="41"/>
      <c r="L435" s="41"/>
      <c r="M435" s="41"/>
      <c r="N435" s="41"/>
      <c r="O435" s="48">
        <f>IF(ISBLANK(B435),"",IF(COUNT(tData[[#This Row],[R1]:[R3]])=0,"",MAX(tData[[#This Row],[R1]:[R3]])))</f>
        <v>155</v>
      </c>
      <c r="P435" s="50">
        <f>IF(ISBLANK(tData[[#This Row],[Tournament]]),"",IF(COUNT(tData[[#This Row],[R1]:[R3]])=0,"",MAX(tData[[#This Row],[R1]:[R3]],tData[[#This Row],[QF]:[F2]])))</f>
        <v>155</v>
      </c>
      <c r="Q435" s="51">
        <f>IF(ISBLANK(tData[[#This Row],[Tournament]]),"",IFERROR(AVERAGE(tData[[#This Row],[R1]:[R3]],tData[[#This Row],[QF]:[F2]]),""))</f>
        <v>145</v>
      </c>
      <c r="R435" s="51" t="str">
        <f>IF(ISBLANK(tData[[#This Row],[Tournament]]),"",IF(COUNT(tData[[#This Row],[R1]:[R3]])=0,"No show",RIGHT("000"&amp;FLOOR(tData[[#This Row],[Best]],$R$1),3)&amp;"-"&amp;RIGHT("000"&amp;FLOOR(tData[[#This Row],[Best]],$R$1)+$R$1-1,3)))</f>
        <v>150-199</v>
      </c>
      <c r="S435" s="51" t="str">
        <f>IF(ISBLANK(tData[[#This Row],[Tournament]]),"",IF(COUNT(tData[[#This Row],[R1]:[R3]])=0,"No show",RIGHT("000"&amp;FLOOR(tData[[#This Row],[Best]],$S$1),3)&amp;"-"&amp;RIGHT("000"&amp;FLOOR(tData[[#This Row],[Best]],$S$1)+$S$1-1,3)))</f>
        <v>150-159</v>
      </c>
      <c r="T435" s="58"/>
      <c r="U435" s="48" t="str">
        <f ca="1">IF(OR(tData[[#This Row],[Q]]="X",tData[[#This Row],[Q]]="*"),IFERROR(OFFSET(tComplete[[#Headers],[Next Round]],MATCH(tData[[#This Row],[Tournament]],tComplete[Tournament],0),0),""),"")</f>
        <v/>
      </c>
      <c r="V435" s="41" t="b">
        <f>IF(ISBLANK(tData[[#This Row],[Tournament]]),"",NOT(ISERR(FIND("SAP",UPPER(tData[[#This Row],[Team]])))))</f>
        <v>0</v>
      </c>
    </row>
    <row r="436" spans="2:22" ht="16" x14ac:dyDescent="0.2">
      <c r="B436" s="41" t="s">
        <v>155</v>
      </c>
      <c r="C436" s="41"/>
      <c r="D436" s="41" t="str">
        <f ca="1">IFERROR(OFFSET(tComplete[[#Headers],[Country]],MATCH(tData[[#This Row],[Tournament]],tComplete[Tournament],0),0),"")</f>
        <v>DE</v>
      </c>
      <c r="E436" s="49">
        <f ca="1">IFERROR(OFFSET(tComplete[[#Headers],[Date]],MATCH(tData[[#This Row],[Tournament]],tComplete[Tournament],0),0),"")</f>
        <v>46053</v>
      </c>
      <c r="F436" s="49" t="str">
        <f ca="1">IFERROR(OFFSET(tComplete[[#Headers],[Round]],MATCH(tData[[#This Row],[Tournament]],tComplete[Tournament],0),0),"")</f>
        <v>Regio</v>
      </c>
      <c r="G436" s="41" t="s">
        <v>728</v>
      </c>
      <c r="H436" s="41">
        <v>110</v>
      </c>
      <c r="I436" s="41">
        <v>130</v>
      </c>
      <c r="J436" s="41">
        <v>115</v>
      </c>
      <c r="K436" s="41"/>
      <c r="L436" s="48"/>
      <c r="M436" s="48"/>
      <c r="N436" s="48"/>
      <c r="O436" s="48">
        <f>IF(ISBLANK(B436),"",IF(COUNT(tData[[#This Row],[R1]:[R3]])=0,"",MAX(tData[[#This Row],[R1]:[R3]])))</f>
        <v>130</v>
      </c>
      <c r="P436" s="50">
        <f>IF(ISBLANK(tData[[#This Row],[Tournament]]),"",IF(COUNT(tData[[#This Row],[R1]:[R3]])=0,"",MAX(tData[[#This Row],[R1]:[R3]],tData[[#This Row],[QF]:[F2]])))</f>
        <v>130</v>
      </c>
      <c r="Q436" s="51">
        <f>IF(ISBLANK(tData[[#This Row],[Tournament]]),"",IFERROR(AVERAGE(tData[[#This Row],[R1]:[R3]],tData[[#This Row],[QF]:[F2]]),""))</f>
        <v>118.33333333333333</v>
      </c>
      <c r="R436" s="51" t="str">
        <f>IF(ISBLANK(tData[[#This Row],[Tournament]]),"",IF(COUNT(tData[[#This Row],[R1]:[R3]])=0,"No show",RIGHT("000"&amp;FLOOR(tData[[#This Row],[Best]],$R$1),3)&amp;"-"&amp;RIGHT("000"&amp;FLOOR(tData[[#This Row],[Best]],$R$1)+$R$1-1,3)))</f>
        <v>100-149</v>
      </c>
      <c r="S436" s="51" t="str">
        <f>IF(ISBLANK(tData[[#This Row],[Tournament]]),"",IF(COUNT(tData[[#This Row],[R1]:[R3]])=0,"No show",RIGHT("000"&amp;FLOOR(tData[[#This Row],[Best]],$S$1),3)&amp;"-"&amp;RIGHT("000"&amp;FLOOR(tData[[#This Row],[Best]],$S$1)+$S$1-1,3)))</f>
        <v>130-139</v>
      </c>
      <c r="T436" s="58"/>
      <c r="U436" s="48" t="str">
        <f ca="1">IF(OR(tData[[#This Row],[Q]]="X",tData[[#This Row],[Q]]="*"),IFERROR(OFFSET(tComplete[[#Headers],[Next Round]],MATCH(tData[[#This Row],[Tournament]],tComplete[Tournament],0),0),""),"")</f>
        <v/>
      </c>
      <c r="V436" s="41" t="b">
        <f>IF(ISBLANK(tData[[#This Row],[Tournament]]),"",NOT(ISERR(FIND("SAP",UPPER(tData[[#This Row],[Team]])))))</f>
        <v>0</v>
      </c>
    </row>
    <row r="437" spans="2:22" ht="16" x14ac:dyDescent="0.2">
      <c r="B437" s="41" t="s">
        <v>155</v>
      </c>
      <c r="C437" s="41"/>
      <c r="D437" s="41" t="str">
        <f ca="1">IFERROR(OFFSET(tComplete[[#Headers],[Country]],MATCH(tData[[#This Row],[Tournament]],tComplete[Tournament],0),0),"")</f>
        <v>DE</v>
      </c>
      <c r="E437" s="49">
        <f ca="1">IFERROR(OFFSET(tComplete[[#Headers],[Date]],MATCH(tData[[#This Row],[Tournament]],tComplete[Tournament],0),0),"")</f>
        <v>46053</v>
      </c>
      <c r="F437" s="49" t="str">
        <f ca="1">IFERROR(OFFSET(tComplete[[#Headers],[Round]],MATCH(tData[[#This Row],[Tournament]],tComplete[Tournament],0),0),"")</f>
        <v>Regio</v>
      </c>
      <c r="G437" s="41" t="s">
        <v>729</v>
      </c>
      <c r="H437" s="41">
        <v>125</v>
      </c>
      <c r="I437" s="41">
        <v>115</v>
      </c>
      <c r="J437" s="41">
        <v>110</v>
      </c>
      <c r="K437" s="41"/>
      <c r="L437" s="48"/>
      <c r="M437" s="48"/>
      <c r="N437" s="48"/>
      <c r="O437" s="48">
        <f>IF(ISBLANK(B437),"",IF(COUNT(tData[[#This Row],[R1]:[R3]])=0,"",MAX(tData[[#This Row],[R1]:[R3]])))</f>
        <v>125</v>
      </c>
      <c r="P437" s="50">
        <f>IF(ISBLANK(tData[[#This Row],[Tournament]]),"",IF(COUNT(tData[[#This Row],[R1]:[R3]])=0,"",MAX(tData[[#This Row],[R1]:[R3]],tData[[#This Row],[QF]:[F2]])))</f>
        <v>125</v>
      </c>
      <c r="Q437" s="51">
        <f>IF(ISBLANK(tData[[#This Row],[Tournament]]),"",IFERROR(AVERAGE(tData[[#This Row],[R1]:[R3]],tData[[#This Row],[QF]:[F2]]),""))</f>
        <v>116.66666666666667</v>
      </c>
      <c r="R437" s="51" t="str">
        <f>IF(ISBLANK(tData[[#This Row],[Tournament]]),"",IF(COUNT(tData[[#This Row],[R1]:[R3]])=0,"No show",RIGHT("000"&amp;FLOOR(tData[[#This Row],[Best]],$R$1),3)&amp;"-"&amp;RIGHT("000"&amp;FLOOR(tData[[#This Row],[Best]],$R$1)+$R$1-1,3)))</f>
        <v>100-149</v>
      </c>
      <c r="S437" s="51" t="str">
        <f>IF(ISBLANK(tData[[#This Row],[Tournament]]),"",IF(COUNT(tData[[#This Row],[R1]:[R3]])=0,"No show",RIGHT("000"&amp;FLOOR(tData[[#This Row],[Best]],$S$1),3)&amp;"-"&amp;RIGHT("000"&amp;FLOOR(tData[[#This Row],[Best]],$S$1)+$S$1-1,3)))</f>
        <v>120-129</v>
      </c>
      <c r="T437" s="58"/>
      <c r="U437" s="48" t="str">
        <f ca="1">IF(OR(tData[[#This Row],[Q]]="X",tData[[#This Row],[Q]]="*"),IFERROR(OFFSET(tComplete[[#Headers],[Next Round]],MATCH(tData[[#This Row],[Tournament]],tComplete[Tournament],0),0),""),"")</f>
        <v/>
      </c>
      <c r="V437" s="41" t="b">
        <f>IF(ISBLANK(tData[[#This Row],[Tournament]]),"",NOT(ISERR(FIND("SAP",UPPER(tData[[#This Row],[Team]])))))</f>
        <v>0</v>
      </c>
    </row>
    <row r="438" spans="2:22" ht="16" x14ac:dyDescent="0.2">
      <c r="B438" s="41" t="s">
        <v>155</v>
      </c>
      <c r="C438" s="41"/>
      <c r="D438" s="41" t="str">
        <f ca="1">IFERROR(OFFSET(tComplete[[#Headers],[Country]],MATCH(tData[[#This Row],[Tournament]],tComplete[Tournament],0),0),"")</f>
        <v>DE</v>
      </c>
      <c r="E438" s="49">
        <f ca="1">IFERROR(OFFSET(tComplete[[#Headers],[Date]],MATCH(tData[[#This Row],[Tournament]],tComplete[Tournament],0),0),"")</f>
        <v>46053</v>
      </c>
      <c r="F438" s="49" t="str">
        <f ca="1">IFERROR(OFFSET(tComplete[[#Headers],[Round]],MATCH(tData[[#This Row],[Tournament]],tComplete[Tournament],0),0),"")</f>
        <v>Regio</v>
      </c>
      <c r="G438" s="41" t="s">
        <v>730</v>
      </c>
      <c r="H438" s="41">
        <v>45</v>
      </c>
      <c r="I438" s="41">
        <v>100</v>
      </c>
      <c r="J438" s="41">
        <v>75</v>
      </c>
      <c r="K438" s="41"/>
      <c r="L438" s="48"/>
      <c r="M438" s="48"/>
      <c r="N438" s="48"/>
      <c r="O438" s="48">
        <f>IF(ISBLANK(B438),"",IF(COUNT(tData[[#This Row],[R1]:[R3]])=0,"",MAX(tData[[#This Row],[R1]:[R3]])))</f>
        <v>100</v>
      </c>
      <c r="P438" s="50">
        <f>IF(ISBLANK(tData[[#This Row],[Tournament]]),"",IF(COUNT(tData[[#This Row],[R1]:[R3]])=0,"",MAX(tData[[#This Row],[R1]:[R3]],tData[[#This Row],[QF]:[F2]])))</f>
        <v>100</v>
      </c>
      <c r="Q438" s="51">
        <f>IF(ISBLANK(tData[[#This Row],[Tournament]]),"",IFERROR(AVERAGE(tData[[#This Row],[R1]:[R3]],tData[[#This Row],[QF]:[F2]]),""))</f>
        <v>73.333333333333329</v>
      </c>
      <c r="R438" s="51" t="str">
        <f>IF(ISBLANK(tData[[#This Row],[Tournament]]),"",IF(COUNT(tData[[#This Row],[R1]:[R3]])=0,"No show",RIGHT("000"&amp;FLOOR(tData[[#This Row],[Best]],$R$1),3)&amp;"-"&amp;RIGHT("000"&amp;FLOOR(tData[[#This Row],[Best]],$R$1)+$R$1-1,3)))</f>
        <v>100-149</v>
      </c>
      <c r="S438" s="51" t="str">
        <f>IF(ISBLANK(tData[[#This Row],[Tournament]]),"",IF(COUNT(tData[[#This Row],[R1]:[R3]])=0,"No show",RIGHT("000"&amp;FLOOR(tData[[#This Row],[Best]],$S$1),3)&amp;"-"&amp;RIGHT("000"&amp;FLOOR(tData[[#This Row],[Best]],$S$1)+$S$1-1,3)))</f>
        <v>100-109</v>
      </c>
      <c r="T438" s="58"/>
      <c r="U438" s="48" t="str">
        <f ca="1">IF(OR(tData[[#This Row],[Q]]="X",tData[[#This Row],[Q]]="*"),IFERROR(OFFSET(tComplete[[#Headers],[Next Round]],MATCH(tData[[#This Row],[Tournament]],tComplete[Tournament],0),0),""),"")</f>
        <v/>
      </c>
      <c r="V438" s="41" t="b">
        <f>IF(ISBLANK(tData[[#This Row],[Tournament]]),"",NOT(ISERR(FIND("SAP",UPPER(tData[[#This Row],[Team]])))))</f>
        <v>0</v>
      </c>
    </row>
    <row r="439" spans="2:22" ht="16" x14ac:dyDescent="0.2">
      <c r="B439" s="41" t="s">
        <v>155</v>
      </c>
      <c r="C439" s="41"/>
      <c r="D439" s="41" t="str">
        <f ca="1">IFERROR(OFFSET(tComplete[[#Headers],[Country]],MATCH(tData[[#This Row],[Tournament]],tComplete[Tournament],0),0),"")</f>
        <v>DE</v>
      </c>
      <c r="E439" s="49">
        <f ca="1">IFERROR(OFFSET(tComplete[[#Headers],[Date]],MATCH(tData[[#This Row],[Tournament]],tComplete[Tournament],0),0),"")</f>
        <v>46053</v>
      </c>
      <c r="F439" s="49" t="str">
        <f ca="1">IFERROR(OFFSET(tComplete[[#Headers],[Round]],MATCH(tData[[#This Row],[Tournament]],tComplete[Tournament],0),0),"")</f>
        <v>Regio</v>
      </c>
      <c r="G439" s="41" t="s">
        <v>731</v>
      </c>
      <c r="H439" s="41">
        <v>65</v>
      </c>
      <c r="I439" s="41">
        <v>85</v>
      </c>
      <c r="J439" s="41">
        <v>100</v>
      </c>
      <c r="K439" s="41"/>
      <c r="L439" s="48"/>
      <c r="M439" s="48"/>
      <c r="N439" s="48"/>
      <c r="O439" s="48">
        <f>IF(ISBLANK(B439),"",IF(COUNT(tData[[#This Row],[R1]:[R3]])=0,"",MAX(tData[[#This Row],[R1]:[R3]])))</f>
        <v>100</v>
      </c>
      <c r="P439" s="50">
        <f>IF(ISBLANK(tData[[#This Row],[Tournament]]),"",IF(COUNT(tData[[#This Row],[R1]:[R3]])=0,"",MAX(tData[[#This Row],[R1]:[R3]],tData[[#This Row],[QF]:[F2]])))</f>
        <v>100</v>
      </c>
      <c r="Q439" s="51">
        <f>IF(ISBLANK(tData[[#This Row],[Tournament]]),"",IFERROR(AVERAGE(tData[[#This Row],[R1]:[R3]],tData[[#This Row],[QF]:[F2]]),""))</f>
        <v>83.333333333333329</v>
      </c>
      <c r="R439" s="51" t="str">
        <f>IF(ISBLANK(tData[[#This Row],[Tournament]]),"",IF(COUNT(tData[[#This Row],[R1]:[R3]])=0,"No show",RIGHT("000"&amp;FLOOR(tData[[#This Row],[Best]],$R$1),3)&amp;"-"&amp;RIGHT("000"&amp;FLOOR(tData[[#This Row],[Best]],$R$1)+$R$1-1,3)))</f>
        <v>100-149</v>
      </c>
      <c r="S439" s="51" t="str">
        <f>IF(ISBLANK(tData[[#This Row],[Tournament]]),"",IF(COUNT(tData[[#This Row],[R1]:[R3]])=0,"No show",RIGHT("000"&amp;FLOOR(tData[[#This Row],[Best]],$S$1),3)&amp;"-"&amp;RIGHT("000"&amp;FLOOR(tData[[#This Row],[Best]],$S$1)+$S$1-1,3)))</f>
        <v>100-109</v>
      </c>
      <c r="T439" s="58"/>
      <c r="U439" s="48" t="str">
        <f ca="1">IF(OR(tData[[#This Row],[Q]]="X",tData[[#This Row],[Q]]="*"),IFERROR(OFFSET(tComplete[[#Headers],[Next Round]],MATCH(tData[[#This Row],[Tournament]],tComplete[Tournament],0),0),""),"")</f>
        <v/>
      </c>
      <c r="V439" s="41" t="b">
        <f>IF(ISBLANK(tData[[#This Row],[Tournament]]),"",NOT(ISERR(FIND("SAP",UPPER(tData[[#This Row],[Team]])))))</f>
        <v>0</v>
      </c>
    </row>
    <row r="440" spans="2:22" ht="16" x14ac:dyDescent="0.2">
      <c r="B440" s="41" t="s">
        <v>39</v>
      </c>
      <c r="C440" s="41"/>
      <c r="D440" s="41" t="str">
        <f ca="1">IFERROR(OFFSET(tComplete[[#Headers],[Country]],MATCH(tData[[#This Row],[Tournament]],tComplete[Tournament],0),0),"")</f>
        <v>DE</v>
      </c>
      <c r="E440" s="49">
        <f ca="1">IFERROR(OFFSET(tComplete[[#Headers],[Date]],MATCH(tData[[#This Row],[Tournament]],tComplete[Tournament],0),0),"")</f>
        <v>46053</v>
      </c>
      <c r="F440" s="49" t="str">
        <f ca="1">IFERROR(OFFSET(tComplete[[#Headers],[Round]],MATCH(tData[[#This Row],[Tournament]],tComplete[Tournament],0),0),"")</f>
        <v>Regio</v>
      </c>
      <c r="G440" s="41" t="s">
        <v>732</v>
      </c>
      <c r="H440" s="41">
        <v>460</v>
      </c>
      <c r="I440" s="41">
        <v>510</v>
      </c>
      <c r="J440" s="41">
        <v>405</v>
      </c>
      <c r="K440" s="41">
        <v>520</v>
      </c>
      <c r="L440" s="41">
        <v>490</v>
      </c>
      <c r="M440" s="41">
        <v>520</v>
      </c>
      <c r="N440" s="41">
        <v>510</v>
      </c>
      <c r="O440" s="48">
        <f>IF(ISBLANK(B440),"",IF(COUNT(tData[[#This Row],[R1]:[R3]])=0,"",MAX(tData[[#This Row],[R1]:[R3]])))</f>
        <v>510</v>
      </c>
      <c r="P440" s="50">
        <f>IF(ISBLANK(tData[[#This Row],[Tournament]]),"",IF(COUNT(tData[[#This Row],[R1]:[R3]])=0,"",MAX(tData[[#This Row],[R1]:[R3]],tData[[#This Row],[QF]:[F2]])))</f>
        <v>520</v>
      </c>
      <c r="Q440" s="51">
        <f>IF(ISBLANK(tData[[#This Row],[Tournament]]),"",IFERROR(AVERAGE(tData[[#This Row],[R1]:[R3]],tData[[#This Row],[QF]:[F2]]),""))</f>
        <v>487.85714285714283</v>
      </c>
      <c r="R440" s="51" t="str">
        <f>IF(ISBLANK(tData[[#This Row],[Tournament]]),"",IF(COUNT(tData[[#This Row],[R1]:[R3]])=0,"No show",RIGHT("000"&amp;FLOOR(tData[[#This Row],[Best]],$R$1),3)&amp;"-"&amp;RIGHT("000"&amp;FLOOR(tData[[#This Row],[Best]],$R$1)+$R$1-1,3)))</f>
        <v>500-549</v>
      </c>
      <c r="S440" s="51" t="str">
        <f>IF(ISBLANK(tData[[#This Row],[Tournament]]),"",IF(COUNT(tData[[#This Row],[R1]:[R3]])=0,"No show",RIGHT("000"&amp;FLOOR(tData[[#This Row],[Best]],$S$1),3)&amp;"-"&amp;RIGHT("000"&amp;FLOOR(tData[[#This Row],[Best]],$S$1)+$S$1-1,3)))</f>
        <v>520-529</v>
      </c>
      <c r="T440" s="58" t="s">
        <v>74</v>
      </c>
      <c r="U440" s="48" t="str">
        <f ca="1">IF(OR(tData[[#This Row],[Q]]="X",tData[[#This Row],[Q]]="*"),IFERROR(OFFSET(tComplete[[#Headers],[Next Round]],MATCH(tData[[#This Row],[Tournament]],tComplete[Tournament],0),0),""),"")</f>
        <v>Qualifikation Deutschland - Rockenhausen</v>
      </c>
      <c r="V440" s="41" t="b">
        <f>IF(ISBLANK(tData[[#This Row],[Tournament]]),"",NOT(ISERR(FIND("SAP",UPPER(tData[[#This Row],[Team]])))))</f>
        <v>0</v>
      </c>
    </row>
    <row r="441" spans="2:22" ht="16" x14ac:dyDescent="0.2">
      <c r="B441" s="41" t="s">
        <v>39</v>
      </c>
      <c r="C441" s="41"/>
      <c r="D441" s="41" t="str">
        <f ca="1">IFERROR(OFFSET(tComplete[[#Headers],[Country]],MATCH(tData[[#This Row],[Tournament]],tComplete[Tournament],0),0),"")</f>
        <v>DE</v>
      </c>
      <c r="E441" s="49">
        <f ca="1">IFERROR(OFFSET(tComplete[[#Headers],[Date]],MATCH(tData[[#This Row],[Tournament]],tComplete[Tournament],0),0),"")</f>
        <v>46053</v>
      </c>
      <c r="F441" s="49" t="str">
        <f ca="1">IFERROR(OFFSET(tComplete[[#Headers],[Round]],MATCH(tData[[#This Row],[Tournament]],tComplete[Tournament],0),0),"")</f>
        <v>Regio</v>
      </c>
      <c r="G441" s="41" t="s">
        <v>733</v>
      </c>
      <c r="H441" s="41">
        <v>380</v>
      </c>
      <c r="I441" s="41">
        <v>450</v>
      </c>
      <c r="J441" s="41">
        <v>425</v>
      </c>
      <c r="K441" s="41">
        <v>450</v>
      </c>
      <c r="L441" s="41">
        <v>445</v>
      </c>
      <c r="M441" s="41">
        <v>355</v>
      </c>
      <c r="N441" s="41">
        <v>375</v>
      </c>
      <c r="O441" s="48">
        <f>IF(ISBLANK(B441),"",IF(COUNT(tData[[#This Row],[R1]:[R3]])=0,"",MAX(tData[[#This Row],[R1]:[R3]])))</f>
        <v>450</v>
      </c>
      <c r="P441" s="50">
        <f>IF(ISBLANK(tData[[#This Row],[Tournament]]),"",IF(COUNT(tData[[#This Row],[R1]:[R3]])=0,"",MAX(tData[[#This Row],[R1]:[R3]],tData[[#This Row],[QF]:[F2]])))</f>
        <v>450</v>
      </c>
      <c r="Q441" s="51">
        <f>IF(ISBLANK(tData[[#This Row],[Tournament]]),"",IFERROR(AVERAGE(tData[[#This Row],[R1]:[R3]],tData[[#This Row],[QF]:[F2]]),""))</f>
        <v>411.42857142857144</v>
      </c>
      <c r="R441" s="51" t="str">
        <f>IF(ISBLANK(tData[[#This Row],[Tournament]]),"",IF(COUNT(tData[[#This Row],[R1]:[R3]])=0,"No show",RIGHT("000"&amp;FLOOR(tData[[#This Row],[Best]],$R$1),3)&amp;"-"&amp;RIGHT("000"&amp;FLOOR(tData[[#This Row],[Best]],$R$1)+$R$1-1,3)))</f>
        <v>450-499</v>
      </c>
      <c r="S441" s="51" t="str">
        <f>IF(ISBLANK(tData[[#This Row],[Tournament]]),"",IF(COUNT(tData[[#This Row],[R1]:[R3]])=0,"No show",RIGHT("000"&amp;FLOOR(tData[[#This Row],[Best]],$S$1),3)&amp;"-"&amp;RIGHT("000"&amp;FLOOR(tData[[#This Row],[Best]],$S$1)+$S$1-1,3)))</f>
        <v>450-459</v>
      </c>
      <c r="T441" s="58" t="s">
        <v>74</v>
      </c>
      <c r="U441" s="48" t="str">
        <f ca="1">IF(OR(tData[[#This Row],[Q]]="X",tData[[#This Row],[Q]]="*"),IFERROR(OFFSET(tComplete[[#Headers],[Next Round]],MATCH(tData[[#This Row],[Tournament]],tComplete[Tournament],0),0),""),"")</f>
        <v>Qualifikation Deutschland - Rockenhausen</v>
      </c>
      <c r="V441" s="41" t="b">
        <f>IF(ISBLANK(tData[[#This Row],[Tournament]]),"",NOT(ISERR(FIND("SAP",UPPER(tData[[#This Row],[Team]])))))</f>
        <v>0</v>
      </c>
    </row>
    <row r="442" spans="2:22" ht="16" x14ac:dyDescent="0.2">
      <c r="B442" s="41" t="s">
        <v>39</v>
      </c>
      <c r="C442" s="41"/>
      <c r="D442" s="41" t="str">
        <f ca="1">IFERROR(OFFSET(tComplete[[#Headers],[Country]],MATCH(tData[[#This Row],[Tournament]],tComplete[Tournament],0),0),"")</f>
        <v>DE</v>
      </c>
      <c r="E442" s="49">
        <f ca="1">IFERROR(OFFSET(tComplete[[#Headers],[Date]],MATCH(tData[[#This Row],[Tournament]],tComplete[Tournament],0),0),"")</f>
        <v>46053</v>
      </c>
      <c r="F442" s="49" t="str">
        <f ca="1">IFERROR(OFFSET(tComplete[[#Headers],[Round]],MATCH(tData[[#This Row],[Tournament]],tComplete[Tournament],0),0),"")</f>
        <v>Regio</v>
      </c>
      <c r="G442" s="41" t="s">
        <v>734</v>
      </c>
      <c r="H442" s="41">
        <v>390</v>
      </c>
      <c r="I442" s="41">
        <v>300</v>
      </c>
      <c r="J442" s="41">
        <v>400</v>
      </c>
      <c r="K442" s="41">
        <v>400</v>
      </c>
      <c r="L442" s="41">
        <v>345</v>
      </c>
      <c r="M442" s="41"/>
      <c r="N442" s="41"/>
      <c r="O442" s="48">
        <f>IF(ISBLANK(B442),"",IF(COUNT(tData[[#This Row],[R1]:[R3]])=0,"",MAX(tData[[#This Row],[R1]:[R3]])))</f>
        <v>400</v>
      </c>
      <c r="P442" s="50">
        <f>IF(ISBLANK(tData[[#This Row],[Tournament]]),"",IF(COUNT(tData[[#This Row],[R1]:[R3]])=0,"",MAX(tData[[#This Row],[R1]:[R3]],tData[[#This Row],[QF]:[F2]])))</f>
        <v>400</v>
      </c>
      <c r="Q442" s="51">
        <f>IF(ISBLANK(tData[[#This Row],[Tournament]]),"",IFERROR(AVERAGE(tData[[#This Row],[R1]:[R3]],tData[[#This Row],[QF]:[F2]]),""))</f>
        <v>367</v>
      </c>
      <c r="R442" s="51" t="str">
        <f>IF(ISBLANK(tData[[#This Row],[Tournament]]),"",IF(COUNT(tData[[#This Row],[R1]:[R3]])=0,"No show",RIGHT("000"&amp;FLOOR(tData[[#This Row],[Best]],$R$1),3)&amp;"-"&amp;RIGHT("000"&amp;FLOOR(tData[[#This Row],[Best]],$R$1)+$R$1-1,3)))</f>
        <v>400-449</v>
      </c>
      <c r="S442" s="51" t="str">
        <f>IF(ISBLANK(tData[[#This Row],[Tournament]]),"",IF(COUNT(tData[[#This Row],[R1]:[R3]])=0,"No show",RIGHT("000"&amp;FLOOR(tData[[#This Row],[Best]],$S$1),3)&amp;"-"&amp;RIGHT("000"&amp;FLOOR(tData[[#This Row],[Best]],$S$1)+$S$1-1,3)))</f>
        <v>400-409</v>
      </c>
      <c r="T442" s="58"/>
      <c r="U442" s="48" t="str">
        <f ca="1">IF(OR(tData[[#This Row],[Q]]="X",tData[[#This Row],[Q]]="*"),IFERROR(OFFSET(tComplete[[#Headers],[Next Round]],MATCH(tData[[#This Row],[Tournament]],tComplete[Tournament],0),0),""),"")</f>
        <v/>
      </c>
      <c r="V442" s="41" t="b">
        <f>IF(ISBLANK(tData[[#This Row],[Tournament]]),"",NOT(ISERR(FIND("SAP",UPPER(tData[[#This Row],[Team]])))))</f>
        <v>0</v>
      </c>
    </row>
    <row r="443" spans="2:22" ht="16" x14ac:dyDescent="0.2">
      <c r="B443" s="41" t="s">
        <v>39</v>
      </c>
      <c r="C443" s="41"/>
      <c r="D443" s="41" t="str">
        <f ca="1">IFERROR(OFFSET(tComplete[[#Headers],[Country]],MATCH(tData[[#This Row],[Tournament]],tComplete[Tournament],0),0),"")</f>
        <v>DE</v>
      </c>
      <c r="E443" s="49">
        <f ca="1">IFERROR(OFFSET(tComplete[[#Headers],[Date]],MATCH(tData[[#This Row],[Tournament]],tComplete[Tournament],0),0),"")</f>
        <v>46053</v>
      </c>
      <c r="F443" s="49" t="str">
        <f ca="1">IFERROR(OFFSET(tComplete[[#Headers],[Round]],MATCH(tData[[#This Row],[Tournament]],tComplete[Tournament],0),0),"")</f>
        <v>Regio</v>
      </c>
      <c r="G443" s="41" t="s">
        <v>735</v>
      </c>
      <c r="H443" s="41">
        <v>80</v>
      </c>
      <c r="I443" s="41">
        <v>255</v>
      </c>
      <c r="J443" s="41">
        <v>290</v>
      </c>
      <c r="K443" s="41">
        <v>280</v>
      </c>
      <c r="L443" s="41">
        <v>225</v>
      </c>
      <c r="M443" s="41"/>
      <c r="N443" s="41"/>
      <c r="O443" s="48">
        <f>IF(ISBLANK(B443),"",IF(COUNT(tData[[#This Row],[R1]:[R3]])=0,"",MAX(tData[[#This Row],[R1]:[R3]])))</f>
        <v>290</v>
      </c>
      <c r="P443" s="50">
        <f>IF(ISBLANK(tData[[#This Row],[Tournament]]),"",IF(COUNT(tData[[#This Row],[R1]:[R3]])=0,"",MAX(tData[[#This Row],[R1]:[R3]],tData[[#This Row],[QF]:[F2]])))</f>
        <v>290</v>
      </c>
      <c r="Q443" s="51">
        <f>IF(ISBLANK(tData[[#This Row],[Tournament]]),"",IFERROR(AVERAGE(tData[[#This Row],[R1]:[R3]],tData[[#This Row],[QF]:[F2]]),""))</f>
        <v>226</v>
      </c>
      <c r="R443" s="51" t="str">
        <f>IF(ISBLANK(tData[[#This Row],[Tournament]]),"",IF(COUNT(tData[[#This Row],[R1]:[R3]])=0,"No show",RIGHT("000"&amp;FLOOR(tData[[#This Row],[Best]],$R$1),3)&amp;"-"&amp;RIGHT("000"&amp;FLOOR(tData[[#This Row],[Best]],$R$1)+$R$1-1,3)))</f>
        <v>250-299</v>
      </c>
      <c r="S443" s="51" t="str">
        <f>IF(ISBLANK(tData[[#This Row],[Tournament]]),"",IF(COUNT(tData[[#This Row],[R1]:[R3]])=0,"No show",RIGHT("000"&amp;FLOOR(tData[[#This Row],[Best]],$S$1),3)&amp;"-"&amp;RIGHT("000"&amp;FLOOR(tData[[#This Row],[Best]],$S$1)+$S$1-1,3)))</f>
        <v>290-299</v>
      </c>
      <c r="T443" s="58"/>
      <c r="U443" s="48" t="str">
        <f ca="1">IF(OR(tData[[#This Row],[Q]]="X",tData[[#This Row],[Q]]="*"),IFERROR(OFFSET(tComplete[[#Headers],[Next Round]],MATCH(tData[[#This Row],[Tournament]],tComplete[Tournament],0),0),""),"")</f>
        <v/>
      </c>
      <c r="V443" s="41" t="b">
        <f>IF(ISBLANK(tData[[#This Row],[Tournament]]),"",NOT(ISERR(FIND("SAP",UPPER(tData[[#This Row],[Team]])))))</f>
        <v>0</v>
      </c>
    </row>
    <row r="444" spans="2:22" ht="16" x14ac:dyDescent="0.2">
      <c r="B444" s="41" t="s">
        <v>39</v>
      </c>
      <c r="C444" s="41"/>
      <c r="D444" s="41" t="str">
        <f ca="1">IFERROR(OFFSET(tComplete[[#Headers],[Country]],MATCH(tData[[#This Row],[Tournament]],tComplete[Tournament],0),0),"")</f>
        <v>DE</v>
      </c>
      <c r="E444" s="49">
        <f ca="1">IFERROR(OFFSET(tComplete[[#Headers],[Date]],MATCH(tData[[#This Row],[Tournament]],tComplete[Tournament],0),0),"")</f>
        <v>46053</v>
      </c>
      <c r="F444" s="49" t="str">
        <f ca="1">IFERROR(OFFSET(tComplete[[#Headers],[Round]],MATCH(tData[[#This Row],[Tournament]],tComplete[Tournament],0),0),"")</f>
        <v>Regio</v>
      </c>
      <c r="G444" s="41" t="s">
        <v>736</v>
      </c>
      <c r="H444" s="41">
        <v>290</v>
      </c>
      <c r="I444" s="41">
        <v>300</v>
      </c>
      <c r="J444" s="41">
        <v>265</v>
      </c>
      <c r="K444" s="41">
        <v>275</v>
      </c>
      <c r="L444" s="41"/>
      <c r="M444" s="41"/>
      <c r="N444" s="41"/>
      <c r="O444" s="48">
        <f>IF(ISBLANK(B444),"",IF(COUNT(tData[[#This Row],[R1]:[R3]])=0,"",MAX(tData[[#This Row],[R1]:[R3]])))</f>
        <v>300</v>
      </c>
      <c r="P444" s="50">
        <f>IF(ISBLANK(tData[[#This Row],[Tournament]]),"",IF(COUNT(tData[[#This Row],[R1]:[R3]])=0,"",MAX(tData[[#This Row],[R1]:[R3]],tData[[#This Row],[QF]:[F2]])))</f>
        <v>300</v>
      </c>
      <c r="Q444" s="51">
        <f>IF(ISBLANK(tData[[#This Row],[Tournament]]),"",IFERROR(AVERAGE(tData[[#This Row],[R1]:[R3]],tData[[#This Row],[QF]:[F2]]),""))</f>
        <v>282.5</v>
      </c>
      <c r="R444" s="51" t="str">
        <f>IF(ISBLANK(tData[[#This Row],[Tournament]]),"",IF(COUNT(tData[[#This Row],[R1]:[R3]])=0,"No show",RIGHT("000"&amp;FLOOR(tData[[#This Row],[Best]],$R$1),3)&amp;"-"&amp;RIGHT("000"&amp;FLOOR(tData[[#This Row],[Best]],$R$1)+$R$1-1,3)))</f>
        <v>300-349</v>
      </c>
      <c r="S444" s="51" t="str">
        <f>IF(ISBLANK(tData[[#This Row],[Tournament]]),"",IF(COUNT(tData[[#This Row],[R1]:[R3]])=0,"No show",RIGHT("000"&amp;FLOOR(tData[[#This Row],[Best]],$S$1),3)&amp;"-"&amp;RIGHT("000"&amp;FLOOR(tData[[#This Row],[Best]],$S$1)+$S$1-1,3)))</f>
        <v>300-309</v>
      </c>
      <c r="T444" s="58"/>
      <c r="U444" s="48" t="str">
        <f ca="1">IF(OR(tData[[#This Row],[Q]]="X",tData[[#This Row],[Q]]="*"),IFERROR(OFFSET(tComplete[[#Headers],[Next Round]],MATCH(tData[[#This Row],[Tournament]],tComplete[Tournament],0),0),""),"")</f>
        <v/>
      </c>
      <c r="V444" s="41" t="b">
        <f>IF(ISBLANK(tData[[#This Row],[Tournament]]),"",NOT(ISERR(FIND("SAP",UPPER(tData[[#This Row],[Team]])))))</f>
        <v>0</v>
      </c>
    </row>
    <row r="445" spans="2:22" ht="16" x14ac:dyDescent="0.2">
      <c r="B445" s="41" t="s">
        <v>39</v>
      </c>
      <c r="C445" s="41"/>
      <c r="D445" s="41" t="str">
        <f ca="1">IFERROR(OFFSET(tComplete[[#Headers],[Country]],MATCH(tData[[#This Row],[Tournament]],tComplete[Tournament],0),0),"")</f>
        <v>DE</v>
      </c>
      <c r="E445" s="49">
        <f ca="1">IFERROR(OFFSET(tComplete[[#Headers],[Date]],MATCH(tData[[#This Row],[Tournament]],tComplete[Tournament],0),0),"")</f>
        <v>46053</v>
      </c>
      <c r="F445" s="49" t="str">
        <f ca="1">IFERROR(OFFSET(tComplete[[#Headers],[Round]],MATCH(tData[[#This Row],[Tournament]],tComplete[Tournament],0),0),"")</f>
        <v>Regio</v>
      </c>
      <c r="G445" s="41" t="s">
        <v>737</v>
      </c>
      <c r="H445" s="41">
        <v>210</v>
      </c>
      <c r="I445" s="41">
        <v>260</v>
      </c>
      <c r="J445" s="41">
        <v>225</v>
      </c>
      <c r="K445" s="41">
        <v>270</v>
      </c>
      <c r="L445" s="41"/>
      <c r="M445" s="41"/>
      <c r="N445" s="41"/>
      <c r="O445" s="48">
        <f>IF(ISBLANK(B445),"",IF(COUNT(tData[[#This Row],[R1]:[R3]])=0,"",MAX(tData[[#This Row],[R1]:[R3]])))</f>
        <v>260</v>
      </c>
      <c r="P445" s="50">
        <f>IF(ISBLANK(tData[[#This Row],[Tournament]]),"",IF(COUNT(tData[[#This Row],[R1]:[R3]])=0,"",MAX(tData[[#This Row],[R1]:[R3]],tData[[#This Row],[QF]:[F2]])))</f>
        <v>270</v>
      </c>
      <c r="Q445" s="51">
        <f>IF(ISBLANK(tData[[#This Row],[Tournament]]),"",IFERROR(AVERAGE(tData[[#This Row],[R1]:[R3]],tData[[#This Row],[QF]:[F2]]),""))</f>
        <v>241.25</v>
      </c>
      <c r="R445" s="51" t="str">
        <f>IF(ISBLANK(tData[[#This Row],[Tournament]]),"",IF(COUNT(tData[[#This Row],[R1]:[R3]])=0,"No show",RIGHT("000"&amp;FLOOR(tData[[#This Row],[Best]],$R$1),3)&amp;"-"&amp;RIGHT("000"&amp;FLOOR(tData[[#This Row],[Best]],$R$1)+$R$1-1,3)))</f>
        <v>250-299</v>
      </c>
      <c r="S445" s="51" t="str">
        <f>IF(ISBLANK(tData[[#This Row],[Tournament]]),"",IF(COUNT(tData[[#This Row],[R1]:[R3]])=0,"No show",RIGHT("000"&amp;FLOOR(tData[[#This Row],[Best]],$S$1),3)&amp;"-"&amp;RIGHT("000"&amp;FLOOR(tData[[#This Row],[Best]],$S$1)+$S$1-1,3)))</f>
        <v>270-279</v>
      </c>
      <c r="T445" s="58"/>
      <c r="U445" s="48" t="str">
        <f ca="1">IF(OR(tData[[#This Row],[Q]]="X",tData[[#This Row],[Q]]="*"),IFERROR(OFFSET(tComplete[[#Headers],[Next Round]],MATCH(tData[[#This Row],[Tournament]],tComplete[Tournament],0),0),""),"")</f>
        <v/>
      </c>
      <c r="V445" s="41" t="b">
        <f>IF(ISBLANK(tData[[#This Row],[Tournament]]),"",NOT(ISERR(FIND("SAP",UPPER(tData[[#This Row],[Team]])))))</f>
        <v>0</v>
      </c>
    </row>
    <row r="446" spans="2:22" ht="16" x14ac:dyDescent="0.2">
      <c r="B446" s="41" t="s">
        <v>39</v>
      </c>
      <c r="C446" s="41"/>
      <c r="D446" s="41" t="str">
        <f ca="1">IFERROR(OFFSET(tComplete[[#Headers],[Country]],MATCH(tData[[#This Row],[Tournament]],tComplete[Tournament],0),0),"")</f>
        <v>DE</v>
      </c>
      <c r="E446" s="49">
        <f ca="1">IFERROR(OFFSET(tComplete[[#Headers],[Date]],MATCH(tData[[#This Row],[Tournament]],tComplete[Tournament],0),0),"")</f>
        <v>46053</v>
      </c>
      <c r="F446" s="49" t="str">
        <f ca="1">IFERROR(OFFSET(tComplete[[#Headers],[Round]],MATCH(tData[[#This Row],[Tournament]],tComplete[Tournament],0),0),"")</f>
        <v>Regio</v>
      </c>
      <c r="G446" s="41" t="s">
        <v>738</v>
      </c>
      <c r="H446" s="41">
        <v>155</v>
      </c>
      <c r="I446" s="41">
        <v>260</v>
      </c>
      <c r="J446" s="41">
        <v>250</v>
      </c>
      <c r="K446" s="41">
        <v>230</v>
      </c>
      <c r="L446" s="41"/>
      <c r="M446" s="41"/>
      <c r="N446" s="41"/>
      <c r="O446" s="48">
        <f>IF(ISBLANK(B446),"",IF(COUNT(tData[[#This Row],[R1]:[R3]])=0,"",MAX(tData[[#This Row],[R1]:[R3]])))</f>
        <v>260</v>
      </c>
      <c r="P446" s="50">
        <f>IF(ISBLANK(tData[[#This Row],[Tournament]]),"",IF(COUNT(tData[[#This Row],[R1]:[R3]])=0,"",MAX(tData[[#This Row],[R1]:[R3]],tData[[#This Row],[QF]:[F2]])))</f>
        <v>260</v>
      </c>
      <c r="Q446" s="51">
        <f>IF(ISBLANK(tData[[#This Row],[Tournament]]),"",IFERROR(AVERAGE(tData[[#This Row],[R1]:[R3]],tData[[#This Row],[QF]:[F2]]),""))</f>
        <v>223.75</v>
      </c>
      <c r="R446" s="51" t="str">
        <f>IF(ISBLANK(tData[[#This Row],[Tournament]]),"",IF(COUNT(tData[[#This Row],[R1]:[R3]])=0,"No show",RIGHT("000"&amp;FLOOR(tData[[#This Row],[Best]],$R$1),3)&amp;"-"&amp;RIGHT("000"&amp;FLOOR(tData[[#This Row],[Best]],$R$1)+$R$1-1,3)))</f>
        <v>250-299</v>
      </c>
      <c r="S446" s="51" t="str">
        <f>IF(ISBLANK(tData[[#This Row],[Tournament]]),"",IF(COUNT(tData[[#This Row],[R1]:[R3]])=0,"No show",RIGHT("000"&amp;FLOOR(tData[[#This Row],[Best]],$S$1),3)&amp;"-"&amp;RIGHT("000"&amp;FLOOR(tData[[#This Row],[Best]],$S$1)+$S$1-1,3)))</f>
        <v>260-269</v>
      </c>
      <c r="T446" s="58"/>
      <c r="U446" s="48" t="str">
        <f ca="1">IF(OR(tData[[#This Row],[Q]]="X",tData[[#This Row],[Q]]="*"),IFERROR(OFFSET(tComplete[[#Headers],[Next Round]],MATCH(tData[[#This Row],[Tournament]],tComplete[Tournament],0),0),""),"")</f>
        <v/>
      </c>
      <c r="V446" s="41" t="b">
        <f>IF(ISBLANK(tData[[#This Row],[Tournament]]),"",NOT(ISERR(FIND("SAP",UPPER(tData[[#This Row],[Team]])))))</f>
        <v>0</v>
      </c>
    </row>
    <row r="447" spans="2:22" ht="16" x14ac:dyDescent="0.2">
      <c r="B447" s="41" t="s">
        <v>39</v>
      </c>
      <c r="C447" s="41"/>
      <c r="D447" s="41" t="str">
        <f ca="1">IFERROR(OFFSET(tComplete[[#Headers],[Country]],MATCH(tData[[#This Row],[Tournament]],tComplete[Tournament],0),0),"")</f>
        <v>DE</v>
      </c>
      <c r="E447" s="49">
        <f ca="1">IFERROR(OFFSET(tComplete[[#Headers],[Date]],MATCH(tData[[#This Row],[Tournament]],tComplete[Tournament],0),0),"")</f>
        <v>46053</v>
      </c>
      <c r="F447" s="49" t="str">
        <f ca="1">IFERROR(OFFSET(tComplete[[#Headers],[Round]],MATCH(tData[[#This Row],[Tournament]],tComplete[Tournament],0),0),"")</f>
        <v>Regio</v>
      </c>
      <c r="G447" s="41" t="s">
        <v>739</v>
      </c>
      <c r="H447" s="41">
        <v>350</v>
      </c>
      <c r="I447" s="41">
        <v>205</v>
      </c>
      <c r="J447" s="41">
        <v>290</v>
      </c>
      <c r="K447" s="41">
        <v>195</v>
      </c>
      <c r="L447" s="41"/>
      <c r="M447" s="41"/>
      <c r="N447" s="41"/>
      <c r="O447" s="48">
        <f>IF(ISBLANK(B447),"",IF(COUNT(tData[[#This Row],[R1]:[R3]])=0,"",MAX(tData[[#This Row],[R1]:[R3]])))</f>
        <v>350</v>
      </c>
      <c r="P447" s="50">
        <f>IF(ISBLANK(tData[[#This Row],[Tournament]]),"",IF(COUNT(tData[[#This Row],[R1]:[R3]])=0,"",MAX(tData[[#This Row],[R1]:[R3]],tData[[#This Row],[QF]:[F2]])))</f>
        <v>350</v>
      </c>
      <c r="Q447" s="51">
        <f>IF(ISBLANK(tData[[#This Row],[Tournament]]),"",IFERROR(AVERAGE(tData[[#This Row],[R1]:[R3]],tData[[#This Row],[QF]:[F2]]),""))</f>
        <v>260</v>
      </c>
      <c r="R447" s="51" t="str">
        <f>IF(ISBLANK(tData[[#This Row],[Tournament]]),"",IF(COUNT(tData[[#This Row],[R1]:[R3]])=0,"No show",RIGHT("000"&amp;FLOOR(tData[[#This Row],[Best]],$R$1),3)&amp;"-"&amp;RIGHT("000"&amp;FLOOR(tData[[#This Row],[Best]],$R$1)+$R$1-1,3)))</f>
        <v>350-399</v>
      </c>
      <c r="S447" s="51" t="str">
        <f>IF(ISBLANK(tData[[#This Row],[Tournament]]),"",IF(COUNT(tData[[#This Row],[R1]:[R3]])=0,"No show",RIGHT("000"&amp;FLOOR(tData[[#This Row],[Best]],$S$1),3)&amp;"-"&amp;RIGHT("000"&amp;FLOOR(tData[[#This Row],[Best]],$S$1)+$S$1-1,3)))</f>
        <v>350-359</v>
      </c>
      <c r="T447" s="58"/>
      <c r="U447" s="48" t="str">
        <f ca="1">IF(OR(tData[[#This Row],[Q]]="X",tData[[#This Row],[Q]]="*"),IFERROR(OFFSET(tComplete[[#Headers],[Next Round]],MATCH(tData[[#This Row],[Tournament]],tComplete[Tournament],0),0),""),"")</f>
        <v/>
      </c>
      <c r="V447" s="41" t="b">
        <f>IF(ISBLANK(tData[[#This Row],[Tournament]]),"",NOT(ISERR(FIND("SAP",UPPER(tData[[#This Row],[Team]])))))</f>
        <v>0</v>
      </c>
    </row>
    <row r="448" spans="2:22" ht="16" x14ac:dyDescent="0.2">
      <c r="B448" s="41" t="s">
        <v>39</v>
      </c>
      <c r="C448" s="41"/>
      <c r="D448" s="41" t="str">
        <f ca="1">IFERROR(OFFSET(tComplete[[#Headers],[Country]],MATCH(tData[[#This Row],[Tournament]],tComplete[Tournament],0),0),"")</f>
        <v>DE</v>
      </c>
      <c r="E448" s="49">
        <f ca="1">IFERROR(OFFSET(tComplete[[#Headers],[Date]],MATCH(tData[[#This Row],[Tournament]],tComplete[Tournament],0),0),"")</f>
        <v>46053</v>
      </c>
      <c r="F448" s="49" t="str">
        <f ca="1">IFERROR(OFFSET(tComplete[[#Headers],[Round]],MATCH(tData[[#This Row],[Tournament]],tComplete[Tournament],0),0),"")</f>
        <v>Regio</v>
      </c>
      <c r="G448" s="41" t="s">
        <v>740</v>
      </c>
      <c r="H448" s="41">
        <v>240</v>
      </c>
      <c r="I448" s="41">
        <v>220</v>
      </c>
      <c r="J448" s="41">
        <v>250</v>
      </c>
      <c r="K448" s="41"/>
      <c r="L448" s="48"/>
      <c r="M448" s="48"/>
      <c r="N448" s="48"/>
      <c r="O448" s="48">
        <f>IF(ISBLANK(B448),"",IF(COUNT(tData[[#This Row],[R1]:[R3]])=0,"",MAX(tData[[#This Row],[R1]:[R3]])))</f>
        <v>250</v>
      </c>
      <c r="P448" s="50">
        <f>IF(ISBLANK(tData[[#This Row],[Tournament]]),"",IF(COUNT(tData[[#This Row],[R1]:[R3]])=0,"",MAX(tData[[#This Row],[R1]:[R3]],tData[[#This Row],[QF]:[F2]])))</f>
        <v>250</v>
      </c>
      <c r="Q448" s="51">
        <f>IF(ISBLANK(tData[[#This Row],[Tournament]]),"",IFERROR(AVERAGE(tData[[#This Row],[R1]:[R3]],tData[[#This Row],[QF]:[F2]]),""))</f>
        <v>236.66666666666666</v>
      </c>
      <c r="R448" s="51" t="str">
        <f>IF(ISBLANK(tData[[#This Row],[Tournament]]),"",IF(COUNT(tData[[#This Row],[R1]:[R3]])=0,"No show",RIGHT("000"&amp;FLOOR(tData[[#This Row],[Best]],$R$1),3)&amp;"-"&amp;RIGHT("000"&amp;FLOOR(tData[[#This Row],[Best]],$R$1)+$R$1-1,3)))</f>
        <v>250-299</v>
      </c>
      <c r="S448" s="51" t="str">
        <f>IF(ISBLANK(tData[[#This Row],[Tournament]]),"",IF(COUNT(tData[[#This Row],[R1]:[R3]])=0,"No show",RIGHT("000"&amp;FLOOR(tData[[#This Row],[Best]],$S$1),3)&amp;"-"&amp;RIGHT("000"&amp;FLOOR(tData[[#This Row],[Best]],$S$1)+$S$1-1,3)))</f>
        <v>250-259</v>
      </c>
      <c r="T448" s="58"/>
      <c r="U448" s="48" t="str">
        <f ca="1">IF(OR(tData[[#This Row],[Q]]="X",tData[[#This Row],[Q]]="*"),IFERROR(OFFSET(tComplete[[#Headers],[Next Round]],MATCH(tData[[#This Row],[Tournament]],tComplete[Tournament],0),0),""),"")</f>
        <v/>
      </c>
      <c r="V448" s="41" t="b">
        <f>IF(ISBLANK(tData[[#This Row],[Tournament]]),"",NOT(ISERR(FIND("SAP",UPPER(tData[[#This Row],[Team]])))))</f>
        <v>0</v>
      </c>
    </row>
    <row r="449" spans="2:22" ht="16" x14ac:dyDescent="0.2">
      <c r="B449" s="41" t="s">
        <v>39</v>
      </c>
      <c r="C449" s="41"/>
      <c r="D449" s="41" t="str">
        <f ca="1">IFERROR(OFFSET(tComplete[[#Headers],[Country]],MATCH(tData[[#This Row],[Tournament]],tComplete[Tournament],0),0),"")</f>
        <v>DE</v>
      </c>
      <c r="E449" s="49">
        <f ca="1">IFERROR(OFFSET(tComplete[[#Headers],[Date]],MATCH(tData[[#This Row],[Tournament]],tComplete[Tournament],0),0),"")</f>
        <v>46053</v>
      </c>
      <c r="F449" s="49" t="str">
        <f ca="1">IFERROR(OFFSET(tComplete[[#Headers],[Round]],MATCH(tData[[#This Row],[Tournament]],tComplete[Tournament],0),0),"")</f>
        <v>Regio</v>
      </c>
      <c r="G449" s="41" t="s">
        <v>741</v>
      </c>
      <c r="H449" s="41">
        <v>230</v>
      </c>
      <c r="I449" s="41">
        <v>235</v>
      </c>
      <c r="J449" s="41">
        <v>240</v>
      </c>
      <c r="K449" s="41"/>
      <c r="L449" s="48"/>
      <c r="M449" s="48"/>
      <c r="N449" s="48"/>
      <c r="O449" s="48">
        <f>IF(ISBLANK(B449),"",IF(COUNT(tData[[#This Row],[R1]:[R3]])=0,"",MAX(tData[[#This Row],[R1]:[R3]])))</f>
        <v>240</v>
      </c>
      <c r="P449" s="50">
        <f>IF(ISBLANK(tData[[#This Row],[Tournament]]),"",IF(COUNT(tData[[#This Row],[R1]:[R3]])=0,"",MAX(tData[[#This Row],[R1]:[R3]],tData[[#This Row],[QF]:[F2]])))</f>
        <v>240</v>
      </c>
      <c r="Q449" s="51">
        <f>IF(ISBLANK(tData[[#This Row],[Tournament]]),"",IFERROR(AVERAGE(tData[[#This Row],[R1]:[R3]],tData[[#This Row],[QF]:[F2]]),""))</f>
        <v>235</v>
      </c>
      <c r="R449" s="51" t="str">
        <f>IF(ISBLANK(tData[[#This Row],[Tournament]]),"",IF(COUNT(tData[[#This Row],[R1]:[R3]])=0,"No show",RIGHT("000"&amp;FLOOR(tData[[#This Row],[Best]],$R$1),3)&amp;"-"&amp;RIGHT("000"&amp;FLOOR(tData[[#This Row],[Best]],$R$1)+$R$1-1,3)))</f>
        <v>200-249</v>
      </c>
      <c r="S449" s="51" t="str">
        <f>IF(ISBLANK(tData[[#This Row],[Tournament]]),"",IF(COUNT(tData[[#This Row],[R1]:[R3]])=0,"No show",RIGHT("000"&amp;FLOOR(tData[[#This Row],[Best]],$S$1),3)&amp;"-"&amp;RIGHT("000"&amp;FLOOR(tData[[#This Row],[Best]],$S$1)+$S$1-1,3)))</f>
        <v>240-249</v>
      </c>
      <c r="T449" s="58"/>
      <c r="U449" s="48" t="str">
        <f ca="1">IF(OR(tData[[#This Row],[Q]]="X",tData[[#This Row],[Q]]="*"),IFERROR(OFFSET(tComplete[[#Headers],[Next Round]],MATCH(tData[[#This Row],[Tournament]],tComplete[Tournament],0),0),""),"")</f>
        <v/>
      </c>
      <c r="V449" s="41" t="b">
        <f>IF(ISBLANK(tData[[#This Row],[Tournament]]),"",NOT(ISERR(FIND("SAP",UPPER(tData[[#This Row],[Team]])))))</f>
        <v>0</v>
      </c>
    </row>
    <row r="450" spans="2:22" ht="16" x14ac:dyDescent="0.2">
      <c r="B450" s="41" t="s">
        <v>39</v>
      </c>
      <c r="C450" s="41"/>
      <c r="D450" s="41" t="str">
        <f ca="1">IFERROR(OFFSET(tComplete[[#Headers],[Country]],MATCH(tData[[#This Row],[Tournament]],tComplete[Tournament],0),0),"")</f>
        <v>DE</v>
      </c>
      <c r="E450" s="49">
        <f ca="1">IFERROR(OFFSET(tComplete[[#Headers],[Date]],MATCH(tData[[#This Row],[Tournament]],tComplete[Tournament],0),0),"")</f>
        <v>46053</v>
      </c>
      <c r="F450" s="49" t="str">
        <f ca="1">IFERROR(OFFSET(tComplete[[#Headers],[Round]],MATCH(tData[[#This Row],[Tournament]],tComplete[Tournament],0),0),"")</f>
        <v>Regio</v>
      </c>
      <c r="G450" s="41" t="s">
        <v>742</v>
      </c>
      <c r="H450" s="41">
        <v>185</v>
      </c>
      <c r="I450" s="41">
        <v>175</v>
      </c>
      <c r="J450" s="41">
        <v>130</v>
      </c>
      <c r="K450" s="41"/>
      <c r="L450" s="48"/>
      <c r="M450" s="48"/>
      <c r="N450" s="48"/>
      <c r="O450" s="48">
        <f>IF(ISBLANK(B450),"",IF(COUNT(tData[[#This Row],[R1]:[R3]])=0,"",MAX(tData[[#This Row],[R1]:[R3]])))</f>
        <v>185</v>
      </c>
      <c r="P450" s="50">
        <f>IF(ISBLANK(tData[[#This Row],[Tournament]]),"",IF(COUNT(tData[[#This Row],[R1]:[R3]])=0,"",MAX(tData[[#This Row],[R1]:[R3]],tData[[#This Row],[QF]:[F2]])))</f>
        <v>185</v>
      </c>
      <c r="Q450" s="51">
        <f>IF(ISBLANK(tData[[#This Row],[Tournament]]),"",IFERROR(AVERAGE(tData[[#This Row],[R1]:[R3]],tData[[#This Row],[QF]:[F2]]),""))</f>
        <v>163.33333333333334</v>
      </c>
      <c r="R450" s="51" t="str">
        <f>IF(ISBLANK(tData[[#This Row],[Tournament]]),"",IF(COUNT(tData[[#This Row],[R1]:[R3]])=0,"No show",RIGHT("000"&amp;FLOOR(tData[[#This Row],[Best]],$R$1),3)&amp;"-"&amp;RIGHT("000"&amp;FLOOR(tData[[#This Row],[Best]],$R$1)+$R$1-1,3)))</f>
        <v>150-199</v>
      </c>
      <c r="S450" s="51" t="str">
        <f>IF(ISBLANK(tData[[#This Row],[Tournament]]),"",IF(COUNT(tData[[#This Row],[R1]:[R3]])=0,"No show",RIGHT("000"&amp;FLOOR(tData[[#This Row],[Best]],$S$1),3)&amp;"-"&amp;RIGHT("000"&amp;FLOOR(tData[[#This Row],[Best]],$S$1)+$S$1-1,3)))</f>
        <v>180-189</v>
      </c>
      <c r="T450" s="58"/>
      <c r="U450" s="48" t="str">
        <f ca="1">IF(OR(tData[[#This Row],[Q]]="X",tData[[#This Row],[Q]]="*"),IFERROR(OFFSET(tComplete[[#Headers],[Next Round]],MATCH(tData[[#This Row],[Tournament]],tComplete[Tournament],0),0),""),"")</f>
        <v/>
      </c>
      <c r="V450" s="41" t="b">
        <f>IF(ISBLANK(tData[[#This Row],[Tournament]]),"",NOT(ISERR(FIND("SAP",UPPER(tData[[#This Row],[Team]])))))</f>
        <v>0</v>
      </c>
    </row>
    <row r="451" spans="2:22" ht="16" x14ac:dyDescent="0.2">
      <c r="B451" s="41" t="s">
        <v>39</v>
      </c>
      <c r="C451" s="41"/>
      <c r="D451" s="41" t="str">
        <f ca="1">IFERROR(OFFSET(tComplete[[#Headers],[Country]],MATCH(tData[[#This Row],[Tournament]],tComplete[Tournament],0),0),"")</f>
        <v>DE</v>
      </c>
      <c r="E451" s="49">
        <f ca="1">IFERROR(OFFSET(tComplete[[#Headers],[Date]],MATCH(tData[[#This Row],[Tournament]],tComplete[Tournament],0),0),"")</f>
        <v>46053</v>
      </c>
      <c r="F451" s="49" t="str">
        <f ca="1">IFERROR(OFFSET(tComplete[[#Headers],[Round]],MATCH(tData[[#This Row],[Tournament]],tComplete[Tournament],0),0),"")</f>
        <v>Regio</v>
      </c>
      <c r="G451" s="41" t="s">
        <v>743</v>
      </c>
      <c r="H451" s="41">
        <v>100</v>
      </c>
      <c r="I451" s="41">
        <v>130</v>
      </c>
      <c r="J451" s="41">
        <v>130</v>
      </c>
      <c r="K451" s="41"/>
      <c r="L451" s="48"/>
      <c r="M451" s="48"/>
      <c r="N451" s="48"/>
      <c r="O451" s="48">
        <f>IF(ISBLANK(B451),"",IF(COUNT(tData[[#This Row],[R1]:[R3]])=0,"",MAX(tData[[#This Row],[R1]:[R3]])))</f>
        <v>130</v>
      </c>
      <c r="P451" s="50">
        <f>IF(ISBLANK(tData[[#This Row],[Tournament]]),"",IF(COUNT(tData[[#This Row],[R1]:[R3]])=0,"",MAX(tData[[#This Row],[R1]:[R3]],tData[[#This Row],[QF]:[F2]])))</f>
        <v>130</v>
      </c>
      <c r="Q451" s="51">
        <f>IF(ISBLANK(tData[[#This Row],[Tournament]]),"",IFERROR(AVERAGE(tData[[#This Row],[R1]:[R3]],tData[[#This Row],[QF]:[F2]]),""))</f>
        <v>120</v>
      </c>
      <c r="R451" s="51" t="str">
        <f>IF(ISBLANK(tData[[#This Row],[Tournament]]),"",IF(COUNT(tData[[#This Row],[R1]:[R3]])=0,"No show",RIGHT("000"&amp;FLOOR(tData[[#This Row],[Best]],$R$1),3)&amp;"-"&amp;RIGHT("000"&amp;FLOOR(tData[[#This Row],[Best]],$R$1)+$R$1-1,3)))</f>
        <v>100-149</v>
      </c>
      <c r="S451" s="51" t="str">
        <f>IF(ISBLANK(tData[[#This Row],[Tournament]]),"",IF(COUNT(tData[[#This Row],[R1]:[R3]])=0,"No show",RIGHT("000"&amp;FLOOR(tData[[#This Row],[Best]],$S$1),3)&amp;"-"&amp;RIGHT("000"&amp;FLOOR(tData[[#This Row],[Best]],$S$1)+$S$1-1,3)))</f>
        <v>130-139</v>
      </c>
      <c r="T451" s="58"/>
      <c r="U451" s="48" t="str">
        <f ca="1">IF(OR(tData[[#This Row],[Q]]="X",tData[[#This Row],[Q]]="*"),IFERROR(OFFSET(tComplete[[#Headers],[Next Round]],MATCH(tData[[#This Row],[Tournament]],tComplete[Tournament],0),0),""),"")</f>
        <v/>
      </c>
      <c r="V451" s="41" t="b">
        <f>IF(ISBLANK(tData[[#This Row],[Tournament]]),"",NOT(ISERR(FIND("SAP",UPPER(tData[[#This Row],[Team]])))))</f>
        <v>0</v>
      </c>
    </row>
    <row r="452" spans="2:22" ht="16" x14ac:dyDescent="0.2">
      <c r="B452" s="41" t="s">
        <v>39</v>
      </c>
      <c r="C452" s="41"/>
      <c r="D452" s="41" t="str">
        <f ca="1">IFERROR(OFFSET(tComplete[[#Headers],[Country]],MATCH(tData[[#This Row],[Tournament]],tComplete[Tournament],0),0),"")</f>
        <v>DE</v>
      </c>
      <c r="E452" s="49">
        <f ca="1">IFERROR(OFFSET(tComplete[[#Headers],[Date]],MATCH(tData[[#This Row],[Tournament]],tComplete[Tournament],0),0),"")</f>
        <v>46053</v>
      </c>
      <c r="F452" s="49" t="str">
        <f ca="1">IFERROR(OFFSET(tComplete[[#Headers],[Round]],MATCH(tData[[#This Row],[Tournament]],tComplete[Tournament],0),0),"")</f>
        <v>Regio</v>
      </c>
      <c r="G452" s="41" t="s">
        <v>744</v>
      </c>
      <c r="H452" s="41">
        <v>115</v>
      </c>
      <c r="I452" s="41">
        <v>70</v>
      </c>
      <c r="J452" s="41">
        <v>95</v>
      </c>
      <c r="K452" s="41"/>
      <c r="L452" s="41"/>
      <c r="M452" s="41"/>
      <c r="N452" s="41"/>
      <c r="O452" s="48">
        <f>IF(ISBLANK(B452),"",IF(COUNT(tData[[#This Row],[R1]:[R3]])=0,"",MAX(tData[[#This Row],[R1]:[R3]])))</f>
        <v>115</v>
      </c>
      <c r="P452" s="50">
        <f>IF(ISBLANK(tData[[#This Row],[Tournament]]),"",IF(COUNT(tData[[#This Row],[R1]:[R3]])=0,"",MAX(tData[[#This Row],[R1]:[R3]],tData[[#This Row],[QF]:[F2]])))</f>
        <v>115</v>
      </c>
      <c r="Q452" s="51">
        <f>IF(ISBLANK(tData[[#This Row],[Tournament]]),"",IFERROR(AVERAGE(tData[[#This Row],[R1]:[R3]],tData[[#This Row],[QF]:[F2]]),""))</f>
        <v>93.333333333333329</v>
      </c>
      <c r="R452" s="51" t="str">
        <f>IF(ISBLANK(tData[[#This Row],[Tournament]]),"",IF(COUNT(tData[[#This Row],[R1]:[R3]])=0,"No show",RIGHT("000"&amp;FLOOR(tData[[#This Row],[Best]],$R$1),3)&amp;"-"&amp;RIGHT("000"&amp;FLOOR(tData[[#This Row],[Best]],$R$1)+$R$1-1,3)))</f>
        <v>100-149</v>
      </c>
      <c r="S452" s="51" t="str">
        <f>IF(ISBLANK(tData[[#This Row],[Tournament]]),"",IF(COUNT(tData[[#This Row],[R1]:[R3]])=0,"No show",RIGHT("000"&amp;FLOOR(tData[[#This Row],[Best]],$S$1),3)&amp;"-"&amp;RIGHT("000"&amp;FLOOR(tData[[#This Row],[Best]],$S$1)+$S$1-1,3)))</f>
        <v>110-119</v>
      </c>
      <c r="T452" s="58"/>
      <c r="U452" s="48" t="str">
        <f ca="1">IF(OR(tData[[#This Row],[Q]]="X",tData[[#This Row],[Q]]="*"),IFERROR(OFFSET(tComplete[[#Headers],[Next Round]],MATCH(tData[[#This Row],[Tournament]],tComplete[Tournament],0),0),""),"")</f>
        <v/>
      </c>
      <c r="V452" s="41" t="b">
        <f>IF(ISBLANK(tData[[#This Row],[Tournament]]),"",NOT(ISERR(FIND("SAP",UPPER(tData[[#This Row],[Team]])))))</f>
        <v>0</v>
      </c>
    </row>
    <row r="453" spans="2:22" ht="16" x14ac:dyDescent="0.2">
      <c r="B453" s="41" t="s">
        <v>158</v>
      </c>
      <c r="C453" s="41"/>
      <c r="D453" s="41" t="str">
        <f ca="1">IFERROR(OFFSET(tComplete[[#Headers],[Country]],MATCH(tData[[#This Row],[Tournament]],tComplete[Tournament],0),0),"")</f>
        <v>DE</v>
      </c>
      <c r="E453" s="49">
        <f ca="1">IFERROR(OFFSET(tComplete[[#Headers],[Date]],MATCH(tData[[#This Row],[Tournament]],tComplete[Tournament],0),0),"")</f>
        <v>46054</v>
      </c>
      <c r="F453" s="49" t="str">
        <f ca="1">IFERROR(OFFSET(tComplete[[#Headers],[Round]],MATCH(tData[[#This Row],[Tournament]],tComplete[Tournament],0),0),"")</f>
        <v>Regio</v>
      </c>
      <c r="G453" s="41" t="s">
        <v>747</v>
      </c>
      <c r="H453" s="41">
        <v>205</v>
      </c>
      <c r="I453" s="41">
        <v>165</v>
      </c>
      <c r="J453" s="41">
        <v>195</v>
      </c>
      <c r="K453" s="41">
        <v>230</v>
      </c>
      <c r="L453" s="41">
        <v>230</v>
      </c>
      <c r="M453" s="41">
        <v>205</v>
      </c>
      <c r="N453" s="41">
        <v>220</v>
      </c>
      <c r="O453" s="48">
        <f>IF(ISBLANK(B453),"",IF(COUNT(tData[[#This Row],[R1]:[R3]])=0,"",MAX(tData[[#This Row],[R1]:[R3]])))</f>
        <v>205</v>
      </c>
      <c r="P453" s="50">
        <f>IF(ISBLANK(tData[[#This Row],[Tournament]]),"",IF(COUNT(tData[[#This Row],[R1]:[R3]])=0,"",MAX(tData[[#This Row],[R1]:[R3]],tData[[#This Row],[QF]:[F2]])))</f>
        <v>230</v>
      </c>
      <c r="Q453" s="51">
        <f>IF(ISBLANK(tData[[#This Row],[Tournament]]),"",IFERROR(AVERAGE(tData[[#This Row],[R1]:[R3]],tData[[#This Row],[QF]:[F2]]),""))</f>
        <v>207.14285714285714</v>
      </c>
      <c r="R453" s="51" t="str">
        <f>IF(ISBLANK(tData[[#This Row],[Tournament]]),"",IF(COUNT(tData[[#This Row],[R1]:[R3]])=0,"No show",RIGHT("000"&amp;FLOOR(tData[[#This Row],[Best]],$R$1),3)&amp;"-"&amp;RIGHT("000"&amp;FLOOR(tData[[#This Row],[Best]],$R$1)+$R$1-1,3)))</f>
        <v>200-249</v>
      </c>
      <c r="S453" s="51" t="str">
        <f>IF(ISBLANK(tData[[#This Row],[Tournament]]),"",IF(COUNT(tData[[#This Row],[R1]:[R3]])=0,"No show",RIGHT("000"&amp;FLOOR(tData[[#This Row],[Best]],$S$1),3)&amp;"-"&amp;RIGHT("000"&amp;FLOOR(tData[[#This Row],[Best]],$S$1)+$S$1-1,3)))</f>
        <v>230-239</v>
      </c>
      <c r="T453" s="58"/>
      <c r="U453" s="48" t="str">
        <f ca="1">IF(OR(tData[[#This Row],[Q]]="X",tData[[#This Row],[Q]]="*"),IFERROR(OFFSET(tComplete[[#Headers],[Next Round]],MATCH(tData[[#This Row],[Tournament]],tComplete[Tournament],0),0),""),"")</f>
        <v/>
      </c>
      <c r="V453" s="41" t="b">
        <f>IF(ISBLANK(tData[[#This Row],[Tournament]]),"",NOT(ISERR(FIND("SAP",UPPER(tData[[#This Row],[Team]])))))</f>
        <v>0</v>
      </c>
    </row>
    <row r="454" spans="2:22" ht="16" x14ac:dyDescent="0.2">
      <c r="B454" s="41" t="s">
        <v>158</v>
      </c>
      <c r="C454" s="41"/>
      <c r="D454" s="41" t="str">
        <f ca="1">IFERROR(OFFSET(tComplete[[#Headers],[Country]],MATCH(tData[[#This Row],[Tournament]],tComplete[Tournament],0),0),"")</f>
        <v>DE</v>
      </c>
      <c r="E454" s="49">
        <f ca="1">IFERROR(OFFSET(tComplete[[#Headers],[Date]],MATCH(tData[[#This Row],[Tournament]],tComplete[Tournament],0),0),"")</f>
        <v>46054</v>
      </c>
      <c r="F454" s="49" t="str">
        <f ca="1">IFERROR(OFFSET(tComplete[[#Headers],[Round]],MATCH(tData[[#This Row],[Tournament]],tComplete[Tournament],0),0),"")</f>
        <v>Regio</v>
      </c>
      <c r="G454" s="41" t="s">
        <v>748</v>
      </c>
      <c r="H454" s="41">
        <v>265</v>
      </c>
      <c r="I454" s="41">
        <v>180</v>
      </c>
      <c r="J454" s="41">
        <v>275</v>
      </c>
      <c r="K454" s="41">
        <v>250</v>
      </c>
      <c r="L454" s="41">
        <v>260</v>
      </c>
      <c r="M454" s="41">
        <v>225</v>
      </c>
      <c r="N454" s="41">
        <v>165</v>
      </c>
      <c r="O454" s="48">
        <f>IF(ISBLANK(B454),"",IF(COUNT(tData[[#This Row],[R1]:[R3]])=0,"",MAX(tData[[#This Row],[R1]:[R3]])))</f>
        <v>275</v>
      </c>
      <c r="P454" s="50">
        <f>IF(ISBLANK(tData[[#This Row],[Tournament]]),"",IF(COUNT(tData[[#This Row],[R1]:[R3]])=0,"",MAX(tData[[#This Row],[R1]:[R3]],tData[[#This Row],[QF]:[F2]])))</f>
        <v>275</v>
      </c>
      <c r="Q454" s="51">
        <f>IF(ISBLANK(tData[[#This Row],[Tournament]]),"",IFERROR(AVERAGE(tData[[#This Row],[R1]:[R3]],tData[[#This Row],[QF]:[F2]]),""))</f>
        <v>231.42857142857142</v>
      </c>
      <c r="R454" s="51" t="str">
        <f>IF(ISBLANK(tData[[#This Row],[Tournament]]),"",IF(COUNT(tData[[#This Row],[R1]:[R3]])=0,"No show",RIGHT("000"&amp;FLOOR(tData[[#This Row],[Best]],$R$1),3)&amp;"-"&amp;RIGHT("000"&amp;FLOOR(tData[[#This Row],[Best]],$R$1)+$R$1-1,3)))</f>
        <v>250-299</v>
      </c>
      <c r="S454" s="51" t="str">
        <f>IF(ISBLANK(tData[[#This Row],[Tournament]]),"",IF(COUNT(tData[[#This Row],[R1]:[R3]])=0,"No show",RIGHT("000"&amp;FLOOR(tData[[#This Row],[Best]],$S$1),3)&amp;"-"&amp;RIGHT("000"&amp;FLOOR(tData[[#This Row],[Best]],$S$1)+$S$1-1,3)))</f>
        <v>270-279</v>
      </c>
      <c r="T454" s="58" t="s">
        <v>74</v>
      </c>
      <c r="U454" s="48" t="str">
        <f ca="1">IF(OR(tData[[#This Row],[Q]]="X",tData[[#This Row],[Q]]="*"),IFERROR(OFFSET(tComplete[[#Headers],[Next Round]],MATCH(tData[[#This Row],[Tournament]],tComplete[Tournament],0),0),""),"")</f>
        <v>Qualifikation Deutschland - Braunschweig</v>
      </c>
      <c r="V454" s="41" t="b">
        <f>IF(ISBLANK(tData[[#This Row],[Tournament]]),"",NOT(ISERR(FIND("SAP",UPPER(tData[[#This Row],[Team]])))))</f>
        <v>0</v>
      </c>
    </row>
    <row r="455" spans="2:22" ht="16" x14ac:dyDescent="0.2">
      <c r="B455" s="41" t="s">
        <v>158</v>
      </c>
      <c r="C455" s="41"/>
      <c r="D455" s="41" t="str">
        <f ca="1">IFERROR(OFFSET(tComplete[[#Headers],[Country]],MATCH(tData[[#This Row],[Tournament]],tComplete[Tournament],0),0),"")</f>
        <v>DE</v>
      </c>
      <c r="E455" s="49">
        <f ca="1">IFERROR(OFFSET(tComplete[[#Headers],[Date]],MATCH(tData[[#This Row],[Tournament]],tComplete[Tournament],0),0),"")</f>
        <v>46054</v>
      </c>
      <c r="F455" s="49" t="str">
        <f ca="1">IFERROR(OFFSET(tComplete[[#Headers],[Round]],MATCH(tData[[#This Row],[Tournament]],tComplete[Tournament],0),0),"")</f>
        <v>Regio</v>
      </c>
      <c r="G455" s="41" t="s">
        <v>749</v>
      </c>
      <c r="H455" s="41">
        <v>220</v>
      </c>
      <c r="I455" s="41">
        <v>140</v>
      </c>
      <c r="J455" s="41">
        <v>170</v>
      </c>
      <c r="K455" s="41">
        <v>190</v>
      </c>
      <c r="L455" s="41">
        <v>215</v>
      </c>
      <c r="M455" s="41"/>
      <c r="N455" s="41"/>
      <c r="O455" s="48">
        <f>IF(ISBLANK(B455),"",IF(COUNT(tData[[#This Row],[R1]:[R3]])=0,"",MAX(tData[[#This Row],[R1]:[R3]])))</f>
        <v>220</v>
      </c>
      <c r="P455" s="50">
        <f>IF(ISBLANK(tData[[#This Row],[Tournament]]),"",IF(COUNT(tData[[#This Row],[R1]:[R3]])=0,"",MAX(tData[[#This Row],[R1]:[R3]],tData[[#This Row],[QF]:[F2]])))</f>
        <v>220</v>
      </c>
      <c r="Q455" s="51">
        <f>IF(ISBLANK(tData[[#This Row],[Tournament]]),"",IFERROR(AVERAGE(tData[[#This Row],[R1]:[R3]],tData[[#This Row],[QF]:[F2]]),""))</f>
        <v>187</v>
      </c>
      <c r="R455" s="51" t="str">
        <f>IF(ISBLANK(tData[[#This Row],[Tournament]]),"",IF(COUNT(tData[[#This Row],[R1]:[R3]])=0,"No show",RIGHT("000"&amp;FLOOR(tData[[#This Row],[Best]],$R$1),3)&amp;"-"&amp;RIGHT("000"&amp;FLOOR(tData[[#This Row],[Best]],$R$1)+$R$1-1,3)))</f>
        <v>200-249</v>
      </c>
      <c r="S455" s="51" t="str">
        <f>IF(ISBLANK(tData[[#This Row],[Tournament]]),"",IF(COUNT(tData[[#This Row],[R1]:[R3]])=0,"No show",RIGHT("000"&amp;FLOOR(tData[[#This Row],[Best]],$S$1),3)&amp;"-"&amp;RIGHT("000"&amp;FLOOR(tData[[#This Row],[Best]],$S$1)+$S$1-1,3)))</f>
        <v>220-229</v>
      </c>
      <c r="T455" s="58"/>
      <c r="U455" s="48" t="str">
        <f ca="1">IF(OR(tData[[#This Row],[Q]]="X",tData[[#This Row],[Q]]="*"),IFERROR(OFFSET(tComplete[[#Headers],[Next Round]],MATCH(tData[[#This Row],[Tournament]],tComplete[Tournament],0),0),""),"")</f>
        <v/>
      </c>
      <c r="V455" s="41" t="b">
        <f>IF(ISBLANK(tData[[#This Row],[Tournament]]),"",NOT(ISERR(FIND("SAP",UPPER(tData[[#This Row],[Team]])))))</f>
        <v>0</v>
      </c>
    </row>
    <row r="456" spans="2:22" ht="16" x14ac:dyDescent="0.2">
      <c r="B456" s="41" t="s">
        <v>158</v>
      </c>
      <c r="C456" s="41"/>
      <c r="D456" s="41" t="str">
        <f ca="1">IFERROR(OFFSET(tComplete[[#Headers],[Country]],MATCH(tData[[#This Row],[Tournament]],tComplete[Tournament],0),0),"")</f>
        <v>DE</v>
      </c>
      <c r="E456" s="49">
        <f ca="1">IFERROR(OFFSET(tComplete[[#Headers],[Date]],MATCH(tData[[#This Row],[Tournament]],tComplete[Tournament],0),0),"")</f>
        <v>46054</v>
      </c>
      <c r="F456" s="49" t="str">
        <f ca="1">IFERROR(OFFSET(tComplete[[#Headers],[Round]],MATCH(tData[[#This Row],[Tournament]],tComplete[Tournament],0),0),"")</f>
        <v>Regio</v>
      </c>
      <c r="G456" s="41" t="s">
        <v>750</v>
      </c>
      <c r="H456" s="41">
        <v>135</v>
      </c>
      <c r="I456" s="41">
        <v>230</v>
      </c>
      <c r="J456" s="41">
        <v>0</v>
      </c>
      <c r="K456" s="41">
        <v>230</v>
      </c>
      <c r="L456" s="41">
        <v>155</v>
      </c>
      <c r="M456" s="41"/>
      <c r="N456" s="41"/>
      <c r="O456" s="48">
        <f>IF(ISBLANK(B456),"",IF(COUNT(tData[[#This Row],[R1]:[R3]])=0,"",MAX(tData[[#This Row],[R1]:[R3]])))</f>
        <v>230</v>
      </c>
      <c r="P456" s="50">
        <f>IF(ISBLANK(tData[[#This Row],[Tournament]]),"",IF(COUNT(tData[[#This Row],[R1]:[R3]])=0,"",MAX(tData[[#This Row],[R1]:[R3]],tData[[#This Row],[QF]:[F2]])))</f>
        <v>230</v>
      </c>
      <c r="Q456" s="51">
        <f>IF(ISBLANK(tData[[#This Row],[Tournament]]),"",IFERROR(AVERAGE(tData[[#This Row],[R1]:[R3]],tData[[#This Row],[QF]:[F2]]),""))</f>
        <v>150</v>
      </c>
      <c r="R456" s="51" t="str">
        <f>IF(ISBLANK(tData[[#This Row],[Tournament]]),"",IF(COUNT(tData[[#This Row],[R1]:[R3]])=0,"No show",RIGHT("000"&amp;FLOOR(tData[[#This Row],[Best]],$R$1),3)&amp;"-"&amp;RIGHT("000"&amp;FLOOR(tData[[#This Row],[Best]],$R$1)+$R$1-1,3)))</f>
        <v>200-249</v>
      </c>
      <c r="S456" s="51" t="str">
        <f>IF(ISBLANK(tData[[#This Row],[Tournament]]),"",IF(COUNT(tData[[#This Row],[R1]:[R3]])=0,"No show",RIGHT("000"&amp;FLOOR(tData[[#This Row],[Best]],$S$1),3)&amp;"-"&amp;RIGHT("000"&amp;FLOOR(tData[[#This Row],[Best]],$S$1)+$S$1-1,3)))</f>
        <v>230-239</v>
      </c>
      <c r="T456" s="58"/>
      <c r="U456" s="48" t="str">
        <f ca="1">IF(OR(tData[[#This Row],[Q]]="X",tData[[#This Row],[Q]]="*"),IFERROR(OFFSET(tComplete[[#Headers],[Next Round]],MATCH(tData[[#This Row],[Tournament]],tComplete[Tournament],0),0),""),"")</f>
        <v/>
      </c>
      <c r="V456" s="41" t="b">
        <f>IF(ISBLANK(tData[[#This Row],[Tournament]]),"",NOT(ISERR(FIND("SAP",UPPER(tData[[#This Row],[Team]])))))</f>
        <v>0</v>
      </c>
    </row>
    <row r="457" spans="2:22" ht="16" x14ac:dyDescent="0.2">
      <c r="B457" s="41" t="s">
        <v>158</v>
      </c>
      <c r="C457" s="41"/>
      <c r="D457" s="41" t="str">
        <f ca="1">IFERROR(OFFSET(tComplete[[#Headers],[Country]],MATCH(tData[[#This Row],[Tournament]],tComplete[Tournament],0),0),"")</f>
        <v>DE</v>
      </c>
      <c r="E457" s="49">
        <f ca="1">IFERROR(OFFSET(tComplete[[#Headers],[Date]],MATCH(tData[[#This Row],[Tournament]],tComplete[Tournament],0),0),"")</f>
        <v>46054</v>
      </c>
      <c r="F457" s="49" t="str">
        <f ca="1">IFERROR(OFFSET(tComplete[[#Headers],[Round]],MATCH(tData[[#This Row],[Tournament]],tComplete[Tournament],0),0),"")</f>
        <v>Regio</v>
      </c>
      <c r="G457" s="41" t="s">
        <v>751</v>
      </c>
      <c r="H457" s="41">
        <v>200</v>
      </c>
      <c r="I457" s="41">
        <v>220</v>
      </c>
      <c r="J457" s="41">
        <v>185</v>
      </c>
      <c r="K457" s="41">
        <v>185</v>
      </c>
      <c r="L457" s="41"/>
      <c r="M457" s="41"/>
      <c r="N457" s="41"/>
      <c r="O457" s="48">
        <f>IF(ISBLANK(B457),"",IF(COUNT(tData[[#This Row],[R1]:[R3]])=0,"",MAX(tData[[#This Row],[R1]:[R3]])))</f>
        <v>220</v>
      </c>
      <c r="P457" s="50">
        <f>IF(ISBLANK(tData[[#This Row],[Tournament]]),"",IF(COUNT(tData[[#This Row],[R1]:[R3]])=0,"",MAX(tData[[#This Row],[R1]:[R3]],tData[[#This Row],[QF]:[F2]])))</f>
        <v>220</v>
      </c>
      <c r="Q457" s="51">
        <f>IF(ISBLANK(tData[[#This Row],[Tournament]]),"",IFERROR(AVERAGE(tData[[#This Row],[R1]:[R3]],tData[[#This Row],[QF]:[F2]]),""))</f>
        <v>197.5</v>
      </c>
      <c r="R457" s="51" t="str">
        <f>IF(ISBLANK(tData[[#This Row],[Tournament]]),"",IF(COUNT(tData[[#This Row],[R1]:[R3]])=0,"No show",RIGHT("000"&amp;FLOOR(tData[[#This Row],[Best]],$R$1),3)&amp;"-"&amp;RIGHT("000"&amp;FLOOR(tData[[#This Row],[Best]],$R$1)+$R$1-1,3)))</f>
        <v>200-249</v>
      </c>
      <c r="S457" s="51" t="str">
        <f>IF(ISBLANK(tData[[#This Row],[Tournament]]),"",IF(COUNT(tData[[#This Row],[R1]:[R3]])=0,"No show",RIGHT("000"&amp;FLOOR(tData[[#This Row],[Best]],$S$1),3)&amp;"-"&amp;RIGHT("000"&amp;FLOOR(tData[[#This Row],[Best]],$S$1)+$S$1-1,3)))</f>
        <v>220-229</v>
      </c>
      <c r="T457" s="58"/>
      <c r="U457" s="48" t="str">
        <f ca="1">IF(OR(tData[[#This Row],[Q]]="X",tData[[#This Row],[Q]]="*"),IFERROR(OFFSET(tComplete[[#Headers],[Next Round]],MATCH(tData[[#This Row],[Tournament]],tComplete[Tournament],0),0),""),"")</f>
        <v/>
      </c>
      <c r="V457" s="41" t="b">
        <f>IF(ISBLANK(tData[[#This Row],[Tournament]]),"",NOT(ISERR(FIND("SAP",UPPER(tData[[#This Row],[Team]])))))</f>
        <v>0</v>
      </c>
    </row>
    <row r="458" spans="2:22" ht="16" x14ac:dyDescent="0.2">
      <c r="B458" s="41" t="s">
        <v>158</v>
      </c>
      <c r="C458" s="41"/>
      <c r="D458" s="41" t="str">
        <f ca="1">IFERROR(OFFSET(tComplete[[#Headers],[Country]],MATCH(tData[[#This Row],[Tournament]],tComplete[Tournament],0),0),"")</f>
        <v>DE</v>
      </c>
      <c r="E458" s="49">
        <f ca="1">IFERROR(OFFSET(tComplete[[#Headers],[Date]],MATCH(tData[[#This Row],[Tournament]],tComplete[Tournament],0),0),"")</f>
        <v>46054</v>
      </c>
      <c r="F458" s="49" t="str">
        <f ca="1">IFERROR(OFFSET(tComplete[[#Headers],[Round]],MATCH(tData[[#This Row],[Tournament]],tComplete[Tournament],0),0),"")</f>
        <v>Regio</v>
      </c>
      <c r="G458" s="41" t="s">
        <v>752</v>
      </c>
      <c r="H458" s="41">
        <v>190</v>
      </c>
      <c r="I458" s="41">
        <v>200</v>
      </c>
      <c r="J458" s="41">
        <v>230</v>
      </c>
      <c r="K458" s="41">
        <v>170</v>
      </c>
      <c r="L458" s="41"/>
      <c r="M458" s="41"/>
      <c r="N458" s="41"/>
      <c r="O458" s="48">
        <f>IF(ISBLANK(B458),"",IF(COUNT(tData[[#This Row],[R1]:[R3]])=0,"",MAX(tData[[#This Row],[R1]:[R3]])))</f>
        <v>230</v>
      </c>
      <c r="P458" s="50">
        <f>IF(ISBLANK(tData[[#This Row],[Tournament]]),"",IF(COUNT(tData[[#This Row],[R1]:[R3]])=0,"",MAX(tData[[#This Row],[R1]:[R3]],tData[[#This Row],[QF]:[F2]])))</f>
        <v>230</v>
      </c>
      <c r="Q458" s="51">
        <f>IF(ISBLANK(tData[[#This Row],[Tournament]]),"",IFERROR(AVERAGE(tData[[#This Row],[R1]:[R3]],tData[[#This Row],[QF]:[F2]]),""))</f>
        <v>197.5</v>
      </c>
      <c r="R458" s="51" t="str">
        <f>IF(ISBLANK(tData[[#This Row],[Tournament]]),"",IF(COUNT(tData[[#This Row],[R1]:[R3]])=0,"No show",RIGHT("000"&amp;FLOOR(tData[[#This Row],[Best]],$R$1),3)&amp;"-"&amp;RIGHT("000"&amp;FLOOR(tData[[#This Row],[Best]],$R$1)+$R$1-1,3)))</f>
        <v>200-249</v>
      </c>
      <c r="S458" s="51" t="str">
        <f>IF(ISBLANK(tData[[#This Row],[Tournament]]),"",IF(COUNT(tData[[#This Row],[R1]:[R3]])=0,"No show",RIGHT("000"&amp;FLOOR(tData[[#This Row],[Best]],$S$1),3)&amp;"-"&amp;RIGHT("000"&amp;FLOOR(tData[[#This Row],[Best]],$S$1)+$S$1-1,3)))</f>
        <v>230-239</v>
      </c>
      <c r="T458" s="58"/>
      <c r="U458" s="48" t="str">
        <f ca="1">IF(OR(tData[[#This Row],[Q]]="X",tData[[#This Row],[Q]]="*"),IFERROR(OFFSET(tComplete[[#Headers],[Next Round]],MATCH(tData[[#This Row],[Tournament]],tComplete[Tournament],0),0),""),"")</f>
        <v/>
      </c>
      <c r="V458" s="41" t="b">
        <f>IF(ISBLANK(tData[[#This Row],[Tournament]]),"",NOT(ISERR(FIND("SAP",UPPER(tData[[#This Row],[Team]])))))</f>
        <v>0</v>
      </c>
    </row>
    <row r="459" spans="2:22" ht="16" x14ac:dyDescent="0.2">
      <c r="B459" s="41" t="s">
        <v>158</v>
      </c>
      <c r="C459" s="41"/>
      <c r="D459" s="41" t="str">
        <f ca="1">IFERROR(OFFSET(tComplete[[#Headers],[Country]],MATCH(tData[[#This Row],[Tournament]],tComplete[Tournament],0),0),"")</f>
        <v>DE</v>
      </c>
      <c r="E459" s="49">
        <f ca="1">IFERROR(OFFSET(tComplete[[#Headers],[Date]],MATCH(tData[[#This Row],[Tournament]],tComplete[Tournament],0),0),"")</f>
        <v>46054</v>
      </c>
      <c r="F459" s="49" t="str">
        <f ca="1">IFERROR(OFFSET(tComplete[[#Headers],[Round]],MATCH(tData[[#This Row],[Tournament]],tComplete[Tournament],0),0),"")</f>
        <v>Regio</v>
      </c>
      <c r="G459" s="41" t="s">
        <v>753</v>
      </c>
      <c r="H459" s="41">
        <v>165</v>
      </c>
      <c r="I459" s="41">
        <v>155</v>
      </c>
      <c r="J459" s="41">
        <v>240</v>
      </c>
      <c r="K459" s="41">
        <v>165</v>
      </c>
      <c r="L459" s="41"/>
      <c r="M459" s="41"/>
      <c r="N459" s="41"/>
      <c r="O459" s="48">
        <f>IF(ISBLANK(B459),"",IF(COUNT(tData[[#This Row],[R1]:[R3]])=0,"",MAX(tData[[#This Row],[R1]:[R3]])))</f>
        <v>240</v>
      </c>
      <c r="P459" s="50">
        <f>IF(ISBLANK(tData[[#This Row],[Tournament]]),"",IF(COUNT(tData[[#This Row],[R1]:[R3]])=0,"",MAX(tData[[#This Row],[R1]:[R3]],tData[[#This Row],[QF]:[F2]])))</f>
        <v>240</v>
      </c>
      <c r="Q459" s="51">
        <f>IF(ISBLANK(tData[[#This Row],[Tournament]]),"",IFERROR(AVERAGE(tData[[#This Row],[R1]:[R3]],tData[[#This Row],[QF]:[F2]]),""))</f>
        <v>181.25</v>
      </c>
      <c r="R459" s="51" t="str">
        <f>IF(ISBLANK(tData[[#This Row],[Tournament]]),"",IF(COUNT(tData[[#This Row],[R1]:[R3]])=0,"No show",RIGHT("000"&amp;FLOOR(tData[[#This Row],[Best]],$R$1),3)&amp;"-"&amp;RIGHT("000"&amp;FLOOR(tData[[#This Row],[Best]],$R$1)+$R$1-1,3)))</f>
        <v>200-249</v>
      </c>
      <c r="S459" s="51" t="str">
        <f>IF(ISBLANK(tData[[#This Row],[Tournament]]),"",IF(COUNT(tData[[#This Row],[R1]:[R3]])=0,"No show",RIGHT("000"&amp;FLOOR(tData[[#This Row],[Best]],$S$1),3)&amp;"-"&amp;RIGHT("000"&amp;FLOOR(tData[[#This Row],[Best]],$S$1)+$S$1-1,3)))</f>
        <v>240-249</v>
      </c>
      <c r="T459" s="58"/>
      <c r="U459" s="48" t="str">
        <f ca="1">IF(OR(tData[[#This Row],[Q]]="X",tData[[#This Row],[Q]]="*"),IFERROR(OFFSET(tComplete[[#Headers],[Next Round]],MATCH(tData[[#This Row],[Tournament]],tComplete[Tournament],0),0),""),"")</f>
        <v/>
      </c>
      <c r="V459" s="41" t="b">
        <f>IF(ISBLANK(tData[[#This Row],[Tournament]]),"",NOT(ISERR(FIND("SAP",UPPER(tData[[#This Row],[Team]])))))</f>
        <v>0</v>
      </c>
    </row>
    <row r="460" spans="2:22" ht="16" x14ac:dyDescent="0.2">
      <c r="B460" s="41" t="s">
        <v>158</v>
      </c>
      <c r="C460" s="41"/>
      <c r="D460" s="41" t="str">
        <f ca="1">IFERROR(OFFSET(tComplete[[#Headers],[Country]],MATCH(tData[[#This Row],[Tournament]],tComplete[Tournament],0),0),"")</f>
        <v>DE</v>
      </c>
      <c r="E460" s="49">
        <f ca="1">IFERROR(OFFSET(tComplete[[#Headers],[Date]],MATCH(tData[[#This Row],[Tournament]],tComplete[Tournament],0),0),"")</f>
        <v>46054</v>
      </c>
      <c r="F460" s="49" t="str">
        <f ca="1">IFERROR(OFFSET(tComplete[[#Headers],[Round]],MATCH(tData[[#This Row],[Tournament]],tComplete[Tournament],0),0),"")</f>
        <v>Regio</v>
      </c>
      <c r="G460" s="41" t="s">
        <v>754</v>
      </c>
      <c r="H460" s="41">
        <v>120</v>
      </c>
      <c r="I460" s="41">
        <v>150</v>
      </c>
      <c r="J460" s="41">
        <v>210</v>
      </c>
      <c r="K460" s="41">
        <v>160</v>
      </c>
      <c r="L460" s="41"/>
      <c r="M460" s="41"/>
      <c r="N460" s="41"/>
      <c r="O460" s="48">
        <f>IF(ISBLANK(B460),"",IF(COUNT(tData[[#This Row],[R1]:[R3]])=0,"",MAX(tData[[#This Row],[R1]:[R3]])))</f>
        <v>210</v>
      </c>
      <c r="P460" s="50">
        <f>IF(ISBLANK(tData[[#This Row],[Tournament]]),"",IF(COUNT(tData[[#This Row],[R1]:[R3]])=0,"",MAX(tData[[#This Row],[R1]:[R3]],tData[[#This Row],[QF]:[F2]])))</f>
        <v>210</v>
      </c>
      <c r="Q460" s="51">
        <f>IF(ISBLANK(tData[[#This Row],[Tournament]]),"",IFERROR(AVERAGE(tData[[#This Row],[R1]:[R3]],tData[[#This Row],[QF]:[F2]]),""))</f>
        <v>160</v>
      </c>
      <c r="R460" s="51" t="str">
        <f>IF(ISBLANK(tData[[#This Row],[Tournament]]),"",IF(COUNT(tData[[#This Row],[R1]:[R3]])=0,"No show",RIGHT("000"&amp;FLOOR(tData[[#This Row],[Best]],$R$1),3)&amp;"-"&amp;RIGHT("000"&amp;FLOOR(tData[[#This Row],[Best]],$R$1)+$R$1-1,3)))</f>
        <v>200-249</v>
      </c>
      <c r="S460" s="51" t="str">
        <f>IF(ISBLANK(tData[[#This Row],[Tournament]]),"",IF(COUNT(tData[[#This Row],[R1]:[R3]])=0,"No show",RIGHT("000"&amp;FLOOR(tData[[#This Row],[Best]],$S$1),3)&amp;"-"&amp;RIGHT("000"&amp;FLOOR(tData[[#This Row],[Best]],$S$1)+$S$1-1,3)))</f>
        <v>210-219</v>
      </c>
      <c r="T460" s="58"/>
      <c r="U460" s="48" t="str">
        <f ca="1">IF(OR(tData[[#This Row],[Q]]="X",tData[[#This Row],[Q]]="*"),IFERROR(OFFSET(tComplete[[#Headers],[Next Round]],MATCH(tData[[#This Row],[Tournament]],tComplete[Tournament],0),0),""),"")</f>
        <v/>
      </c>
      <c r="V460" s="41" t="b">
        <f>IF(ISBLANK(tData[[#This Row],[Tournament]]),"",NOT(ISERR(FIND("SAP",UPPER(tData[[#This Row],[Team]])))))</f>
        <v>0</v>
      </c>
    </row>
    <row r="461" spans="2:22" ht="16" x14ac:dyDescent="0.2">
      <c r="B461" s="41" t="s">
        <v>158</v>
      </c>
      <c r="C461" s="41"/>
      <c r="D461" s="41" t="str">
        <f ca="1">IFERROR(OFFSET(tComplete[[#Headers],[Country]],MATCH(tData[[#This Row],[Tournament]],tComplete[Tournament],0),0),"")</f>
        <v>DE</v>
      </c>
      <c r="E461" s="49">
        <f ca="1">IFERROR(OFFSET(tComplete[[#Headers],[Date]],MATCH(tData[[#This Row],[Tournament]],tComplete[Tournament],0),0),"")</f>
        <v>46054</v>
      </c>
      <c r="F461" s="49" t="str">
        <f ca="1">IFERROR(OFFSET(tComplete[[#Headers],[Round]],MATCH(tData[[#This Row],[Tournament]],tComplete[Tournament],0),0),"")</f>
        <v>Regio</v>
      </c>
      <c r="G461" s="41" t="s">
        <v>755</v>
      </c>
      <c r="H461" s="41">
        <v>180</v>
      </c>
      <c r="I461" s="41">
        <v>190</v>
      </c>
      <c r="J461" s="41">
        <v>145</v>
      </c>
      <c r="K461" s="41"/>
      <c r="L461" s="48"/>
      <c r="M461" s="48"/>
      <c r="N461" s="48"/>
      <c r="O461" s="48">
        <f>IF(ISBLANK(B461),"",IF(COUNT(tData[[#This Row],[R1]:[R3]])=0,"",MAX(tData[[#This Row],[R1]:[R3]])))</f>
        <v>190</v>
      </c>
      <c r="P461" s="50">
        <f>IF(ISBLANK(tData[[#This Row],[Tournament]]),"",IF(COUNT(tData[[#This Row],[R1]:[R3]])=0,"",MAX(tData[[#This Row],[R1]:[R3]],tData[[#This Row],[QF]:[F2]])))</f>
        <v>190</v>
      </c>
      <c r="Q461" s="51">
        <f>IF(ISBLANK(tData[[#This Row],[Tournament]]),"",IFERROR(AVERAGE(tData[[#This Row],[R1]:[R3]],tData[[#This Row],[QF]:[F2]]),""))</f>
        <v>171.66666666666666</v>
      </c>
      <c r="R461" s="51" t="str">
        <f>IF(ISBLANK(tData[[#This Row],[Tournament]]),"",IF(COUNT(tData[[#This Row],[R1]:[R3]])=0,"No show",RIGHT("000"&amp;FLOOR(tData[[#This Row],[Best]],$R$1),3)&amp;"-"&amp;RIGHT("000"&amp;FLOOR(tData[[#This Row],[Best]],$R$1)+$R$1-1,3)))</f>
        <v>150-199</v>
      </c>
      <c r="S461" s="51" t="str">
        <f>IF(ISBLANK(tData[[#This Row],[Tournament]]),"",IF(COUNT(tData[[#This Row],[R1]:[R3]])=0,"No show",RIGHT("000"&amp;FLOOR(tData[[#This Row],[Best]],$S$1),3)&amp;"-"&amp;RIGHT("000"&amp;FLOOR(tData[[#This Row],[Best]],$S$1)+$S$1-1,3)))</f>
        <v>190-199</v>
      </c>
      <c r="T461" s="58" t="s">
        <v>74</v>
      </c>
      <c r="U461" s="48" t="str">
        <f ca="1">IF(OR(tData[[#This Row],[Q]]="X",tData[[#This Row],[Q]]="*"),IFERROR(OFFSET(tComplete[[#Headers],[Next Round]],MATCH(tData[[#This Row],[Tournament]],tComplete[Tournament],0),0),""),"")</f>
        <v>Qualifikation Deutschland - Braunschweig</v>
      </c>
      <c r="V461" s="41" t="b">
        <f>IF(ISBLANK(tData[[#This Row],[Tournament]]),"",NOT(ISERR(FIND("SAP",UPPER(tData[[#This Row],[Team]])))))</f>
        <v>0</v>
      </c>
    </row>
    <row r="462" spans="2:22" ht="16" x14ac:dyDescent="0.2">
      <c r="B462" s="41" t="s">
        <v>158</v>
      </c>
      <c r="C462" s="41"/>
      <c r="D462" s="41" t="str">
        <f ca="1">IFERROR(OFFSET(tComplete[[#Headers],[Country]],MATCH(tData[[#This Row],[Tournament]],tComplete[Tournament],0),0),"")</f>
        <v>DE</v>
      </c>
      <c r="E462" s="49">
        <f ca="1">IFERROR(OFFSET(tComplete[[#Headers],[Date]],MATCH(tData[[#This Row],[Tournament]],tComplete[Tournament],0),0),"")</f>
        <v>46054</v>
      </c>
      <c r="F462" s="49" t="str">
        <f ca="1">IFERROR(OFFSET(tComplete[[#Headers],[Round]],MATCH(tData[[#This Row],[Tournament]],tComplete[Tournament],0),0),"")</f>
        <v>Regio</v>
      </c>
      <c r="G462" s="41" t="s">
        <v>756</v>
      </c>
      <c r="H462" s="41">
        <v>155</v>
      </c>
      <c r="I462" s="41">
        <v>145</v>
      </c>
      <c r="J462" s="41">
        <v>175</v>
      </c>
      <c r="K462" s="41"/>
      <c r="L462" s="48"/>
      <c r="M462" s="48"/>
      <c r="N462" s="48"/>
      <c r="O462" s="48">
        <f>IF(ISBLANK(B462),"",IF(COUNT(tData[[#This Row],[R1]:[R3]])=0,"",MAX(tData[[#This Row],[R1]:[R3]])))</f>
        <v>175</v>
      </c>
      <c r="P462" s="50">
        <f>IF(ISBLANK(tData[[#This Row],[Tournament]]),"",IF(COUNT(tData[[#This Row],[R1]:[R3]])=0,"",MAX(tData[[#This Row],[R1]:[R3]],tData[[#This Row],[QF]:[F2]])))</f>
        <v>175</v>
      </c>
      <c r="Q462" s="51">
        <f>IF(ISBLANK(tData[[#This Row],[Tournament]]),"",IFERROR(AVERAGE(tData[[#This Row],[R1]:[R3]],tData[[#This Row],[QF]:[F2]]),""))</f>
        <v>158.33333333333334</v>
      </c>
      <c r="R462" s="51" t="str">
        <f>IF(ISBLANK(tData[[#This Row],[Tournament]]),"",IF(COUNT(tData[[#This Row],[R1]:[R3]])=0,"No show",RIGHT("000"&amp;FLOOR(tData[[#This Row],[Best]],$R$1),3)&amp;"-"&amp;RIGHT("000"&amp;FLOOR(tData[[#This Row],[Best]],$R$1)+$R$1-1,3)))</f>
        <v>150-199</v>
      </c>
      <c r="S462" s="51" t="str">
        <f>IF(ISBLANK(tData[[#This Row],[Tournament]]),"",IF(COUNT(tData[[#This Row],[R1]:[R3]])=0,"No show",RIGHT("000"&amp;FLOOR(tData[[#This Row],[Best]],$S$1),3)&amp;"-"&amp;RIGHT("000"&amp;FLOOR(tData[[#This Row],[Best]],$S$1)+$S$1-1,3)))</f>
        <v>170-179</v>
      </c>
      <c r="T462" s="58"/>
      <c r="U462" s="48" t="str">
        <f ca="1">IF(OR(tData[[#This Row],[Q]]="X",tData[[#This Row],[Q]]="*"),IFERROR(OFFSET(tComplete[[#Headers],[Next Round]],MATCH(tData[[#This Row],[Tournament]],tComplete[Tournament],0),0),""),"")</f>
        <v/>
      </c>
      <c r="V462" s="41" t="b">
        <f>IF(ISBLANK(tData[[#This Row],[Tournament]]),"",NOT(ISERR(FIND("SAP",UPPER(tData[[#This Row],[Team]])))))</f>
        <v>0</v>
      </c>
    </row>
    <row r="463" spans="2:22" ht="16" x14ac:dyDescent="0.2">
      <c r="B463" s="41" t="s">
        <v>158</v>
      </c>
      <c r="C463" s="41"/>
      <c r="D463" s="41" t="str">
        <f ca="1">IFERROR(OFFSET(tComplete[[#Headers],[Country]],MATCH(tData[[#This Row],[Tournament]],tComplete[Tournament],0),0),"")</f>
        <v>DE</v>
      </c>
      <c r="E463" s="49">
        <f ca="1">IFERROR(OFFSET(tComplete[[#Headers],[Date]],MATCH(tData[[#This Row],[Tournament]],tComplete[Tournament],0),0),"")</f>
        <v>46054</v>
      </c>
      <c r="F463" s="49" t="str">
        <f ca="1">IFERROR(OFFSET(tComplete[[#Headers],[Round]],MATCH(tData[[#This Row],[Tournament]],tComplete[Tournament],0),0),"")</f>
        <v>Regio</v>
      </c>
      <c r="G463" s="41" t="s">
        <v>757</v>
      </c>
      <c r="H463" s="41">
        <v>125</v>
      </c>
      <c r="I463" s="41">
        <v>150</v>
      </c>
      <c r="J463" s="41">
        <v>170</v>
      </c>
      <c r="K463" s="41"/>
      <c r="L463" s="41"/>
      <c r="M463" s="41"/>
      <c r="N463" s="41"/>
      <c r="O463" s="48">
        <f>IF(ISBLANK(B463),"",IF(COUNT(tData[[#This Row],[R1]:[R3]])=0,"",MAX(tData[[#This Row],[R1]:[R3]])))</f>
        <v>170</v>
      </c>
      <c r="P463" s="50">
        <f>IF(ISBLANK(tData[[#This Row],[Tournament]]),"",IF(COUNT(tData[[#This Row],[R1]:[R3]])=0,"",MAX(tData[[#This Row],[R1]:[R3]],tData[[#This Row],[QF]:[F2]])))</f>
        <v>170</v>
      </c>
      <c r="Q463" s="51">
        <f>IF(ISBLANK(tData[[#This Row],[Tournament]]),"",IFERROR(AVERAGE(tData[[#This Row],[R1]:[R3]],tData[[#This Row],[QF]:[F2]]),""))</f>
        <v>148.33333333333334</v>
      </c>
      <c r="R463" s="51" t="str">
        <f>IF(ISBLANK(tData[[#This Row],[Tournament]]),"",IF(COUNT(tData[[#This Row],[R1]:[R3]])=0,"No show",RIGHT("000"&amp;FLOOR(tData[[#This Row],[Best]],$R$1),3)&amp;"-"&amp;RIGHT("000"&amp;FLOOR(tData[[#This Row],[Best]],$R$1)+$R$1-1,3)))</f>
        <v>150-199</v>
      </c>
      <c r="S463" s="51" t="str">
        <f>IF(ISBLANK(tData[[#This Row],[Tournament]]),"",IF(COUNT(tData[[#This Row],[R1]:[R3]])=0,"No show",RIGHT("000"&amp;FLOOR(tData[[#This Row],[Best]],$S$1),3)&amp;"-"&amp;RIGHT("000"&amp;FLOOR(tData[[#This Row],[Best]],$S$1)+$S$1-1,3)))</f>
        <v>170-179</v>
      </c>
      <c r="T463" s="58"/>
      <c r="U463" s="48" t="str">
        <f ca="1">IF(OR(tData[[#This Row],[Q]]="X",tData[[#This Row],[Q]]="*"),IFERROR(OFFSET(tComplete[[#Headers],[Next Round]],MATCH(tData[[#This Row],[Tournament]],tComplete[Tournament],0),0),""),"")</f>
        <v/>
      </c>
      <c r="V463" s="41" t="b">
        <f>IF(ISBLANK(tData[[#This Row],[Tournament]]),"",NOT(ISERR(FIND("SAP",UPPER(tData[[#This Row],[Team]])))))</f>
        <v>0</v>
      </c>
    </row>
    <row r="464" spans="2:22" ht="16" x14ac:dyDescent="0.2">
      <c r="B464" s="41" t="s">
        <v>158</v>
      </c>
      <c r="C464" s="41"/>
      <c r="D464" s="41" t="str">
        <f ca="1">IFERROR(OFFSET(tComplete[[#Headers],[Country]],MATCH(tData[[#This Row],[Tournament]],tComplete[Tournament],0),0),"")</f>
        <v>DE</v>
      </c>
      <c r="E464" s="49">
        <f ca="1">IFERROR(OFFSET(tComplete[[#Headers],[Date]],MATCH(tData[[#This Row],[Tournament]],tComplete[Tournament],0),0),"")</f>
        <v>46054</v>
      </c>
      <c r="F464" s="49" t="str">
        <f ca="1">IFERROR(OFFSET(tComplete[[#Headers],[Round]],MATCH(tData[[#This Row],[Tournament]],tComplete[Tournament],0),0),"")</f>
        <v>Regio</v>
      </c>
      <c r="G464" s="41" t="s">
        <v>758</v>
      </c>
      <c r="H464" s="41">
        <v>65</v>
      </c>
      <c r="I464" s="41">
        <v>80</v>
      </c>
      <c r="J464" s="41">
        <v>125</v>
      </c>
      <c r="K464" s="41"/>
      <c r="L464" s="41"/>
      <c r="M464" s="41"/>
      <c r="N464" s="41"/>
      <c r="O464" s="48">
        <f>IF(ISBLANK(B464),"",IF(COUNT(tData[[#This Row],[R1]:[R3]])=0,"",MAX(tData[[#This Row],[R1]:[R3]])))</f>
        <v>125</v>
      </c>
      <c r="P464" s="50">
        <f>IF(ISBLANK(tData[[#This Row],[Tournament]]),"",IF(COUNT(tData[[#This Row],[R1]:[R3]])=0,"",MAX(tData[[#This Row],[R1]:[R3]],tData[[#This Row],[QF]:[F2]])))</f>
        <v>125</v>
      </c>
      <c r="Q464" s="51">
        <f>IF(ISBLANK(tData[[#This Row],[Tournament]]),"",IFERROR(AVERAGE(tData[[#This Row],[R1]:[R3]],tData[[#This Row],[QF]:[F2]]),""))</f>
        <v>90</v>
      </c>
      <c r="R464" s="51" t="str">
        <f>IF(ISBLANK(tData[[#This Row],[Tournament]]),"",IF(COUNT(tData[[#This Row],[R1]:[R3]])=0,"No show",RIGHT("000"&amp;FLOOR(tData[[#This Row],[Best]],$R$1),3)&amp;"-"&amp;RIGHT("000"&amp;FLOOR(tData[[#This Row],[Best]],$R$1)+$R$1-1,3)))</f>
        <v>100-149</v>
      </c>
      <c r="S464" s="51" t="str">
        <f>IF(ISBLANK(tData[[#This Row],[Tournament]]),"",IF(COUNT(tData[[#This Row],[R1]:[R3]])=0,"No show",RIGHT("000"&amp;FLOOR(tData[[#This Row],[Best]],$S$1),3)&amp;"-"&amp;RIGHT("000"&amp;FLOOR(tData[[#This Row],[Best]],$S$1)+$S$1-1,3)))</f>
        <v>120-129</v>
      </c>
      <c r="T464" s="58"/>
      <c r="U464" s="48" t="str">
        <f ca="1">IF(OR(tData[[#This Row],[Q]]="X",tData[[#This Row],[Q]]="*"),IFERROR(OFFSET(tComplete[[#Headers],[Next Round]],MATCH(tData[[#This Row],[Tournament]],tComplete[Tournament],0),0),""),"")</f>
        <v/>
      </c>
      <c r="V464" s="41" t="b">
        <f>IF(ISBLANK(tData[[#This Row],[Tournament]]),"",NOT(ISERR(FIND("SAP",UPPER(tData[[#This Row],[Team]])))))</f>
        <v>0</v>
      </c>
    </row>
    <row r="465" spans="2:22" ht="16" x14ac:dyDescent="0.2">
      <c r="B465" s="41" t="s">
        <v>158</v>
      </c>
      <c r="C465" s="41"/>
      <c r="D465" s="41" t="str">
        <f ca="1">IFERROR(OFFSET(tComplete[[#Headers],[Country]],MATCH(tData[[#This Row],[Tournament]],tComplete[Tournament],0),0),"")</f>
        <v>DE</v>
      </c>
      <c r="E465" s="49">
        <f ca="1">IFERROR(OFFSET(tComplete[[#Headers],[Date]],MATCH(tData[[#This Row],[Tournament]],tComplete[Tournament],0),0),"")</f>
        <v>46054</v>
      </c>
      <c r="F465" s="49" t="str">
        <f ca="1">IFERROR(OFFSET(tComplete[[#Headers],[Round]],MATCH(tData[[#This Row],[Tournament]],tComplete[Tournament],0),0),"")</f>
        <v>Regio</v>
      </c>
      <c r="G465" s="41" t="s">
        <v>759</v>
      </c>
      <c r="H465" s="41">
        <v>90</v>
      </c>
      <c r="I465" s="41">
        <v>115</v>
      </c>
      <c r="J465" s="41">
        <v>95</v>
      </c>
      <c r="K465" s="41"/>
      <c r="L465" s="41"/>
      <c r="M465" s="41"/>
      <c r="N465" s="41"/>
      <c r="O465" s="48">
        <f>IF(ISBLANK(B465),"",IF(COUNT(tData[[#This Row],[R1]:[R3]])=0,"",MAX(tData[[#This Row],[R1]:[R3]])))</f>
        <v>115</v>
      </c>
      <c r="P465" s="50">
        <f>IF(ISBLANK(tData[[#This Row],[Tournament]]),"",IF(COUNT(tData[[#This Row],[R1]:[R3]])=0,"",MAX(tData[[#This Row],[R1]:[R3]],tData[[#This Row],[QF]:[F2]])))</f>
        <v>115</v>
      </c>
      <c r="Q465" s="51">
        <f>IF(ISBLANK(tData[[#This Row],[Tournament]]),"",IFERROR(AVERAGE(tData[[#This Row],[R1]:[R3]],tData[[#This Row],[QF]:[F2]]),""))</f>
        <v>100</v>
      </c>
      <c r="R465" s="51" t="str">
        <f>IF(ISBLANK(tData[[#This Row],[Tournament]]),"",IF(COUNT(tData[[#This Row],[R1]:[R3]])=0,"No show",RIGHT("000"&amp;FLOOR(tData[[#This Row],[Best]],$R$1),3)&amp;"-"&amp;RIGHT("000"&amp;FLOOR(tData[[#This Row],[Best]],$R$1)+$R$1-1,3)))</f>
        <v>100-149</v>
      </c>
      <c r="S465" s="51" t="str">
        <f>IF(ISBLANK(tData[[#This Row],[Tournament]]),"",IF(COUNT(tData[[#This Row],[R1]:[R3]])=0,"No show",RIGHT("000"&amp;FLOOR(tData[[#This Row],[Best]],$S$1),3)&amp;"-"&amp;RIGHT("000"&amp;FLOOR(tData[[#This Row],[Best]],$S$1)+$S$1-1,3)))</f>
        <v>110-119</v>
      </c>
      <c r="T465" s="58"/>
      <c r="U465" s="48" t="str">
        <f ca="1">IF(OR(tData[[#This Row],[Q]]="X",tData[[#This Row],[Q]]="*"),IFERROR(OFFSET(tComplete[[#Headers],[Next Round]],MATCH(tData[[#This Row],[Tournament]],tComplete[Tournament],0),0),""),"")</f>
        <v/>
      </c>
      <c r="V465" s="41" t="b">
        <f>IF(ISBLANK(tData[[#This Row],[Tournament]]),"",NOT(ISERR(FIND("SAP",UPPER(tData[[#This Row],[Team]])))))</f>
        <v>0</v>
      </c>
    </row>
    <row r="466" spans="2:22" ht="16" x14ac:dyDescent="0.2">
      <c r="B466" s="41" t="s">
        <v>158</v>
      </c>
      <c r="C466" s="41"/>
      <c r="D466" s="41" t="str">
        <f ca="1">IFERROR(OFFSET(tComplete[[#Headers],[Country]],MATCH(tData[[#This Row],[Tournament]],tComplete[Tournament],0),0),"")</f>
        <v>DE</v>
      </c>
      <c r="E466" s="49">
        <f ca="1">IFERROR(OFFSET(tComplete[[#Headers],[Date]],MATCH(tData[[#This Row],[Tournament]],tComplete[Tournament],0),0),"")</f>
        <v>46054</v>
      </c>
      <c r="F466" s="49" t="str">
        <f ca="1">IFERROR(OFFSET(tComplete[[#Headers],[Round]],MATCH(tData[[#This Row],[Tournament]],tComplete[Tournament],0),0),"")</f>
        <v>Regio</v>
      </c>
      <c r="G466" s="41" t="s">
        <v>760</v>
      </c>
      <c r="H466" s="41">
        <v>95</v>
      </c>
      <c r="I466" s="41">
        <v>105</v>
      </c>
      <c r="J466" s="41">
        <v>65</v>
      </c>
      <c r="K466" s="41"/>
      <c r="L466" s="41"/>
      <c r="M466" s="41"/>
      <c r="N466" s="41"/>
      <c r="O466" s="48">
        <f>IF(ISBLANK(B466),"",IF(COUNT(tData[[#This Row],[R1]:[R3]])=0,"",MAX(tData[[#This Row],[R1]:[R3]])))</f>
        <v>105</v>
      </c>
      <c r="P466" s="50">
        <f>IF(ISBLANK(tData[[#This Row],[Tournament]]),"",IF(COUNT(tData[[#This Row],[R1]:[R3]])=0,"",MAX(tData[[#This Row],[R1]:[R3]],tData[[#This Row],[QF]:[F2]])))</f>
        <v>105</v>
      </c>
      <c r="Q466" s="51">
        <f>IF(ISBLANK(tData[[#This Row],[Tournament]]),"",IFERROR(AVERAGE(tData[[#This Row],[R1]:[R3]],tData[[#This Row],[QF]:[F2]]),""))</f>
        <v>88.333333333333329</v>
      </c>
      <c r="R466" s="51" t="str">
        <f>IF(ISBLANK(tData[[#This Row],[Tournament]]),"",IF(COUNT(tData[[#This Row],[R1]:[R3]])=0,"No show",RIGHT("000"&amp;FLOOR(tData[[#This Row],[Best]],$R$1),3)&amp;"-"&amp;RIGHT("000"&amp;FLOOR(tData[[#This Row],[Best]],$R$1)+$R$1-1,3)))</f>
        <v>100-149</v>
      </c>
      <c r="S466" s="51" t="str">
        <f>IF(ISBLANK(tData[[#This Row],[Tournament]]),"",IF(COUNT(tData[[#This Row],[R1]:[R3]])=0,"No show",RIGHT("000"&amp;FLOOR(tData[[#This Row],[Best]],$S$1),3)&amp;"-"&amp;RIGHT("000"&amp;FLOOR(tData[[#This Row],[Best]],$S$1)+$S$1-1,3)))</f>
        <v>100-109</v>
      </c>
      <c r="T466" s="58"/>
      <c r="U466" s="48" t="str">
        <f ca="1">IF(OR(tData[[#This Row],[Q]]="X",tData[[#This Row],[Q]]="*"),IFERROR(OFFSET(tComplete[[#Headers],[Next Round]],MATCH(tData[[#This Row],[Tournament]],tComplete[Tournament],0),0),""),"")</f>
        <v/>
      </c>
      <c r="V466" s="41" t="b">
        <f>IF(ISBLANK(tData[[#This Row],[Tournament]]),"",NOT(ISERR(FIND("SAP",UPPER(tData[[#This Row],[Team]])))))</f>
        <v>0</v>
      </c>
    </row>
    <row r="467" spans="2:22" ht="16" x14ac:dyDescent="0.2">
      <c r="B467" s="41" t="s">
        <v>159</v>
      </c>
      <c r="C467" s="41"/>
      <c r="D467" s="41" t="str">
        <f ca="1">IFERROR(OFFSET(tComplete[[#Headers],[Country]],MATCH(tData[[#This Row],[Tournament]],tComplete[Tournament],0),0),"")</f>
        <v>DE</v>
      </c>
      <c r="E467" s="49">
        <f ca="1">IFERROR(OFFSET(tComplete[[#Headers],[Date]],MATCH(tData[[#This Row],[Tournament]],tComplete[Tournament],0),0),"")</f>
        <v>46054</v>
      </c>
      <c r="F467" s="49" t="str">
        <f ca="1">IFERROR(OFFSET(tComplete[[#Headers],[Round]],MATCH(tData[[#This Row],[Tournament]],tComplete[Tournament],0),0),"")</f>
        <v>Regio</v>
      </c>
      <c r="G467" s="41" t="s">
        <v>762</v>
      </c>
      <c r="H467" s="41">
        <v>395</v>
      </c>
      <c r="I467" s="41">
        <v>325</v>
      </c>
      <c r="J467" s="41">
        <v>415</v>
      </c>
      <c r="K467" s="41">
        <v>475</v>
      </c>
      <c r="L467" s="41">
        <v>425</v>
      </c>
      <c r="M467" s="41">
        <v>480</v>
      </c>
      <c r="N467" s="41">
        <v>385</v>
      </c>
      <c r="O467" s="48">
        <f>IF(ISBLANK(B467),"",IF(COUNT(tData[[#This Row],[R1]:[R3]])=0,"",MAX(tData[[#This Row],[R1]:[R3]])))</f>
        <v>415</v>
      </c>
      <c r="P467" s="50">
        <f>IF(ISBLANK(tData[[#This Row],[Tournament]]),"",IF(COUNT(tData[[#This Row],[R1]:[R3]])=0,"",MAX(tData[[#This Row],[R1]:[R3]],tData[[#This Row],[QF]:[F2]])))</f>
        <v>480</v>
      </c>
      <c r="Q467" s="51">
        <f>IF(ISBLANK(tData[[#This Row],[Tournament]]),"",IFERROR(AVERAGE(tData[[#This Row],[R1]:[R3]],tData[[#This Row],[QF]:[F2]]),""))</f>
        <v>414.28571428571428</v>
      </c>
      <c r="R467" s="51" t="str">
        <f>IF(ISBLANK(tData[[#This Row],[Tournament]]),"",IF(COUNT(tData[[#This Row],[R1]:[R3]])=0,"No show",RIGHT("000"&amp;FLOOR(tData[[#This Row],[Best]],$R$1),3)&amp;"-"&amp;RIGHT("000"&amp;FLOOR(tData[[#This Row],[Best]],$R$1)+$R$1-1,3)))</f>
        <v>450-499</v>
      </c>
      <c r="S467" s="51" t="str">
        <f>IF(ISBLANK(tData[[#This Row],[Tournament]]),"",IF(COUNT(tData[[#This Row],[R1]:[R3]])=0,"No show",RIGHT("000"&amp;FLOOR(tData[[#This Row],[Best]],$S$1),3)&amp;"-"&amp;RIGHT("000"&amp;FLOOR(tData[[#This Row],[Best]],$S$1)+$S$1-1,3)))</f>
        <v>480-489</v>
      </c>
      <c r="T467" s="58" t="s">
        <v>74</v>
      </c>
      <c r="U467" s="67" t="s">
        <v>231</v>
      </c>
      <c r="V467" s="41" t="b">
        <f>IF(ISBLANK(tData[[#This Row],[Tournament]]),"",NOT(ISERR(FIND("SAP",UPPER(tData[[#This Row],[Team]])))))</f>
        <v>0</v>
      </c>
    </row>
    <row r="468" spans="2:22" ht="16" x14ac:dyDescent="0.2">
      <c r="B468" s="41" t="s">
        <v>159</v>
      </c>
      <c r="C468" s="41"/>
      <c r="D468" s="41" t="str">
        <f ca="1">IFERROR(OFFSET(tComplete[[#Headers],[Country]],MATCH(tData[[#This Row],[Tournament]],tComplete[Tournament],0),0),"")</f>
        <v>DE</v>
      </c>
      <c r="E468" s="49">
        <f ca="1">IFERROR(OFFSET(tComplete[[#Headers],[Date]],MATCH(tData[[#This Row],[Tournament]],tComplete[Tournament],0),0),"")</f>
        <v>46054</v>
      </c>
      <c r="F468" s="49" t="str">
        <f ca="1">IFERROR(OFFSET(tComplete[[#Headers],[Round]],MATCH(tData[[#This Row],[Tournament]],tComplete[Tournament],0),0),"")</f>
        <v>Regio</v>
      </c>
      <c r="G468" s="41" t="s">
        <v>763</v>
      </c>
      <c r="H468" s="41">
        <v>245</v>
      </c>
      <c r="I468" s="41">
        <v>295</v>
      </c>
      <c r="J468" s="41">
        <v>295</v>
      </c>
      <c r="K468" s="41">
        <v>305</v>
      </c>
      <c r="L468" s="41">
        <v>360</v>
      </c>
      <c r="M468" s="41">
        <v>265</v>
      </c>
      <c r="N468" s="41">
        <v>235</v>
      </c>
      <c r="O468" s="48">
        <f>IF(ISBLANK(B468),"",IF(COUNT(tData[[#This Row],[R1]:[R3]])=0,"",MAX(tData[[#This Row],[R1]:[R3]])))</f>
        <v>295</v>
      </c>
      <c r="P468" s="50">
        <f>IF(ISBLANK(tData[[#This Row],[Tournament]]),"",IF(COUNT(tData[[#This Row],[R1]:[R3]])=0,"",MAX(tData[[#This Row],[R1]:[R3]],tData[[#This Row],[QF]:[F2]])))</f>
        <v>360</v>
      </c>
      <c r="Q468" s="51">
        <f>IF(ISBLANK(tData[[#This Row],[Tournament]]),"",IFERROR(AVERAGE(tData[[#This Row],[R1]:[R3]],tData[[#This Row],[QF]:[F2]]),""))</f>
        <v>285.71428571428572</v>
      </c>
      <c r="R468" s="51" t="str">
        <f>IF(ISBLANK(tData[[#This Row],[Tournament]]),"",IF(COUNT(tData[[#This Row],[R1]:[R3]])=0,"No show",RIGHT("000"&amp;FLOOR(tData[[#This Row],[Best]],$R$1),3)&amp;"-"&amp;RIGHT("000"&amp;FLOOR(tData[[#This Row],[Best]],$R$1)+$R$1-1,3)))</f>
        <v>350-399</v>
      </c>
      <c r="S468" s="51" t="str">
        <f>IF(ISBLANK(tData[[#This Row],[Tournament]]),"",IF(COUNT(tData[[#This Row],[R1]:[R3]])=0,"No show",RIGHT("000"&amp;FLOOR(tData[[#This Row],[Best]],$S$1),3)&amp;"-"&amp;RIGHT("000"&amp;FLOOR(tData[[#This Row],[Best]],$S$1)+$S$1-1,3)))</f>
        <v>360-369</v>
      </c>
      <c r="T468" s="58"/>
      <c r="U468" s="48" t="str">
        <f ca="1">IF(OR(tData[[#This Row],[Q]]="X",tData[[#This Row],[Q]]="*"),IFERROR(OFFSET(tComplete[[#Headers],[Next Round]],MATCH(tData[[#This Row],[Tournament]],tComplete[Tournament],0),0),""),"")</f>
        <v/>
      </c>
      <c r="V468" s="41" t="b">
        <f>IF(ISBLANK(tData[[#This Row],[Tournament]]),"",NOT(ISERR(FIND("SAP",UPPER(tData[[#This Row],[Team]])))))</f>
        <v>0</v>
      </c>
    </row>
    <row r="469" spans="2:22" ht="16" x14ac:dyDescent="0.2">
      <c r="B469" s="41" t="s">
        <v>159</v>
      </c>
      <c r="C469" s="41"/>
      <c r="D469" s="41" t="str">
        <f ca="1">IFERROR(OFFSET(tComplete[[#Headers],[Country]],MATCH(tData[[#This Row],[Tournament]],tComplete[Tournament],0),0),"")</f>
        <v>DE</v>
      </c>
      <c r="E469" s="49">
        <f ca="1">IFERROR(OFFSET(tComplete[[#Headers],[Date]],MATCH(tData[[#This Row],[Tournament]],tComplete[Tournament],0),0),"")</f>
        <v>46054</v>
      </c>
      <c r="F469" s="49" t="str">
        <f ca="1">IFERROR(OFFSET(tComplete[[#Headers],[Round]],MATCH(tData[[#This Row],[Tournament]],tComplete[Tournament],0),0),"")</f>
        <v>Regio</v>
      </c>
      <c r="G469" s="41" t="s">
        <v>764</v>
      </c>
      <c r="H469" s="41">
        <v>245</v>
      </c>
      <c r="I469" s="41">
        <v>225</v>
      </c>
      <c r="J469" s="41">
        <v>255</v>
      </c>
      <c r="K469" s="41">
        <v>300</v>
      </c>
      <c r="L469" s="41">
        <v>280</v>
      </c>
      <c r="M469" s="41"/>
      <c r="N469" s="41"/>
      <c r="O469" s="48">
        <f>IF(ISBLANK(B469),"",IF(COUNT(tData[[#This Row],[R1]:[R3]])=0,"",MAX(tData[[#This Row],[R1]:[R3]])))</f>
        <v>255</v>
      </c>
      <c r="P469" s="50">
        <f>IF(ISBLANK(tData[[#This Row],[Tournament]]),"",IF(COUNT(tData[[#This Row],[R1]:[R3]])=0,"",MAX(tData[[#This Row],[R1]:[R3]],tData[[#This Row],[QF]:[F2]])))</f>
        <v>300</v>
      </c>
      <c r="Q469" s="51">
        <f>IF(ISBLANK(tData[[#This Row],[Tournament]]),"",IFERROR(AVERAGE(tData[[#This Row],[R1]:[R3]],tData[[#This Row],[QF]:[F2]]),""))</f>
        <v>261</v>
      </c>
      <c r="R469" s="51" t="str">
        <f>IF(ISBLANK(tData[[#This Row],[Tournament]]),"",IF(COUNT(tData[[#This Row],[R1]:[R3]])=0,"No show",RIGHT("000"&amp;FLOOR(tData[[#This Row],[Best]],$R$1),3)&amp;"-"&amp;RIGHT("000"&amp;FLOOR(tData[[#This Row],[Best]],$R$1)+$R$1-1,3)))</f>
        <v>300-349</v>
      </c>
      <c r="S469" s="51" t="str">
        <f>IF(ISBLANK(tData[[#This Row],[Tournament]]),"",IF(COUNT(tData[[#This Row],[R1]:[R3]])=0,"No show",RIGHT("000"&amp;FLOOR(tData[[#This Row],[Best]],$S$1),3)&amp;"-"&amp;RIGHT("000"&amp;FLOOR(tData[[#This Row],[Best]],$S$1)+$S$1-1,3)))</f>
        <v>300-309</v>
      </c>
      <c r="T469" s="58"/>
      <c r="U469" s="48" t="str">
        <f ca="1">IF(OR(tData[[#This Row],[Q]]="X",tData[[#This Row],[Q]]="*"),IFERROR(OFFSET(tComplete[[#Headers],[Next Round]],MATCH(tData[[#This Row],[Tournament]],tComplete[Tournament],0),0),""),"")</f>
        <v/>
      </c>
      <c r="V469" s="41" t="b">
        <f>IF(ISBLANK(tData[[#This Row],[Tournament]]),"",NOT(ISERR(FIND("SAP",UPPER(tData[[#This Row],[Team]])))))</f>
        <v>0</v>
      </c>
    </row>
    <row r="470" spans="2:22" ht="16" x14ac:dyDescent="0.2">
      <c r="B470" s="41" t="s">
        <v>159</v>
      </c>
      <c r="C470" s="41"/>
      <c r="D470" s="41" t="str">
        <f ca="1">IFERROR(OFFSET(tComplete[[#Headers],[Country]],MATCH(tData[[#This Row],[Tournament]],tComplete[Tournament],0),0),"")</f>
        <v>DE</v>
      </c>
      <c r="E470" s="49">
        <f ca="1">IFERROR(OFFSET(tComplete[[#Headers],[Date]],MATCH(tData[[#This Row],[Tournament]],tComplete[Tournament],0),0),"")</f>
        <v>46054</v>
      </c>
      <c r="F470" s="49" t="str">
        <f ca="1">IFERROR(OFFSET(tComplete[[#Headers],[Round]],MATCH(tData[[#This Row],[Tournament]],tComplete[Tournament],0),0),"")</f>
        <v>Regio</v>
      </c>
      <c r="G470" s="41" t="s">
        <v>765</v>
      </c>
      <c r="H470" s="41">
        <v>140</v>
      </c>
      <c r="I470" s="41">
        <v>130</v>
      </c>
      <c r="J470" s="41">
        <v>190</v>
      </c>
      <c r="K470" s="41">
        <v>255</v>
      </c>
      <c r="L470" s="41">
        <v>205</v>
      </c>
      <c r="M470" s="41"/>
      <c r="N470" s="41"/>
      <c r="O470" s="48">
        <f>IF(ISBLANK(B470),"",IF(COUNT(tData[[#This Row],[R1]:[R3]])=0,"",MAX(tData[[#This Row],[R1]:[R3]])))</f>
        <v>190</v>
      </c>
      <c r="P470" s="50">
        <f>IF(ISBLANK(tData[[#This Row],[Tournament]]),"",IF(COUNT(tData[[#This Row],[R1]:[R3]])=0,"",MAX(tData[[#This Row],[R1]:[R3]],tData[[#This Row],[QF]:[F2]])))</f>
        <v>255</v>
      </c>
      <c r="Q470" s="51">
        <f>IF(ISBLANK(tData[[#This Row],[Tournament]]),"",IFERROR(AVERAGE(tData[[#This Row],[R1]:[R3]],tData[[#This Row],[QF]:[F2]]),""))</f>
        <v>184</v>
      </c>
      <c r="R470" s="51" t="str">
        <f>IF(ISBLANK(tData[[#This Row],[Tournament]]),"",IF(COUNT(tData[[#This Row],[R1]:[R3]])=0,"No show",RIGHT("000"&amp;FLOOR(tData[[#This Row],[Best]],$R$1),3)&amp;"-"&amp;RIGHT("000"&amp;FLOOR(tData[[#This Row],[Best]],$R$1)+$R$1-1,3)))</f>
        <v>250-299</v>
      </c>
      <c r="S470" s="51" t="str">
        <f>IF(ISBLANK(tData[[#This Row],[Tournament]]),"",IF(COUNT(tData[[#This Row],[R1]:[R3]])=0,"No show",RIGHT("000"&amp;FLOOR(tData[[#This Row],[Best]],$S$1),3)&amp;"-"&amp;RIGHT("000"&amp;FLOOR(tData[[#This Row],[Best]],$S$1)+$S$1-1,3)))</f>
        <v>250-259</v>
      </c>
      <c r="T470" s="58"/>
      <c r="U470" s="48" t="str">
        <f ca="1">IF(OR(tData[[#This Row],[Q]]="X",tData[[#This Row],[Q]]="*"),IFERROR(OFFSET(tComplete[[#Headers],[Next Round]],MATCH(tData[[#This Row],[Tournament]],tComplete[Tournament],0),0),""),"")</f>
        <v/>
      </c>
      <c r="V470" s="41" t="b">
        <f>IF(ISBLANK(tData[[#This Row],[Tournament]]),"",NOT(ISERR(FIND("SAP",UPPER(tData[[#This Row],[Team]])))))</f>
        <v>0</v>
      </c>
    </row>
    <row r="471" spans="2:22" ht="16" x14ac:dyDescent="0.2">
      <c r="B471" s="41" t="s">
        <v>159</v>
      </c>
      <c r="C471" s="41"/>
      <c r="D471" s="41" t="str">
        <f ca="1">IFERROR(OFFSET(tComplete[[#Headers],[Country]],MATCH(tData[[#This Row],[Tournament]],tComplete[Tournament],0),0),"")</f>
        <v>DE</v>
      </c>
      <c r="E471" s="49">
        <f ca="1">IFERROR(OFFSET(tComplete[[#Headers],[Date]],MATCH(tData[[#This Row],[Tournament]],tComplete[Tournament],0),0),"")</f>
        <v>46054</v>
      </c>
      <c r="F471" s="49" t="str">
        <f ca="1">IFERROR(OFFSET(tComplete[[#Headers],[Round]],MATCH(tData[[#This Row],[Tournament]],tComplete[Tournament],0),0),"")</f>
        <v>Regio</v>
      </c>
      <c r="G471" s="41" t="s">
        <v>766</v>
      </c>
      <c r="H471" s="41">
        <v>220</v>
      </c>
      <c r="I471" s="41">
        <v>180</v>
      </c>
      <c r="J471" s="41">
        <v>220</v>
      </c>
      <c r="K471" s="41">
        <v>230</v>
      </c>
      <c r="L471" s="41"/>
      <c r="M471" s="41"/>
      <c r="N471" s="41"/>
      <c r="O471" s="48">
        <f>IF(ISBLANK(B471),"",IF(COUNT(tData[[#This Row],[R1]:[R3]])=0,"",MAX(tData[[#This Row],[R1]:[R3]])))</f>
        <v>220</v>
      </c>
      <c r="P471" s="50">
        <f>IF(ISBLANK(tData[[#This Row],[Tournament]]),"",IF(COUNT(tData[[#This Row],[R1]:[R3]])=0,"",MAX(tData[[#This Row],[R1]:[R3]],tData[[#This Row],[QF]:[F2]])))</f>
        <v>230</v>
      </c>
      <c r="Q471" s="51">
        <f>IF(ISBLANK(tData[[#This Row],[Tournament]]),"",IFERROR(AVERAGE(tData[[#This Row],[R1]:[R3]],tData[[#This Row],[QF]:[F2]]),""))</f>
        <v>212.5</v>
      </c>
      <c r="R471" s="51" t="str">
        <f>IF(ISBLANK(tData[[#This Row],[Tournament]]),"",IF(COUNT(tData[[#This Row],[R1]:[R3]])=0,"No show",RIGHT("000"&amp;FLOOR(tData[[#This Row],[Best]],$R$1),3)&amp;"-"&amp;RIGHT("000"&amp;FLOOR(tData[[#This Row],[Best]],$R$1)+$R$1-1,3)))</f>
        <v>200-249</v>
      </c>
      <c r="S471" s="51" t="str">
        <f>IF(ISBLANK(tData[[#This Row],[Tournament]]),"",IF(COUNT(tData[[#This Row],[R1]:[R3]])=0,"No show",RIGHT("000"&amp;FLOOR(tData[[#This Row],[Best]],$S$1),3)&amp;"-"&amp;RIGHT("000"&amp;FLOOR(tData[[#This Row],[Best]],$S$1)+$S$1-1,3)))</f>
        <v>230-239</v>
      </c>
      <c r="T471" s="58"/>
      <c r="U471" s="48" t="str">
        <f ca="1">IF(OR(tData[[#This Row],[Q]]="X",tData[[#This Row],[Q]]="*"),IFERROR(OFFSET(tComplete[[#Headers],[Next Round]],MATCH(tData[[#This Row],[Tournament]],tComplete[Tournament],0),0),""),"")</f>
        <v/>
      </c>
      <c r="V471" s="41" t="b">
        <f>IF(ISBLANK(tData[[#This Row],[Tournament]]),"",NOT(ISERR(FIND("SAP",UPPER(tData[[#This Row],[Team]])))))</f>
        <v>0</v>
      </c>
    </row>
    <row r="472" spans="2:22" ht="16" x14ac:dyDescent="0.2">
      <c r="B472" s="41" t="s">
        <v>159</v>
      </c>
      <c r="C472" s="41"/>
      <c r="D472" s="41" t="str">
        <f ca="1">IFERROR(OFFSET(tComplete[[#Headers],[Country]],MATCH(tData[[#This Row],[Tournament]],tComplete[Tournament],0),0),"")</f>
        <v>DE</v>
      </c>
      <c r="E472" s="49">
        <f ca="1">IFERROR(OFFSET(tComplete[[#Headers],[Date]],MATCH(tData[[#This Row],[Tournament]],tComplete[Tournament],0),0),"")</f>
        <v>46054</v>
      </c>
      <c r="F472" s="49" t="str">
        <f ca="1">IFERROR(OFFSET(tComplete[[#Headers],[Round]],MATCH(tData[[#This Row],[Tournament]],tComplete[Tournament],0),0),"")</f>
        <v>Regio</v>
      </c>
      <c r="G472" s="41" t="s">
        <v>767</v>
      </c>
      <c r="H472" s="41">
        <v>145</v>
      </c>
      <c r="I472" s="41">
        <v>200</v>
      </c>
      <c r="J472" s="41">
        <v>160</v>
      </c>
      <c r="K472" s="41">
        <v>205</v>
      </c>
      <c r="L472" s="41"/>
      <c r="M472" s="41"/>
      <c r="N472" s="41"/>
      <c r="O472" s="48">
        <f>IF(ISBLANK(B472),"",IF(COUNT(tData[[#This Row],[R1]:[R3]])=0,"",MAX(tData[[#This Row],[R1]:[R3]])))</f>
        <v>200</v>
      </c>
      <c r="P472" s="50">
        <f>IF(ISBLANK(tData[[#This Row],[Tournament]]),"",IF(COUNT(tData[[#This Row],[R1]:[R3]])=0,"",MAX(tData[[#This Row],[R1]:[R3]],tData[[#This Row],[QF]:[F2]])))</f>
        <v>205</v>
      </c>
      <c r="Q472" s="51">
        <f>IF(ISBLANK(tData[[#This Row],[Tournament]]),"",IFERROR(AVERAGE(tData[[#This Row],[R1]:[R3]],tData[[#This Row],[QF]:[F2]]),""))</f>
        <v>177.5</v>
      </c>
      <c r="R472" s="51" t="str">
        <f>IF(ISBLANK(tData[[#This Row],[Tournament]]),"",IF(COUNT(tData[[#This Row],[R1]:[R3]])=0,"No show",RIGHT("000"&amp;FLOOR(tData[[#This Row],[Best]],$R$1),3)&amp;"-"&amp;RIGHT("000"&amp;FLOOR(tData[[#This Row],[Best]],$R$1)+$R$1-1,3)))</f>
        <v>200-249</v>
      </c>
      <c r="S472" s="51" t="str">
        <f>IF(ISBLANK(tData[[#This Row],[Tournament]]),"",IF(COUNT(tData[[#This Row],[R1]:[R3]])=0,"No show",RIGHT("000"&amp;FLOOR(tData[[#This Row],[Best]],$S$1),3)&amp;"-"&amp;RIGHT("000"&amp;FLOOR(tData[[#This Row],[Best]],$S$1)+$S$1-1,3)))</f>
        <v>200-209</v>
      </c>
      <c r="T472" s="58"/>
      <c r="U472" s="48" t="str">
        <f ca="1">IF(OR(tData[[#This Row],[Q]]="X",tData[[#This Row],[Q]]="*"),IFERROR(OFFSET(tComplete[[#Headers],[Next Round]],MATCH(tData[[#This Row],[Tournament]],tComplete[Tournament],0),0),""),"")</f>
        <v/>
      </c>
      <c r="V472" s="41" t="b">
        <f>IF(ISBLANK(tData[[#This Row],[Tournament]]),"",NOT(ISERR(FIND("SAP",UPPER(tData[[#This Row],[Team]])))))</f>
        <v>0</v>
      </c>
    </row>
    <row r="473" spans="2:22" ht="16" x14ac:dyDescent="0.2">
      <c r="B473" s="41" t="s">
        <v>159</v>
      </c>
      <c r="C473" s="41"/>
      <c r="D473" s="41" t="str">
        <f ca="1">IFERROR(OFFSET(tComplete[[#Headers],[Country]],MATCH(tData[[#This Row],[Tournament]],tComplete[Tournament],0),0),"")</f>
        <v>DE</v>
      </c>
      <c r="E473" s="49">
        <f ca="1">IFERROR(OFFSET(tComplete[[#Headers],[Date]],MATCH(tData[[#This Row],[Tournament]],tComplete[Tournament],0),0),"")</f>
        <v>46054</v>
      </c>
      <c r="F473" s="49" t="str">
        <f ca="1">IFERROR(OFFSET(tComplete[[#Headers],[Round]],MATCH(tData[[#This Row],[Tournament]],tComplete[Tournament],0),0),"")</f>
        <v>Regio</v>
      </c>
      <c r="G473" s="41" t="s">
        <v>768</v>
      </c>
      <c r="H473" s="41">
        <v>185</v>
      </c>
      <c r="I473" s="41">
        <v>155</v>
      </c>
      <c r="J473" s="41">
        <v>120</v>
      </c>
      <c r="K473" s="41">
        <v>190</v>
      </c>
      <c r="L473" s="41"/>
      <c r="M473" s="41"/>
      <c r="N473" s="41"/>
      <c r="O473" s="48">
        <f>IF(ISBLANK(B473),"",IF(COUNT(tData[[#This Row],[R1]:[R3]])=0,"",MAX(tData[[#This Row],[R1]:[R3]])))</f>
        <v>185</v>
      </c>
      <c r="P473" s="50">
        <f>IF(ISBLANK(tData[[#This Row],[Tournament]]),"",IF(COUNT(tData[[#This Row],[R1]:[R3]])=0,"",MAX(tData[[#This Row],[R1]:[R3]],tData[[#This Row],[QF]:[F2]])))</f>
        <v>190</v>
      </c>
      <c r="Q473" s="51">
        <f>IF(ISBLANK(tData[[#This Row],[Tournament]]),"",IFERROR(AVERAGE(tData[[#This Row],[R1]:[R3]],tData[[#This Row],[QF]:[F2]]),""))</f>
        <v>162.5</v>
      </c>
      <c r="R473" s="51" t="str">
        <f>IF(ISBLANK(tData[[#This Row],[Tournament]]),"",IF(COUNT(tData[[#This Row],[R1]:[R3]])=0,"No show",RIGHT("000"&amp;FLOOR(tData[[#This Row],[Best]],$R$1),3)&amp;"-"&amp;RIGHT("000"&amp;FLOOR(tData[[#This Row],[Best]],$R$1)+$R$1-1,3)))</f>
        <v>150-199</v>
      </c>
      <c r="S473" s="51" t="str">
        <f>IF(ISBLANK(tData[[#This Row],[Tournament]]),"",IF(COUNT(tData[[#This Row],[R1]:[R3]])=0,"No show",RIGHT("000"&amp;FLOOR(tData[[#This Row],[Best]],$S$1),3)&amp;"-"&amp;RIGHT("000"&amp;FLOOR(tData[[#This Row],[Best]],$S$1)+$S$1-1,3)))</f>
        <v>190-199</v>
      </c>
      <c r="T473" s="58" t="s">
        <v>74</v>
      </c>
      <c r="U473" s="48" t="str">
        <f ca="1">IF(OR(tData[[#This Row],[Q]]="X",tData[[#This Row],[Q]]="*"),IFERROR(OFFSET(tComplete[[#Headers],[Next Round]],MATCH(tData[[#This Row],[Tournament]],tComplete[Tournament],0),0),""),"")</f>
        <v>Qualifikation Deutschland - Aachen</v>
      </c>
      <c r="V473" s="41" t="b">
        <f>IF(ISBLANK(tData[[#This Row],[Tournament]]),"",NOT(ISERR(FIND("SAP",UPPER(tData[[#This Row],[Team]])))))</f>
        <v>0</v>
      </c>
    </row>
    <row r="474" spans="2:22" ht="16" x14ac:dyDescent="0.2">
      <c r="B474" s="41" t="s">
        <v>159</v>
      </c>
      <c r="C474" s="41"/>
      <c r="D474" s="41" t="str">
        <f ca="1">IFERROR(OFFSET(tComplete[[#Headers],[Country]],MATCH(tData[[#This Row],[Tournament]],tComplete[Tournament],0),0),"")</f>
        <v>DE</v>
      </c>
      <c r="E474" s="49">
        <f ca="1">IFERROR(OFFSET(tComplete[[#Headers],[Date]],MATCH(tData[[#This Row],[Tournament]],tComplete[Tournament],0),0),"")</f>
        <v>46054</v>
      </c>
      <c r="F474" s="49" t="str">
        <f ca="1">IFERROR(OFFSET(tComplete[[#Headers],[Round]],MATCH(tData[[#This Row],[Tournament]],tComplete[Tournament],0),0),"")</f>
        <v>Regio</v>
      </c>
      <c r="G474" s="41" t="s">
        <v>769</v>
      </c>
      <c r="H474" s="41">
        <v>175</v>
      </c>
      <c r="I474" s="41">
        <v>165</v>
      </c>
      <c r="J474" s="41">
        <v>240</v>
      </c>
      <c r="K474" s="41">
        <v>185</v>
      </c>
      <c r="L474" s="41"/>
      <c r="M474" s="41"/>
      <c r="N474" s="41"/>
      <c r="O474" s="48">
        <f>IF(ISBLANK(B474),"",IF(COUNT(tData[[#This Row],[R1]:[R3]])=0,"",MAX(tData[[#This Row],[R1]:[R3]])))</f>
        <v>240</v>
      </c>
      <c r="P474" s="50">
        <f>IF(ISBLANK(tData[[#This Row],[Tournament]]),"",IF(COUNT(tData[[#This Row],[R1]:[R3]])=0,"",MAX(tData[[#This Row],[R1]:[R3]],tData[[#This Row],[QF]:[F2]])))</f>
        <v>240</v>
      </c>
      <c r="Q474" s="51">
        <f>IF(ISBLANK(tData[[#This Row],[Tournament]]),"",IFERROR(AVERAGE(tData[[#This Row],[R1]:[R3]],tData[[#This Row],[QF]:[F2]]),""))</f>
        <v>191.25</v>
      </c>
      <c r="R474" s="51" t="str">
        <f>IF(ISBLANK(tData[[#This Row],[Tournament]]),"",IF(COUNT(tData[[#This Row],[R1]:[R3]])=0,"No show",RIGHT("000"&amp;FLOOR(tData[[#This Row],[Best]],$R$1),3)&amp;"-"&amp;RIGHT("000"&amp;FLOOR(tData[[#This Row],[Best]],$R$1)+$R$1-1,3)))</f>
        <v>200-249</v>
      </c>
      <c r="S474" s="51" t="str">
        <f>IF(ISBLANK(tData[[#This Row],[Tournament]]),"",IF(COUNT(tData[[#This Row],[R1]:[R3]])=0,"No show",RIGHT("000"&amp;FLOOR(tData[[#This Row],[Best]],$S$1),3)&amp;"-"&amp;RIGHT("000"&amp;FLOOR(tData[[#This Row],[Best]],$S$1)+$S$1-1,3)))</f>
        <v>240-249</v>
      </c>
      <c r="T474" s="58" t="s">
        <v>74</v>
      </c>
      <c r="U474" s="48" t="str">
        <f ca="1">IF(OR(tData[[#This Row],[Q]]="X",tData[[#This Row],[Q]]="*"),IFERROR(OFFSET(tComplete[[#Headers],[Next Round]],MATCH(tData[[#This Row],[Tournament]],tComplete[Tournament],0),0),""),"")</f>
        <v>Qualifikation Deutschland - Aachen</v>
      </c>
      <c r="V474" s="41" t="b">
        <f>IF(ISBLANK(tData[[#This Row],[Tournament]]),"",NOT(ISERR(FIND("SAP",UPPER(tData[[#This Row],[Team]])))))</f>
        <v>0</v>
      </c>
    </row>
    <row r="475" spans="2:22" ht="16" x14ac:dyDescent="0.2">
      <c r="B475" s="41" t="s">
        <v>159</v>
      </c>
      <c r="C475" s="41"/>
      <c r="D475" s="41" t="str">
        <f ca="1">IFERROR(OFFSET(tComplete[[#Headers],[Country]],MATCH(tData[[#This Row],[Tournament]],tComplete[Tournament],0),0),"")</f>
        <v>DE</v>
      </c>
      <c r="E475" s="49">
        <f ca="1">IFERROR(OFFSET(tComplete[[#Headers],[Date]],MATCH(tData[[#This Row],[Tournament]],tComplete[Tournament],0),0),"")</f>
        <v>46054</v>
      </c>
      <c r="F475" s="49" t="str">
        <f ca="1">IFERROR(OFFSET(tComplete[[#Headers],[Round]],MATCH(tData[[#This Row],[Tournament]],tComplete[Tournament],0),0),"")</f>
        <v>Regio</v>
      </c>
      <c r="G475" s="41" t="s">
        <v>770</v>
      </c>
      <c r="H475" s="41">
        <v>150</v>
      </c>
      <c r="I475" s="41">
        <v>140</v>
      </c>
      <c r="J475" s="41">
        <v>180</v>
      </c>
      <c r="K475" s="41"/>
      <c r="L475" s="48"/>
      <c r="M475" s="48"/>
      <c r="N475" s="48"/>
      <c r="O475" s="48">
        <f>IF(ISBLANK(B475),"",IF(COUNT(tData[[#This Row],[R1]:[R3]])=0,"",MAX(tData[[#This Row],[R1]:[R3]])))</f>
        <v>180</v>
      </c>
      <c r="P475" s="50">
        <f>IF(ISBLANK(tData[[#This Row],[Tournament]]),"",IF(COUNT(tData[[#This Row],[R1]:[R3]])=0,"",MAX(tData[[#This Row],[R1]:[R3]],tData[[#This Row],[QF]:[F2]])))</f>
        <v>180</v>
      </c>
      <c r="Q475" s="51">
        <f>IF(ISBLANK(tData[[#This Row],[Tournament]]),"",IFERROR(AVERAGE(tData[[#This Row],[R1]:[R3]],tData[[#This Row],[QF]:[F2]]),""))</f>
        <v>156.66666666666666</v>
      </c>
      <c r="R475" s="51" t="str">
        <f>IF(ISBLANK(tData[[#This Row],[Tournament]]),"",IF(COUNT(tData[[#This Row],[R1]:[R3]])=0,"No show",RIGHT("000"&amp;FLOOR(tData[[#This Row],[Best]],$R$1),3)&amp;"-"&amp;RIGHT("000"&amp;FLOOR(tData[[#This Row],[Best]],$R$1)+$R$1-1,3)))</f>
        <v>150-199</v>
      </c>
      <c r="S475" s="51" t="str">
        <f>IF(ISBLANK(tData[[#This Row],[Tournament]]),"",IF(COUNT(tData[[#This Row],[R1]:[R3]])=0,"No show",RIGHT("000"&amp;FLOOR(tData[[#This Row],[Best]],$S$1),3)&amp;"-"&amp;RIGHT("000"&amp;FLOOR(tData[[#This Row],[Best]],$S$1)+$S$1-1,3)))</f>
        <v>180-189</v>
      </c>
      <c r="T475" s="58"/>
      <c r="U475" s="48" t="str">
        <f ca="1">IF(OR(tData[[#This Row],[Q]]="X",tData[[#This Row],[Q]]="*"),IFERROR(OFFSET(tComplete[[#Headers],[Next Round]],MATCH(tData[[#This Row],[Tournament]],tComplete[Tournament],0),0),""),"")</f>
        <v/>
      </c>
      <c r="V475" s="41" t="b">
        <f>IF(ISBLANK(tData[[#This Row],[Tournament]]),"",NOT(ISERR(FIND("SAP",UPPER(tData[[#This Row],[Team]])))))</f>
        <v>0</v>
      </c>
    </row>
    <row r="476" spans="2:22" ht="16" x14ac:dyDescent="0.2">
      <c r="B476" s="41" t="s">
        <v>159</v>
      </c>
      <c r="C476" s="41"/>
      <c r="D476" s="41" t="str">
        <f ca="1">IFERROR(OFFSET(tComplete[[#Headers],[Country]],MATCH(tData[[#This Row],[Tournament]],tComplete[Tournament],0),0),"")</f>
        <v>DE</v>
      </c>
      <c r="E476" s="49">
        <f ca="1">IFERROR(OFFSET(tComplete[[#Headers],[Date]],MATCH(tData[[#This Row],[Tournament]],tComplete[Tournament],0),0),"")</f>
        <v>46054</v>
      </c>
      <c r="F476" s="49" t="str">
        <f ca="1">IFERROR(OFFSET(tComplete[[#Headers],[Round]],MATCH(tData[[#This Row],[Tournament]],tComplete[Tournament],0),0),"")</f>
        <v>Regio</v>
      </c>
      <c r="G476" s="41" t="s">
        <v>869</v>
      </c>
      <c r="H476" s="41">
        <v>165</v>
      </c>
      <c r="I476" s="41">
        <v>105</v>
      </c>
      <c r="J476" s="41">
        <v>115</v>
      </c>
      <c r="K476" s="41"/>
      <c r="L476" s="48"/>
      <c r="M476" s="48"/>
      <c r="N476" s="48"/>
      <c r="O476" s="48">
        <f>IF(ISBLANK(B476),"",IF(COUNT(tData[[#This Row],[R1]:[R3]])=0,"",MAX(tData[[#This Row],[R1]:[R3]])))</f>
        <v>165</v>
      </c>
      <c r="P476" s="50">
        <f>IF(ISBLANK(tData[[#This Row],[Tournament]]),"",IF(COUNT(tData[[#This Row],[R1]:[R3]])=0,"",MAX(tData[[#This Row],[R1]:[R3]],tData[[#This Row],[QF]:[F2]])))</f>
        <v>165</v>
      </c>
      <c r="Q476" s="51">
        <f>IF(ISBLANK(tData[[#This Row],[Tournament]]),"",IFERROR(AVERAGE(tData[[#This Row],[R1]:[R3]],tData[[#This Row],[QF]:[F2]]),""))</f>
        <v>128.33333333333334</v>
      </c>
      <c r="R476" s="51" t="str">
        <f>IF(ISBLANK(tData[[#This Row],[Tournament]]),"",IF(COUNT(tData[[#This Row],[R1]:[R3]])=0,"No show",RIGHT("000"&amp;FLOOR(tData[[#This Row],[Best]],$R$1),3)&amp;"-"&amp;RIGHT("000"&amp;FLOOR(tData[[#This Row],[Best]],$R$1)+$R$1-1,3)))</f>
        <v>150-199</v>
      </c>
      <c r="S476" s="51" t="str">
        <f>IF(ISBLANK(tData[[#This Row],[Tournament]]),"",IF(COUNT(tData[[#This Row],[R1]:[R3]])=0,"No show",RIGHT("000"&amp;FLOOR(tData[[#This Row],[Best]],$S$1),3)&amp;"-"&amp;RIGHT("000"&amp;FLOOR(tData[[#This Row],[Best]],$S$1)+$S$1-1,3)))</f>
        <v>160-169</v>
      </c>
      <c r="T476" s="58"/>
      <c r="U476" s="48" t="str">
        <f ca="1">IF(OR(tData[[#This Row],[Q]]="X",tData[[#This Row],[Q]]="*"),IFERROR(OFFSET(tComplete[[#Headers],[Next Round]],MATCH(tData[[#This Row],[Tournament]],tComplete[Tournament],0),0),""),"")</f>
        <v/>
      </c>
      <c r="V476" s="41" t="b">
        <f>IF(ISBLANK(tData[[#This Row],[Tournament]]),"",NOT(ISERR(FIND("SAP",UPPER(tData[[#This Row],[Team]])))))</f>
        <v>0</v>
      </c>
    </row>
    <row r="477" spans="2:22" ht="16" x14ac:dyDescent="0.2">
      <c r="B477" s="41" t="s">
        <v>159</v>
      </c>
      <c r="C477" s="41"/>
      <c r="D477" s="41" t="str">
        <f ca="1">IFERROR(OFFSET(tComplete[[#Headers],[Country]],MATCH(tData[[#This Row],[Tournament]],tComplete[Tournament],0),0),"")</f>
        <v>DE</v>
      </c>
      <c r="E477" s="49">
        <f ca="1">IFERROR(OFFSET(tComplete[[#Headers],[Date]],MATCH(tData[[#This Row],[Tournament]],tComplete[Tournament],0),0),"")</f>
        <v>46054</v>
      </c>
      <c r="F477" s="49" t="str">
        <f ca="1">IFERROR(OFFSET(tComplete[[#Headers],[Round]],MATCH(tData[[#This Row],[Tournament]],tComplete[Tournament],0),0),"")</f>
        <v>Regio</v>
      </c>
      <c r="G477" s="41" t="s">
        <v>771</v>
      </c>
      <c r="H477" s="41">
        <v>65</v>
      </c>
      <c r="I477" s="41">
        <v>165</v>
      </c>
      <c r="J477" s="41">
        <v>115</v>
      </c>
      <c r="K477" s="41"/>
      <c r="L477" s="48"/>
      <c r="M477" s="48"/>
      <c r="N477" s="48"/>
      <c r="O477" s="48">
        <f>IF(ISBLANK(B477),"",IF(COUNT(tData[[#This Row],[R1]:[R3]])=0,"",MAX(tData[[#This Row],[R1]:[R3]])))</f>
        <v>165</v>
      </c>
      <c r="P477" s="50">
        <f>IF(ISBLANK(tData[[#This Row],[Tournament]]),"",IF(COUNT(tData[[#This Row],[R1]:[R3]])=0,"",MAX(tData[[#This Row],[R1]:[R3]],tData[[#This Row],[QF]:[F2]])))</f>
        <v>165</v>
      </c>
      <c r="Q477" s="51">
        <f>IF(ISBLANK(tData[[#This Row],[Tournament]]),"",IFERROR(AVERAGE(tData[[#This Row],[R1]:[R3]],tData[[#This Row],[QF]:[F2]]),""))</f>
        <v>115</v>
      </c>
      <c r="R477" s="51" t="str">
        <f>IF(ISBLANK(tData[[#This Row],[Tournament]]),"",IF(COUNT(tData[[#This Row],[R1]:[R3]])=0,"No show",RIGHT("000"&amp;FLOOR(tData[[#This Row],[Best]],$R$1),3)&amp;"-"&amp;RIGHT("000"&amp;FLOOR(tData[[#This Row],[Best]],$R$1)+$R$1-1,3)))</f>
        <v>150-199</v>
      </c>
      <c r="S477" s="51" t="str">
        <f>IF(ISBLANK(tData[[#This Row],[Tournament]]),"",IF(COUNT(tData[[#This Row],[R1]:[R3]])=0,"No show",RIGHT("000"&amp;FLOOR(tData[[#This Row],[Best]],$S$1),3)&amp;"-"&amp;RIGHT("000"&amp;FLOOR(tData[[#This Row],[Best]],$S$1)+$S$1-1,3)))</f>
        <v>160-169</v>
      </c>
      <c r="T477" s="58"/>
      <c r="U477" s="48" t="str">
        <f ca="1">IF(OR(tData[[#This Row],[Q]]="X",tData[[#This Row],[Q]]="*"),IFERROR(OFFSET(tComplete[[#Headers],[Next Round]],MATCH(tData[[#This Row],[Tournament]],tComplete[Tournament],0),0),""),"")</f>
        <v/>
      </c>
      <c r="V477" s="41" t="b">
        <f>IF(ISBLANK(tData[[#This Row],[Tournament]]),"",NOT(ISERR(FIND("SAP",UPPER(tData[[#This Row],[Team]])))))</f>
        <v>0</v>
      </c>
    </row>
    <row r="478" spans="2:22" ht="16" x14ac:dyDescent="0.2">
      <c r="B478" s="41" t="s">
        <v>159</v>
      </c>
      <c r="C478" s="41"/>
      <c r="D478" s="41" t="str">
        <f ca="1">IFERROR(OFFSET(tComplete[[#Headers],[Country]],MATCH(tData[[#This Row],[Tournament]],tComplete[Tournament],0),0),"")</f>
        <v>DE</v>
      </c>
      <c r="E478" s="49">
        <f ca="1">IFERROR(OFFSET(tComplete[[#Headers],[Date]],MATCH(tData[[#This Row],[Tournament]],tComplete[Tournament],0),0),"")</f>
        <v>46054</v>
      </c>
      <c r="F478" s="49" t="str">
        <f ca="1">IFERROR(OFFSET(tComplete[[#Headers],[Round]],MATCH(tData[[#This Row],[Tournament]],tComplete[Tournament],0),0),"")</f>
        <v>Regio</v>
      </c>
      <c r="G478" s="41" t="s">
        <v>772</v>
      </c>
      <c r="H478" s="41">
        <v>140</v>
      </c>
      <c r="I478" s="41">
        <v>160</v>
      </c>
      <c r="J478" s="41">
        <v>145</v>
      </c>
      <c r="K478" s="41"/>
      <c r="L478" s="48"/>
      <c r="M478" s="48"/>
      <c r="N478" s="48"/>
      <c r="O478" s="48">
        <f>IF(ISBLANK(B478),"",IF(COUNT(tData[[#This Row],[R1]:[R3]])=0,"",MAX(tData[[#This Row],[R1]:[R3]])))</f>
        <v>160</v>
      </c>
      <c r="P478" s="50">
        <f>IF(ISBLANK(tData[[#This Row],[Tournament]]),"",IF(COUNT(tData[[#This Row],[R1]:[R3]])=0,"",MAX(tData[[#This Row],[R1]:[R3]],tData[[#This Row],[QF]:[F2]])))</f>
        <v>160</v>
      </c>
      <c r="Q478" s="51">
        <f>IF(ISBLANK(tData[[#This Row],[Tournament]]),"",IFERROR(AVERAGE(tData[[#This Row],[R1]:[R3]],tData[[#This Row],[QF]:[F2]]),""))</f>
        <v>148.33333333333334</v>
      </c>
      <c r="R478" s="51" t="str">
        <f>IF(ISBLANK(tData[[#This Row],[Tournament]]),"",IF(COUNT(tData[[#This Row],[R1]:[R3]])=0,"No show",RIGHT("000"&amp;FLOOR(tData[[#This Row],[Best]],$R$1),3)&amp;"-"&amp;RIGHT("000"&amp;FLOOR(tData[[#This Row],[Best]],$R$1)+$R$1-1,3)))</f>
        <v>150-199</v>
      </c>
      <c r="S478" s="51" t="str">
        <f>IF(ISBLANK(tData[[#This Row],[Tournament]]),"",IF(COUNT(tData[[#This Row],[R1]:[R3]])=0,"No show",RIGHT("000"&amp;FLOOR(tData[[#This Row],[Best]],$S$1),3)&amp;"-"&amp;RIGHT("000"&amp;FLOOR(tData[[#This Row],[Best]],$S$1)+$S$1-1,3)))</f>
        <v>160-169</v>
      </c>
      <c r="T478" s="58"/>
      <c r="U478" s="48" t="str">
        <f ca="1">IF(OR(tData[[#This Row],[Q]]="X",tData[[#This Row],[Q]]="*"),IFERROR(OFFSET(tComplete[[#Headers],[Next Round]],MATCH(tData[[#This Row],[Tournament]],tComplete[Tournament],0),0),""),"")</f>
        <v/>
      </c>
      <c r="V478" s="41" t="b">
        <f>IF(ISBLANK(tData[[#This Row],[Tournament]]),"",NOT(ISERR(FIND("SAP",UPPER(tData[[#This Row],[Team]])))))</f>
        <v>0</v>
      </c>
    </row>
    <row r="479" spans="2:22" ht="16" x14ac:dyDescent="0.2">
      <c r="B479" s="41" t="s">
        <v>159</v>
      </c>
      <c r="C479" s="41"/>
      <c r="D479" s="41" t="str">
        <f ca="1">IFERROR(OFFSET(tComplete[[#Headers],[Country]],MATCH(tData[[#This Row],[Tournament]],tComplete[Tournament],0),0),"")</f>
        <v>DE</v>
      </c>
      <c r="E479" s="49">
        <f ca="1">IFERROR(OFFSET(tComplete[[#Headers],[Date]],MATCH(tData[[#This Row],[Tournament]],tComplete[Tournament],0),0),"")</f>
        <v>46054</v>
      </c>
      <c r="F479" s="49" t="str">
        <f ca="1">IFERROR(OFFSET(tComplete[[#Headers],[Round]],MATCH(tData[[#This Row],[Tournament]],tComplete[Tournament],0),0),"")</f>
        <v>Regio</v>
      </c>
      <c r="G479" s="41" t="s">
        <v>773</v>
      </c>
      <c r="H479" s="41">
        <v>100</v>
      </c>
      <c r="I479" s="41">
        <v>110</v>
      </c>
      <c r="J479" s="41">
        <v>55</v>
      </c>
      <c r="K479" s="41"/>
      <c r="L479" s="48"/>
      <c r="M479" s="48"/>
      <c r="N479" s="48"/>
      <c r="O479" s="48">
        <f>IF(ISBLANK(B479),"",IF(COUNT(tData[[#This Row],[R1]:[R3]])=0,"",MAX(tData[[#This Row],[R1]:[R3]])))</f>
        <v>110</v>
      </c>
      <c r="P479" s="50">
        <f>IF(ISBLANK(tData[[#This Row],[Tournament]]),"",IF(COUNT(tData[[#This Row],[R1]:[R3]])=0,"",MAX(tData[[#This Row],[R1]:[R3]],tData[[#This Row],[QF]:[F2]])))</f>
        <v>110</v>
      </c>
      <c r="Q479" s="51">
        <f>IF(ISBLANK(tData[[#This Row],[Tournament]]),"",IFERROR(AVERAGE(tData[[#This Row],[R1]:[R3]],tData[[#This Row],[QF]:[F2]]),""))</f>
        <v>88.333333333333329</v>
      </c>
      <c r="R479" s="51" t="str">
        <f>IF(ISBLANK(tData[[#This Row],[Tournament]]),"",IF(COUNT(tData[[#This Row],[R1]:[R3]])=0,"No show",RIGHT("000"&amp;FLOOR(tData[[#This Row],[Best]],$R$1),3)&amp;"-"&amp;RIGHT("000"&amp;FLOOR(tData[[#This Row],[Best]],$R$1)+$R$1-1,3)))</f>
        <v>100-149</v>
      </c>
      <c r="S479" s="51" t="str">
        <f>IF(ISBLANK(tData[[#This Row],[Tournament]]),"",IF(COUNT(tData[[#This Row],[R1]:[R3]])=0,"No show",RIGHT("000"&amp;FLOOR(tData[[#This Row],[Best]],$S$1),3)&amp;"-"&amp;RIGHT("000"&amp;FLOOR(tData[[#This Row],[Best]],$S$1)+$S$1-1,3)))</f>
        <v>110-119</v>
      </c>
      <c r="T479" s="58"/>
      <c r="U479" s="48" t="str">
        <f ca="1">IF(OR(tData[[#This Row],[Q]]="X",tData[[#This Row],[Q]]="*"),IFERROR(OFFSET(tComplete[[#Headers],[Next Round]],MATCH(tData[[#This Row],[Tournament]],tComplete[Tournament],0),0),""),"")</f>
        <v/>
      </c>
      <c r="V479" s="41" t="b">
        <f>IF(ISBLANK(tData[[#This Row],[Tournament]]),"",NOT(ISERR(FIND("SAP",UPPER(tData[[#This Row],[Team]])))))</f>
        <v>0</v>
      </c>
    </row>
    <row r="480" spans="2:22" ht="16" x14ac:dyDescent="0.2">
      <c r="B480" s="41" t="s">
        <v>159</v>
      </c>
      <c r="C480" s="41"/>
      <c r="D480" s="41" t="str">
        <f ca="1">IFERROR(OFFSET(tComplete[[#Headers],[Country]],MATCH(tData[[#This Row],[Tournament]],tComplete[Tournament],0),0),"")</f>
        <v>DE</v>
      </c>
      <c r="E480" s="49">
        <f ca="1">IFERROR(OFFSET(tComplete[[#Headers],[Date]],MATCH(tData[[#This Row],[Tournament]],tComplete[Tournament],0),0),"")</f>
        <v>46054</v>
      </c>
      <c r="F480" s="49" t="str">
        <f ca="1">IFERROR(OFFSET(tComplete[[#Headers],[Round]],MATCH(tData[[#This Row],[Tournament]],tComplete[Tournament],0),0),"")</f>
        <v>Regio</v>
      </c>
      <c r="G480" s="41" t="s">
        <v>774</v>
      </c>
      <c r="H480" s="41">
        <v>110</v>
      </c>
      <c r="I480" s="41">
        <v>100</v>
      </c>
      <c r="J480" s="41">
        <v>100</v>
      </c>
      <c r="K480" s="41"/>
      <c r="L480" s="48"/>
      <c r="M480" s="48"/>
      <c r="N480" s="48"/>
      <c r="O480" s="48">
        <f>IF(ISBLANK(B480),"",IF(COUNT(tData[[#This Row],[R1]:[R3]])=0,"",MAX(tData[[#This Row],[R1]:[R3]])))</f>
        <v>110</v>
      </c>
      <c r="P480" s="50">
        <f>IF(ISBLANK(tData[[#This Row],[Tournament]]),"",IF(COUNT(tData[[#This Row],[R1]:[R3]])=0,"",MAX(tData[[#This Row],[R1]:[R3]],tData[[#This Row],[QF]:[F2]])))</f>
        <v>110</v>
      </c>
      <c r="Q480" s="51">
        <f>IF(ISBLANK(tData[[#This Row],[Tournament]]),"",IFERROR(AVERAGE(tData[[#This Row],[R1]:[R3]],tData[[#This Row],[QF]:[F2]]),""))</f>
        <v>103.33333333333333</v>
      </c>
      <c r="R480" s="51" t="str">
        <f>IF(ISBLANK(tData[[#This Row],[Tournament]]),"",IF(COUNT(tData[[#This Row],[R1]:[R3]])=0,"No show",RIGHT("000"&amp;FLOOR(tData[[#This Row],[Best]],$R$1),3)&amp;"-"&amp;RIGHT("000"&amp;FLOOR(tData[[#This Row],[Best]],$R$1)+$R$1-1,3)))</f>
        <v>100-149</v>
      </c>
      <c r="S480" s="51" t="str">
        <f>IF(ISBLANK(tData[[#This Row],[Tournament]]),"",IF(COUNT(tData[[#This Row],[R1]:[R3]])=0,"No show",RIGHT("000"&amp;FLOOR(tData[[#This Row],[Best]],$S$1),3)&amp;"-"&amp;RIGHT("000"&amp;FLOOR(tData[[#This Row],[Best]],$S$1)+$S$1-1,3)))</f>
        <v>110-119</v>
      </c>
      <c r="T480" s="58"/>
      <c r="U480" s="48" t="str">
        <f ca="1">IF(OR(tData[[#This Row],[Q]]="X",tData[[#This Row],[Q]]="*"),IFERROR(OFFSET(tComplete[[#Headers],[Next Round]],MATCH(tData[[#This Row],[Tournament]],tComplete[Tournament],0),0),""),"")</f>
        <v/>
      </c>
      <c r="V480" s="41" t="b">
        <f>IF(ISBLANK(tData[[#This Row],[Tournament]]),"",NOT(ISERR(FIND("SAP",UPPER(tData[[#This Row],[Team]])))))</f>
        <v>0</v>
      </c>
    </row>
    <row r="481" spans="2:22" ht="16" x14ac:dyDescent="0.2">
      <c r="B481" s="41" t="s">
        <v>159</v>
      </c>
      <c r="C481" s="41"/>
      <c r="D481" s="41" t="str">
        <f ca="1">IFERROR(OFFSET(tComplete[[#Headers],[Country]],MATCH(tData[[#This Row],[Tournament]],tComplete[Tournament],0),0),"")</f>
        <v>DE</v>
      </c>
      <c r="E481" s="49">
        <f ca="1">IFERROR(OFFSET(tComplete[[#Headers],[Date]],MATCH(tData[[#This Row],[Tournament]],tComplete[Tournament],0),0),"")</f>
        <v>46054</v>
      </c>
      <c r="F481" s="49" t="str">
        <f ca="1">IFERROR(OFFSET(tComplete[[#Headers],[Round]],MATCH(tData[[#This Row],[Tournament]],tComplete[Tournament],0),0),"")</f>
        <v>Regio</v>
      </c>
      <c r="G481" s="41" t="s">
        <v>775</v>
      </c>
      <c r="H481" s="41">
        <v>100</v>
      </c>
      <c r="I481" s="41">
        <v>85</v>
      </c>
      <c r="J481" s="41">
        <v>100</v>
      </c>
      <c r="K481" s="41"/>
      <c r="L481" s="48"/>
      <c r="M481" s="48"/>
      <c r="N481" s="48"/>
      <c r="O481" s="48">
        <f>IF(ISBLANK(B481),"",IF(COUNT(tData[[#This Row],[R1]:[R3]])=0,"",MAX(tData[[#This Row],[R1]:[R3]])))</f>
        <v>100</v>
      </c>
      <c r="P481" s="50">
        <f>IF(ISBLANK(tData[[#This Row],[Tournament]]),"",IF(COUNT(tData[[#This Row],[R1]:[R3]])=0,"",MAX(tData[[#This Row],[R1]:[R3]],tData[[#This Row],[QF]:[F2]])))</f>
        <v>100</v>
      </c>
      <c r="Q481" s="51">
        <f>IF(ISBLANK(tData[[#This Row],[Tournament]]),"",IFERROR(AVERAGE(tData[[#This Row],[R1]:[R3]],tData[[#This Row],[QF]:[F2]]),""))</f>
        <v>95</v>
      </c>
      <c r="R481" s="51" t="str">
        <f>IF(ISBLANK(tData[[#This Row],[Tournament]]),"",IF(COUNT(tData[[#This Row],[R1]:[R3]])=0,"No show",RIGHT("000"&amp;FLOOR(tData[[#This Row],[Best]],$R$1),3)&amp;"-"&amp;RIGHT("000"&amp;FLOOR(tData[[#This Row],[Best]],$R$1)+$R$1-1,3)))</f>
        <v>100-149</v>
      </c>
      <c r="S481" s="51" t="str">
        <f>IF(ISBLANK(tData[[#This Row],[Tournament]]),"",IF(COUNT(tData[[#This Row],[R1]:[R3]])=0,"No show",RIGHT("000"&amp;FLOOR(tData[[#This Row],[Best]],$S$1),3)&amp;"-"&amp;RIGHT("000"&amp;FLOOR(tData[[#This Row],[Best]],$S$1)+$S$1-1,3)))</f>
        <v>100-109</v>
      </c>
      <c r="T481" s="58"/>
      <c r="U481" s="48" t="str">
        <f ca="1">IF(OR(tData[[#This Row],[Q]]="X",tData[[#This Row],[Q]]="*"),IFERROR(OFFSET(tComplete[[#Headers],[Next Round]],MATCH(tData[[#This Row],[Tournament]],tComplete[Tournament],0),0),""),"")</f>
        <v/>
      </c>
      <c r="V481" s="41" t="b">
        <f>IF(ISBLANK(tData[[#This Row],[Tournament]]),"",NOT(ISERR(FIND("SAP",UPPER(tData[[#This Row],[Team]])))))</f>
        <v>0</v>
      </c>
    </row>
    <row r="482" spans="2:22" ht="16" x14ac:dyDescent="0.2">
      <c r="B482" s="41" t="s">
        <v>40</v>
      </c>
      <c r="C482" s="41"/>
      <c r="D482" s="41" t="str">
        <f ca="1">IFERROR(OFFSET(tComplete[[#Headers],[Country]],MATCH(tData[[#This Row],[Tournament]],tComplete[Tournament],0),0),"")</f>
        <v>AT</v>
      </c>
      <c r="E482" s="49">
        <f ca="1">IFERROR(OFFSET(tComplete[[#Headers],[Date]],MATCH(tData[[#This Row],[Tournament]],tComplete[Tournament],0),0),"")</f>
        <v>46053</v>
      </c>
      <c r="F482" s="49" t="str">
        <f ca="1">IFERROR(OFFSET(tComplete[[#Headers],[Round]],MATCH(tData[[#This Row],[Tournament]],tComplete[Tournament],0),0),"")</f>
        <v>Regio</v>
      </c>
      <c r="G482" s="41" t="s">
        <v>777</v>
      </c>
      <c r="H482" s="41">
        <v>335</v>
      </c>
      <c r="I482" s="41">
        <v>350</v>
      </c>
      <c r="J482" s="41">
        <v>310</v>
      </c>
      <c r="K482" s="41"/>
      <c r="L482" s="41">
        <v>470</v>
      </c>
      <c r="M482" s="41">
        <v>360</v>
      </c>
      <c r="N482" s="41">
        <v>330</v>
      </c>
      <c r="O482" s="48">
        <f>IF(ISBLANK(B482),"",IF(COUNT(tData[[#This Row],[R1]:[R3]])=0,"",MAX(tData[[#This Row],[R1]:[R3]])))</f>
        <v>350</v>
      </c>
      <c r="P482" s="50">
        <f>IF(ISBLANK(tData[[#This Row],[Tournament]]),"",IF(COUNT(tData[[#This Row],[R1]:[R3]])=0,"",MAX(tData[[#This Row],[R1]:[R3]],tData[[#This Row],[QF]:[F2]])))</f>
        <v>470</v>
      </c>
      <c r="Q482" s="51">
        <f>IF(ISBLANK(tData[[#This Row],[Tournament]]),"",IFERROR(AVERAGE(tData[[#This Row],[R1]:[R3]],tData[[#This Row],[QF]:[F2]]),""))</f>
        <v>359.16666666666669</v>
      </c>
      <c r="R482" s="51" t="str">
        <f>IF(ISBLANK(tData[[#This Row],[Tournament]]),"",IF(COUNT(tData[[#This Row],[R1]:[R3]])=0,"No show",RIGHT("000"&amp;FLOOR(tData[[#This Row],[Best]],$R$1),3)&amp;"-"&amp;RIGHT("000"&amp;FLOOR(tData[[#This Row],[Best]],$R$1)+$R$1-1,3)))</f>
        <v>450-499</v>
      </c>
      <c r="S482" s="51" t="str">
        <f>IF(ISBLANK(tData[[#This Row],[Tournament]]),"",IF(COUNT(tData[[#This Row],[R1]:[R3]])=0,"No show",RIGHT("000"&amp;FLOOR(tData[[#This Row],[Best]],$S$1),3)&amp;"-"&amp;RIGHT("000"&amp;FLOOR(tData[[#This Row],[Best]],$S$1)+$S$1-1,3)))</f>
        <v>470-479</v>
      </c>
      <c r="T482" s="58" t="s">
        <v>74</v>
      </c>
      <c r="U482" s="48" t="str">
        <f ca="1">IF(OR(tData[[#This Row],[Q]]="X",tData[[#This Row],[Q]]="*"),IFERROR(OFFSET(tComplete[[#Headers],[Next Round]],MATCH(tData[[#This Row],[Tournament]],tComplete[Tournament],0),0),""),"")</f>
        <v>Qualifikation Österreich - Tirol</v>
      </c>
      <c r="V482" s="41" t="b">
        <f>IF(ISBLANK(tData[[#This Row],[Tournament]]),"",NOT(ISERR(FIND("SAP",UPPER(tData[[#This Row],[Team]])))))</f>
        <v>0</v>
      </c>
    </row>
    <row r="483" spans="2:22" ht="16" x14ac:dyDescent="0.2">
      <c r="B483" s="41" t="s">
        <v>40</v>
      </c>
      <c r="C483" s="41"/>
      <c r="D483" s="41" t="str">
        <f ca="1">IFERROR(OFFSET(tComplete[[#Headers],[Country]],MATCH(tData[[#This Row],[Tournament]],tComplete[Tournament],0),0),"")</f>
        <v>AT</v>
      </c>
      <c r="E483" s="49">
        <f ca="1">IFERROR(OFFSET(tComplete[[#Headers],[Date]],MATCH(tData[[#This Row],[Tournament]],tComplete[Tournament],0),0),"")</f>
        <v>46053</v>
      </c>
      <c r="F483" s="49" t="str">
        <f ca="1">IFERROR(OFFSET(tComplete[[#Headers],[Round]],MATCH(tData[[#This Row],[Tournament]],tComplete[Tournament],0),0),"")</f>
        <v>Regio</v>
      </c>
      <c r="G483" s="41" t="s">
        <v>778</v>
      </c>
      <c r="H483" s="41">
        <v>290</v>
      </c>
      <c r="I483" s="41">
        <v>175</v>
      </c>
      <c r="J483" s="41">
        <v>280</v>
      </c>
      <c r="K483" s="41"/>
      <c r="L483" s="41">
        <v>310</v>
      </c>
      <c r="M483" s="41">
        <v>245</v>
      </c>
      <c r="N483" s="41">
        <v>210</v>
      </c>
      <c r="O483" s="48">
        <f>IF(ISBLANK(B483),"",IF(COUNT(tData[[#This Row],[R1]:[R3]])=0,"",MAX(tData[[#This Row],[R1]:[R3]])))</f>
        <v>290</v>
      </c>
      <c r="P483" s="50">
        <f>IF(ISBLANK(tData[[#This Row],[Tournament]]),"",IF(COUNT(tData[[#This Row],[R1]:[R3]])=0,"",MAX(tData[[#This Row],[R1]:[R3]],tData[[#This Row],[QF]:[F2]])))</f>
        <v>310</v>
      </c>
      <c r="Q483" s="51">
        <f>IF(ISBLANK(tData[[#This Row],[Tournament]]),"",IFERROR(AVERAGE(tData[[#This Row],[R1]:[R3]],tData[[#This Row],[QF]:[F2]]),""))</f>
        <v>251.66666666666666</v>
      </c>
      <c r="R483" s="51" t="str">
        <f>IF(ISBLANK(tData[[#This Row],[Tournament]]),"",IF(COUNT(tData[[#This Row],[R1]:[R3]])=0,"No show",RIGHT("000"&amp;FLOOR(tData[[#This Row],[Best]],$R$1),3)&amp;"-"&amp;RIGHT("000"&amp;FLOOR(tData[[#This Row],[Best]],$R$1)+$R$1-1,3)))</f>
        <v>300-349</v>
      </c>
      <c r="S483" s="51" t="str">
        <f>IF(ISBLANK(tData[[#This Row],[Tournament]]),"",IF(COUNT(tData[[#This Row],[R1]:[R3]])=0,"No show",RIGHT("000"&amp;FLOOR(tData[[#This Row],[Best]],$S$1),3)&amp;"-"&amp;RIGHT("000"&amp;FLOOR(tData[[#This Row],[Best]],$S$1)+$S$1-1,3)))</f>
        <v>310-319</v>
      </c>
      <c r="T483" s="58" t="s">
        <v>74</v>
      </c>
      <c r="U483" s="48" t="str">
        <f ca="1">IF(OR(tData[[#This Row],[Q]]="X",tData[[#This Row],[Q]]="*"),IFERROR(OFFSET(tComplete[[#Headers],[Next Round]],MATCH(tData[[#This Row],[Tournament]],tComplete[Tournament],0),0),""),"")</f>
        <v>Qualifikation Österreich - Tirol</v>
      </c>
      <c r="V483" s="41" t="b">
        <f>IF(ISBLANK(tData[[#This Row],[Tournament]]),"",NOT(ISERR(FIND("SAP",UPPER(tData[[#This Row],[Team]])))))</f>
        <v>0</v>
      </c>
    </row>
    <row r="484" spans="2:22" ht="16" x14ac:dyDescent="0.2">
      <c r="B484" s="41" t="s">
        <v>40</v>
      </c>
      <c r="C484" s="41"/>
      <c r="D484" s="41" t="str">
        <f ca="1">IFERROR(OFFSET(tComplete[[#Headers],[Country]],MATCH(tData[[#This Row],[Tournament]],tComplete[Tournament],0),0),"")</f>
        <v>AT</v>
      </c>
      <c r="E484" s="49">
        <f ca="1">IFERROR(OFFSET(tComplete[[#Headers],[Date]],MATCH(tData[[#This Row],[Tournament]],tComplete[Tournament],0),0),"")</f>
        <v>46053</v>
      </c>
      <c r="F484" s="49" t="str">
        <f ca="1">IFERROR(OFFSET(tComplete[[#Headers],[Round]],MATCH(tData[[#This Row],[Tournament]],tComplete[Tournament],0),0),"")</f>
        <v>Regio</v>
      </c>
      <c r="G484" s="41" t="s">
        <v>779</v>
      </c>
      <c r="H484" s="41">
        <v>380</v>
      </c>
      <c r="I484" s="41">
        <v>285</v>
      </c>
      <c r="J484" s="41">
        <v>400</v>
      </c>
      <c r="K484" s="41"/>
      <c r="L484" s="41">
        <v>300</v>
      </c>
      <c r="M484" s="41"/>
      <c r="N484" s="41"/>
      <c r="O484" s="48">
        <f>IF(ISBLANK(B484),"",IF(COUNT(tData[[#This Row],[R1]:[R3]])=0,"",MAX(tData[[#This Row],[R1]:[R3]])))</f>
        <v>400</v>
      </c>
      <c r="P484" s="50">
        <f>IF(ISBLANK(tData[[#This Row],[Tournament]]),"",IF(COUNT(tData[[#This Row],[R1]:[R3]])=0,"",MAX(tData[[#This Row],[R1]:[R3]],tData[[#This Row],[QF]:[F2]])))</f>
        <v>400</v>
      </c>
      <c r="Q484" s="51">
        <f>IF(ISBLANK(tData[[#This Row],[Tournament]]),"",IFERROR(AVERAGE(tData[[#This Row],[R1]:[R3]],tData[[#This Row],[QF]:[F2]]),""))</f>
        <v>341.25</v>
      </c>
      <c r="R484" s="51" t="str">
        <f>IF(ISBLANK(tData[[#This Row],[Tournament]]),"",IF(COUNT(tData[[#This Row],[R1]:[R3]])=0,"No show",RIGHT("000"&amp;FLOOR(tData[[#This Row],[Best]],$R$1),3)&amp;"-"&amp;RIGHT("000"&amp;FLOOR(tData[[#This Row],[Best]],$R$1)+$R$1-1,3)))</f>
        <v>400-449</v>
      </c>
      <c r="S484" s="51" t="str">
        <f>IF(ISBLANK(tData[[#This Row],[Tournament]]),"",IF(COUNT(tData[[#This Row],[R1]:[R3]])=0,"No show",RIGHT("000"&amp;FLOOR(tData[[#This Row],[Best]],$S$1),3)&amp;"-"&amp;RIGHT("000"&amp;FLOOR(tData[[#This Row],[Best]],$S$1)+$S$1-1,3)))</f>
        <v>400-409</v>
      </c>
      <c r="T484" s="58" t="s">
        <v>74</v>
      </c>
      <c r="U484" s="48" t="str">
        <f ca="1">IF(OR(tData[[#This Row],[Q]]="X",tData[[#This Row],[Q]]="*"),IFERROR(OFFSET(tComplete[[#Headers],[Next Round]],MATCH(tData[[#This Row],[Tournament]],tComplete[Tournament],0),0),""),"")</f>
        <v>Qualifikation Österreich - Tirol</v>
      </c>
      <c r="V484" s="41" t="b">
        <f>IF(ISBLANK(tData[[#This Row],[Tournament]]),"",NOT(ISERR(FIND("SAP",UPPER(tData[[#This Row],[Team]])))))</f>
        <v>0</v>
      </c>
    </row>
    <row r="485" spans="2:22" ht="16" x14ac:dyDescent="0.2">
      <c r="B485" s="41" t="s">
        <v>40</v>
      </c>
      <c r="C485" s="41"/>
      <c r="D485" s="41" t="str">
        <f ca="1">IFERROR(OFFSET(tComplete[[#Headers],[Country]],MATCH(tData[[#This Row],[Tournament]],tComplete[Tournament],0),0),"")</f>
        <v>AT</v>
      </c>
      <c r="E485" s="49">
        <f ca="1">IFERROR(OFFSET(tComplete[[#Headers],[Date]],MATCH(tData[[#This Row],[Tournament]],tComplete[Tournament],0),0),"")</f>
        <v>46053</v>
      </c>
      <c r="F485" s="49" t="str">
        <f ca="1">IFERROR(OFFSET(tComplete[[#Headers],[Round]],MATCH(tData[[#This Row],[Tournament]],tComplete[Tournament],0),0),"")</f>
        <v>Regio</v>
      </c>
      <c r="G485" s="41" t="s">
        <v>780</v>
      </c>
      <c r="H485" s="41">
        <v>280</v>
      </c>
      <c r="I485" s="41">
        <v>235</v>
      </c>
      <c r="J485" s="41">
        <v>250</v>
      </c>
      <c r="K485" s="41"/>
      <c r="L485" s="41">
        <v>240</v>
      </c>
      <c r="M485" s="41"/>
      <c r="N485" s="41"/>
      <c r="O485" s="48">
        <f>IF(ISBLANK(B485),"",IF(COUNT(tData[[#This Row],[R1]:[R3]])=0,"",MAX(tData[[#This Row],[R1]:[R3]])))</f>
        <v>280</v>
      </c>
      <c r="P485" s="50">
        <f>IF(ISBLANK(tData[[#This Row],[Tournament]]),"",IF(COUNT(tData[[#This Row],[R1]:[R3]])=0,"",MAX(tData[[#This Row],[R1]:[R3]],tData[[#This Row],[QF]:[F2]])))</f>
        <v>280</v>
      </c>
      <c r="Q485" s="51">
        <f>IF(ISBLANK(tData[[#This Row],[Tournament]]),"",IFERROR(AVERAGE(tData[[#This Row],[R1]:[R3]],tData[[#This Row],[QF]:[F2]]),""))</f>
        <v>251.25</v>
      </c>
      <c r="R485" s="51" t="str">
        <f>IF(ISBLANK(tData[[#This Row],[Tournament]]),"",IF(COUNT(tData[[#This Row],[R1]:[R3]])=0,"No show",RIGHT("000"&amp;FLOOR(tData[[#This Row],[Best]],$R$1),3)&amp;"-"&amp;RIGHT("000"&amp;FLOOR(tData[[#This Row],[Best]],$R$1)+$R$1-1,3)))</f>
        <v>250-299</v>
      </c>
      <c r="S485" s="51" t="str">
        <f>IF(ISBLANK(tData[[#This Row],[Tournament]]),"",IF(COUNT(tData[[#This Row],[R1]:[R3]])=0,"No show",RIGHT("000"&amp;FLOOR(tData[[#This Row],[Best]],$S$1),3)&amp;"-"&amp;RIGHT("000"&amp;FLOOR(tData[[#This Row],[Best]],$S$1)+$S$1-1,3)))</f>
        <v>280-289</v>
      </c>
      <c r="T485" s="58"/>
      <c r="U485" s="48" t="str">
        <f ca="1">IF(OR(tData[[#This Row],[Q]]="X",tData[[#This Row],[Q]]="*"),IFERROR(OFFSET(tComplete[[#Headers],[Next Round]],MATCH(tData[[#This Row],[Tournament]],tComplete[Tournament],0),0),""),"")</f>
        <v/>
      </c>
      <c r="V485" s="41" t="b">
        <f>IF(ISBLANK(tData[[#This Row],[Tournament]]),"",NOT(ISERR(FIND("SAP",UPPER(tData[[#This Row],[Team]])))))</f>
        <v>0</v>
      </c>
    </row>
    <row r="486" spans="2:22" ht="16" x14ac:dyDescent="0.2">
      <c r="B486" s="41" t="s">
        <v>40</v>
      </c>
      <c r="C486" s="41"/>
      <c r="D486" s="41" t="str">
        <f ca="1">IFERROR(OFFSET(tComplete[[#Headers],[Country]],MATCH(tData[[#This Row],[Tournament]],tComplete[Tournament],0),0),"")</f>
        <v>AT</v>
      </c>
      <c r="E486" s="49">
        <f ca="1">IFERROR(OFFSET(tComplete[[#Headers],[Date]],MATCH(tData[[#This Row],[Tournament]],tComplete[Tournament],0),0),"")</f>
        <v>46053</v>
      </c>
      <c r="F486" s="49" t="str">
        <f ca="1">IFERROR(OFFSET(tComplete[[#Headers],[Round]],MATCH(tData[[#This Row],[Tournament]],tComplete[Tournament],0),0),"")</f>
        <v>Regio</v>
      </c>
      <c r="G486" s="41" t="s">
        <v>781</v>
      </c>
      <c r="H486" s="41">
        <v>175</v>
      </c>
      <c r="I486" s="41">
        <v>145</v>
      </c>
      <c r="J486" s="41">
        <v>280</v>
      </c>
      <c r="K486" s="41"/>
      <c r="L486" s="41"/>
      <c r="M486" s="41"/>
      <c r="N486" s="41"/>
      <c r="O486" s="48">
        <f>IF(ISBLANK(B486),"",IF(COUNT(tData[[#This Row],[R1]:[R3]])=0,"",MAX(tData[[#This Row],[R1]:[R3]])))</f>
        <v>280</v>
      </c>
      <c r="P486" s="50">
        <f>IF(ISBLANK(tData[[#This Row],[Tournament]]),"",IF(COUNT(tData[[#This Row],[R1]:[R3]])=0,"",MAX(tData[[#This Row],[R1]:[R3]],tData[[#This Row],[QF]:[F2]])))</f>
        <v>280</v>
      </c>
      <c r="Q486" s="51">
        <f>IF(ISBLANK(tData[[#This Row],[Tournament]]),"",IFERROR(AVERAGE(tData[[#This Row],[R1]:[R3]],tData[[#This Row],[QF]:[F2]]),""))</f>
        <v>200</v>
      </c>
      <c r="R486" s="51" t="str">
        <f>IF(ISBLANK(tData[[#This Row],[Tournament]]),"",IF(COUNT(tData[[#This Row],[R1]:[R3]])=0,"No show",RIGHT("000"&amp;FLOOR(tData[[#This Row],[Best]],$R$1),3)&amp;"-"&amp;RIGHT("000"&amp;FLOOR(tData[[#This Row],[Best]],$R$1)+$R$1-1,3)))</f>
        <v>250-299</v>
      </c>
      <c r="S486" s="51" t="str">
        <f>IF(ISBLANK(tData[[#This Row],[Tournament]]),"",IF(COUNT(tData[[#This Row],[R1]:[R3]])=0,"No show",RIGHT("000"&amp;FLOOR(tData[[#This Row],[Best]],$S$1),3)&amp;"-"&amp;RIGHT("000"&amp;FLOOR(tData[[#This Row],[Best]],$S$1)+$S$1-1,3)))</f>
        <v>280-289</v>
      </c>
      <c r="T486" s="58"/>
      <c r="U486" s="48" t="str">
        <f ca="1">IF(OR(tData[[#This Row],[Q]]="X",tData[[#This Row],[Q]]="*"),IFERROR(OFFSET(tComplete[[#Headers],[Next Round]],MATCH(tData[[#This Row],[Tournament]],tComplete[Tournament],0),0),""),"")</f>
        <v/>
      </c>
      <c r="V486" s="41" t="b">
        <f>IF(ISBLANK(tData[[#This Row],[Tournament]]),"",NOT(ISERR(FIND("SAP",UPPER(tData[[#This Row],[Team]])))))</f>
        <v>0</v>
      </c>
    </row>
    <row r="487" spans="2:22" ht="16" x14ac:dyDescent="0.2">
      <c r="B487" s="41" t="s">
        <v>40</v>
      </c>
      <c r="C487" s="41"/>
      <c r="D487" s="41" t="str">
        <f ca="1">IFERROR(OFFSET(tComplete[[#Headers],[Country]],MATCH(tData[[#This Row],[Tournament]],tComplete[Tournament],0),0),"")</f>
        <v>AT</v>
      </c>
      <c r="E487" s="49">
        <f ca="1">IFERROR(OFFSET(tComplete[[#Headers],[Date]],MATCH(tData[[#This Row],[Tournament]],tComplete[Tournament],0),0),"")</f>
        <v>46053</v>
      </c>
      <c r="F487" s="49" t="str">
        <f ca="1">IFERROR(OFFSET(tComplete[[#Headers],[Round]],MATCH(tData[[#This Row],[Tournament]],tComplete[Tournament],0),0),"")</f>
        <v>Regio</v>
      </c>
      <c r="G487" s="41" t="s">
        <v>782</v>
      </c>
      <c r="H487" s="41">
        <v>250</v>
      </c>
      <c r="I487" s="41">
        <v>190</v>
      </c>
      <c r="J487" s="41">
        <v>250</v>
      </c>
      <c r="K487" s="41"/>
      <c r="L487" s="41"/>
      <c r="M487" s="41"/>
      <c r="N487" s="41"/>
      <c r="O487" s="48">
        <f>IF(ISBLANK(B487),"",IF(COUNT(tData[[#This Row],[R1]:[R3]])=0,"",MAX(tData[[#This Row],[R1]:[R3]])))</f>
        <v>250</v>
      </c>
      <c r="P487" s="50">
        <f>IF(ISBLANK(tData[[#This Row],[Tournament]]),"",IF(COUNT(tData[[#This Row],[R1]:[R3]])=0,"",MAX(tData[[#This Row],[R1]:[R3]],tData[[#This Row],[QF]:[F2]])))</f>
        <v>250</v>
      </c>
      <c r="Q487" s="51">
        <f>IF(ISBLANK(tData[[#This Row],[Tournament]]),"",IFERROR(AVERAGE(tData[[#This Row],[R1]:[R3]],tData[[#This Row],[QF]:[F2]]),""))</f>
        <v>230</v>
      </c>
      <c r="R487" s="51" t="str">
        <f>IF(ISBLANK(tData[[#This Row],[Tournament]]),"",IF(COUNT(tData[[#This Row],[R1]:[R3]])=0,"No show",RIGHT("000"&amp;FLOOR(tData[[#This Row],[Best]],$R$1),3)&amp;"-"&amp;RIGHT("000"&amp;FLOOR(tData[[#This Row],[Best]],$R$1)+$R$1-1,3)))</f>
        <v>250-299</v>
      </c>
      <c r="S487" s="51" t="str">
        <f>IF(ISBLANK(tData[[#This Row],[Tournament]]),"",IF(COUNT(tData[[#This Row],[R1]:[R3]])=0,"No show",RIGHT("000"&amp;FLOOR(tData[[#This Row],[Best]],$S$1),3)&amp;"-"&amp;RIGHT("000"&amp;FLOOR(tData[[#This Row],[Best]],$S$1)+$S$1-1,3)))</f>
        <v>250-259</v>
      </c>
      <c r="T487" s="58"/>
      <c r="U487" s="48" t="str">
        <f ca="1">IF(OR(tData[[#This Row],[Q]]="X",tData[[#This Row],[Q]]="*"),IFERROR(OFFSET(tComplete[[#Headers],[Next Round]],MATCH(tData[[#This Row],[Tournament]],tComplete[Tournament],0),0),""),"")</f>
        <v/>
      </c>
      <c r="V487" s="41" t="b">
        <f>IF(ISBLANK(tData[[#This Row],[Tournament]]),"",NOT(ISERR(FIND("SAP",UPPER(tData[[#This Row],[Team]])))))</f>
        <v>0</v>
      </c>
    </row>
    <row r="488" spans="2:22" ht="16" x14ac:dyDescent="0.2">
      <c r="B488" s="41" t="s">
        <v>40</v>
      </c>
      <c r="C488" s="41"/>
      <c r="D488" s="41" t="str">
        <f ca="1">IFERROR(OFFSET(tComplete[[#Headers],[Country]],MATCH(tData[[#This Row],[Tournament]],tComplete[Tournament],0),0),"")</f>
        <v>AT</v>
      </c>
      <c r="E488" s="49">
        <f ca="1">IFERROR(OFFSET(tComplete[[#Headers],[Date]],MATCH(tData[[#This Row],[Tournament]],tComplete[Tournament],0),0),"")</f>
        <v>46053</v>
      </c>
      <c r="F488" s="49" t="str">
        <f ca="1">IFERROR(OFFSET(tComplete[[#Headers],[Round]],MATCH(tData[[#This Row],[Tournament]],tComplete[Tournament],0),0),"")</f>
        <v>Regio</v>
      </c>
      <c r="G488" s="41" t="s">
        <v>783</v>
      </c>
      <c r="H488" s="41">
        <v>125</v>
      </c>
      <c r="I488" s="41">
        <v>240</v>
      </c>
      <c r="J488" s="41">
        <v>225</v>
      </c>
      <c r="K488" s="41"/>
      <c r="L488" s="41"/>
      <c r="M488" s="41"/>
      <c r="N488" s="41"/>
      <c r="O488" s="48">
        <f>IF(ISBLANK(B488),"",IF(COUNT(tData[[#This Row],[R1]:[R3]])=0,"",MAX(tData[[#This Row],[R1]:[R3]])))</f>
        <v>240</v>
      </c>
      <c r="P488" s="50">
        <f>IF(ISBLANK(tData[[#This Row],[Tournament]]),"",IF(COUNT(tData[[#This Row],[R1]:[R3]])=0,"",MAX(tData[[#This Row],[R1]:[R3]],tData[[#This Row],[QF]:[F2]])))</f>
        <v>240</v>
      </c>
      <c r="Q488" s="51">
        <f>IF(ISBLANK(tData[[#This Row],[Tournament]]),"",IFERROR(AVERAGE(tData[[#This Row],[R1]:[R3]],tData[[#This Row],[QF]:[F2]]),""))</f>
        <v>196.66666666666666</v>
      </c>
      <c r="R488" s="51" t="str">
        <f>IF(ISBLANK(tData[[#This Row],[Tournament]]),"",IF(COUNT(tData[[#This Row],[R1]:[R3]])=0,"No show",RIGHT("000"&amp;FLOOR(tData[[#This Row],[Best]],$R$1),3)&amp;"-"&amp;RIGHT("000"&amp;FLOOR(tData[[#This Row],[Best]],$R$1)+$R$1-1,3)))</f>
        <v>200-249</v>
      </c>
      <c r="S488" s="51" t="str">
        <f>IF(ISBLANK(tData[[#This Row],[Tournament]]),"",IF(COUNT(tData[[#This Row],[R1]:[R3]])=0,"No show",RIGHT("000"&amp;FLOOR(tData[[#This Row],[Best]],$S$1),3)&amp;"-"&amp;RIGHT("000"&amp;FLOOR(tData[[#This Row],[Best]],$S$1)+$S$1-1,3)))</f>
        <v>240-249</v>
      </c>
      <c r="T488" s="58"/>
      <c r="U488" s="48" t="str">
        <f ca="1">IF(OR(tData[[#This Row],[Q]]="X",tData[[#This Row],[Q]]="*"),IFERROR(OFFSET(tComplete[[#Headers],[Next Round]],MATCH(tData[[#This Row],[Tournament]],tComplete[Tournament],0),0),""),"")</f>
        <v/>
      </c>
      <c r="V488" s="41" t="b">
        <f>IF(ISBLANK(tData[[#This Row],[Tournament]]),"",NOT(ISERR(FIND("SAP",UPPER(tData[[#This Row],[Team]])))))</f>
        <v>0</v>
      </c>
    </row>
    <row r="489" spans="2:22" ht="16" x14ac:dyDescent="0.2">
      <c r="B489" s="41" t="s">
        <v>40</v>
      </c>
      <c r="C489" s="41"/>
      <c r="D489" s="41" t="str">
        <f ca="1">IFERROR(OFFSET(tComplete[[#Headers],[Country]],MATCH(tData[[#This Row],[Tournament]],tComplete[Tournament],0),0),"")</f>
        <v>AT</v>
      </c>
      <c r="E489" s="49">
        <f ca="1">IFERROR(OFFSET(tComplete[[#Headers],[Date]],MATCH(tData[[#This Row],[Tournament]],tComplete[Tournament],0),0),"")</f>
        <v>46053</v>
      </c>
      <c r="F489" s="49" t="str">
        <f ca="1">IFERROR(OFFSET(tComplete[[#Headers],[Round]],MATCH(tData[[#This Row],[Tournament]],tComplete[Tournament],0),0),"")</f>
        <v>Regio</v>
      </c>
      <c r="G489" s="41" t="s">
        <v>784</v>
      </c>
      <c r="H489" s="41">
        <v>185</v>
      </c>
      <c r="I489" s="41">
        <v>190</v>
      </c>
      <c r="J489" s="41">
        <v>225</v>
      </c>
      <c r="K489" s="41"/>
      <c r="L489" s="41"/>
      <c r="M489" s="41"/>
      <c r="N489" s="41"/>
      <c r="O489" s="48">
        <f>IF(ISBLANK(B489),"",IF(COUNT(tData[[#This Row],[R1]:[R3]])=0,"",MAX(tData[[#This Row],[R1]:[R3]])))</f>
        <v>225</v>
      </c>
      <c r="P489" s="50">
        <f>IF(ISBLANK(tData[[#This Row],[Tournament]]),"",IF(COUNT(tData[[#This Row],[R1]:[R3]])=0,"",MAX(tData[[#This Row],[R1]:[R3]],tData[[#This Row],[QF]:[F2]])))</f>
        <v>225</v>
      </c>
      <c r="Q489" s="51">
        <f>IF(ISBLANK(tData[[#This Row],[Tournament]]),"",IFERROR(AVERAGE(tData[[#This Row],[R1]:[R3]],tData[[#This Row],[QF]:[F2]]),""))</f>
        <v>200</v>
      </c>
      <c r="R489" s="51" t="str">
        <f>IF(ISBLANK(tData[[#This Row],[Tournament]]),"",IF(COUNT(tData[[#This Row],[R1]:[R3]])=0,"No show",RIGHT("000"&amp;FLOOR(tData[[#This Row],[Best]],$R$1),3)&amp;"-"&amp;RIGHT("000"&amp;FLOOR(tData[[#This Row],[Best]],$R$1)+$R$1-1,3)))</f>
        <v>200-249</v>
      </c>
      <c r="S489" s="51" t="str">
        <f>IF(ISBLANK(tData[[#This Row],[Tournament]]),"",IF(COUNT(tData[[#This Row],[R1]:[R3]])=0,"No show",RIGHT("000"&amp;FLOOR(tData[[#This Row],[Best]],$S$1),3)&amp;"-"&amp;RIGHT("000"&amp;FLOOR(tData[[#This Row],[Best]],$S$1)+$S$1-1,3)))</f>
        <v>220-229</v>
      </c>
      <c r="T489" s="58"/>
      <c r="U489" s="48" t="str">
        <f ca="1">IF(OR(tData[[#This Row],[Q]]="X",tData[[#This Row],[Q]]="*"),IFERROR(OFFSET(tComplete[[#Headers],[Next Round]],MATCH(tData[[#This Row],[Tournament]],tComplete[Tournament],0),0),""),"")</f>
        <v/>
      </c>
      <c r="V489" s="41" t="b">
        <f>IF(ISBLANK(tData[[#This Row],[Tournament]]),"",NOT(ISERR(FIND("SAP",UPPER(tData[[#This Row],[Team]])))))</f>
        <v>0</v>
      </c>
    </row>
    <row r="490" spans="2:22" ht="16" x14ac:dyDescent="0.2">
      <c r="B490" s="41" t="s">
        <v>40</v>
      </c>
      <c r="C490" s="41"/>
      <c r="D490" s="41" t="str">
        <f ca="1">IFERROR(OFFSET(tComplete[[#Headers],[Country]],MATCH(tData[[#This Row],[Tournament]],tComplete[Tournament],0),0),"")</f>
        <v>AT</v>
      </c>
      <c r="E490" s="49">
        <f ca="1">IFERROR(OFFSET(tComplete[[#Headers],[Date]],MATCH(tData[[#This Row],[Tournament]],tComplete[Tournament],0),0),"")</f>
        <v>46053</v>
      </c>
      <c r="F490" s="49" t="str">
        <f ca="1">IFERROR(OFFSET(tComplete[[#Headers],[Round]],MATCH(tData[[#This Row],[Tournament]],tComplete[Tournament],0),0),"")</f>
        <v>Regio</v>
      </c>
      <c r="G490" s="41" t="s">
        <v>791</v>
      </c>
      <c r="H490" s="41">
        <v>220</v>
      </c>
      <c r="I490" s="41">
        <v>180</v>
      </c>
      <c r="J490" s="41">
        <v>145</v>
      </c>
      <c r="K490" s="41"/>
      <c r="L490" s="48"/>
      <c r="M490" s="48"/>
      <c r="N490" s="48"/>
      <c r="O490" s="48">
        <f>IF(ISBLANK(B490),"",IF(COUNT(tData[[#This Row],[R1]:[R3]])=0,"",MAX(tData[[#This Row],[R1]:[R3]])))</f>
        <v>220</v>
      </c>
      <c r="P490" s="50">
        <f>IF(ISBLANK(tData[[#This Row],[Tournament]]),"",IF(COUNT(tData[[#This Row],[R1]:[R3]])=0,"",MAX(tData[[#This Row],[R1]:[R3]],tData[[#This Row],[QF]:[F2]])))</f>
        <v>220</v>
      </c>
      <c r="Q490" s="51">
        <f>IF(ISBLANK(tData[[#This Row],[Tournament]]),"",IFERROR(AVERAGE(tData[[#This Row],[R1]:[R3]],tData[[#This Row],[QF]:[F2]]),""))</f>
        <v>181.66666666666666</v>
      </c>
      <c r="R490" s="51" t="str">
        <f>IF(ISBLANK(tData[[#This Row],[Tournament]]),"",IF(COUNT(tData[[#This Row],[R1]:[R3]])=0,"No show",RIGHT("000"&amp;FLOOR(tData[[#This Row],[Best]],$R$1),3)&amp;"-"&amp;RIGHT("000"&amp;FLOOR(tData[[#This Row],[Best]],$R$1)+$R$1-1,3)))</f>
        <v>200-249</v>
      </c>
      <c r="S490" s="51" t="str">
        <f>IF(ISBLANK(tData[[#This Row],[Tournament]]),"",IF(COUNT(tData[[#This Row],[R1]:[R3]])=0,"No show",RIGHT("000"&amp;FLOOR(tData[[#This Row],[Best]],$S$1),3)&amp;"-"&amp;RIGHT("000"&amp;FLOOR(tData[[#This Row],[Best]],$S$1)+$S$1-1,3)))</f>
        <v>220-229</v>
      </c>
      <c r="T490" s="58"/>
      <c r="U490" s="48" t="str">
        <f ca="1">IF(OR(tData[[#This Row],[Q]]="X",tData[[#This Row],[Q]]="*"),IFERROR(OFFSET(tComplete[[#Headers],[Next Round]],MATCH(tData[[#This Row],[Tournament]],tComplete[Tournament],0),0),""),"")</f>
        <v/>
      </c>
      <c r="V490" s="41" t="b">
        <f>IF(ISBLANK(tData[[#This Row],[Tournament]]),"",NOT(ISERR(FIND("SAP",UPPER(tData[[#This Row],[Team]])))))</f>
        <v>0</v>
      </c>
    </row>
    <row r="491" spans="2:22" ht="16" x14ac:dyDescent="0.2">
      <c r="B491" s="41" t="s">
        <v>40</v>
      </c>
      <c r="C491" s="41"/>
      <c r="D491" s="41" t="str">
        <f ca="1">IFERROR(OFFSET(tComplete[[#Headers],[Country]],MATCH(tData[[#This Row],[Tournament]],tComplete[Tournament],0),0),"")</f>
        <v>AT</v>
      </c>
      <c r="E491" s="49">
        <f ca="1">IFERROR(OFFSET(tComplete[[#Headers],[Date]],MATCH(tData[[#This Row],[Tournament]],tComplete[Tournament],0),0),"")</f>
        <v>46053</v>
      </c>
      <c r="F491" s="49" t="str">
        <f ca="1">IFERROR(OFFSET(tComplete[[#Headers],[Round]],MATCH(tData[[#This Row],[Tournament]],tComplete[Tournament],0),0),"")</f>
        <v>Regio</v>
      </c>
      <c r="G491" s="41" t="s">
        <v>785</v>
      </c>
      <c r="H491" s="41">
        <v>145</v>
      </c>
      <c r="I491" s="41">
        <v>135</v>
      </c>
      <c r="J491" s="41">
        <v>200</v>
      </c>
      <c r="K491" s="41"/>
      <c r="L491" s="48"/>
      <c r="M491" s="48"/>
      <c r="N491" s="48"/>
      <c r="O491" s="48">
        <f>IF(ISBLANK(B491),"",IF(COUNT(tData[[#This Row],[R1]:[R3]])=0,"",MAX(tData[[#This Row],[R1]:[R3]])))</f>
        <v>200</v>
      </c>
      <c r="P491" s="50">
        <f>IF(ISBLANK(tData[[#This Row],[Tournament]]),"",IF(COUNT(tData[[#This Row],[R1]:[R3]])=0,"",MAX(tData[[#This Row],[R1]:[R3]],tData[[#This Row],[QF]:[F2]])))</f>
        <v>200</v>
      </c>
      <c r="Q491" s="51">
        <f>IF(ISBLANK(tData[[#This Row],[Tournament]]),"",IFERROR(AVERAGE(tData[[#This Row],[R1]:[R3]],tData[[#This Row],[QF]:[F2]]),""))</f>
        <v>160</v>
      </c>
      <c r="R491" s="51" t="str">
        <f>IF(ISBLANK(tData[[#This Row],[Tournament]]),"",IF(COUNT(tData[[#This Row],[R1]:[R3]])=0,"No show",RIGHT("000"&amp;FLOOR(tData[[#This Row],[Best]],$R$1),3)&amp;"-"&amp;RIGHT("000"&amp;FLOOR(tData[[#This Row],[Best]],$R$1)+$R$1-1,3)))</f>
        <v>200-249</v>
      </c>
      <c r="S491" s="51" t="str">
        <f>IF(ISBLANK(tData[[#This Row],[Tournament]]),"",IF(COUNT(tData[[#This Row],[R1]:[R3]])=0,"No show",RIGHT("000"&amp;FLOOR(tData[[#This Row],[Best]],$S$1),3)&amp;"-"&amp;RIGHT("000"&amp;FLOOR(tData[[#This Row],[Best]],$S$1)+$S$1-1,3)))</f>
        <v>200-209</v>
      </c>
      <c r="T491" s="58"/>
      <c r="U491" s="48" t="str">
        <f ca="1">IF(OR(tData[[#This Row],[Q]]="X",tData[[#This Row],[Q]]="*"),IFERROR(OFFSET(tComplete[[#Headers],[Next Round]],MATCH(tData[[#This Row],[Tournament]],tComplete[Tournament],0),0),""),"")</f>
        <v/>
      </c>
      <c r="V491" s="41" t="b">
        <f>IF(ISBLANK(tData[[#This Row],[Tournament]]),"",NOT(ISERR(FIND("SAP",UPPER(tData[[#This Row],[Team]])))))</f>
        <v>0</v>
      </c>
    </row>
    <row r="492" spans="2:22" ht="16" x14ac:dyDescent="0.2">
      <c r="B492" s="41" t="s">
        <v>40</v>
      </c>
      <c r="C492" s="41"/>
      <c r="D492" s="41" t="str">
        <f ca="1">IFERROR(OFFSET(tComplete[[#Headers],[Country]],MATCH(tData[[#This Row],[Tournament]],tComplete[Tournament],0),0),"")</f>
        <v>AT</v>
      </c>
      <c r="E492" s="49">
        <f ca="1">IFERROR(OFFSET(tComplete[[#Headers],[Date]],MATCH(tData[[#This Row],[Tournament]],tComplete[Tournament],0),0),"")</f>
        <v>46053</v>
      </c>
      <c r="F492" s="49" t="str">
        <f ca="1">IFERROR(OFFSET(tComplete[[#Headers],[Round]],MATCH(tData[[#This Row],[Tournament]],tComplete[Tournament],0),0),"")</f>
        <v>Regio</v>
      </c>
      <c r="G492" s="41" t="s">
        <v>786</v>
      </c>
      <c r="H492" s="41">
        <v>175</v>
      </c>
      <c r="I492" s="41">
        <v>135</v>
      </c>
      <c r="J492" s="41">
        <v>155</v>
      </c>
      <c r="K492" s="41"/>
      <c r="L492" s="48"/>
      <c r="M492" s="48"/>
      <c r="N492" s="48"/>
      <c r="O492" s="48">
        <f>IF(ISBLANK(B492),"",IF(COUNT(tData[[#This Row],[R1]:[R3]])=0,"",MAX(tData[[#This Row],[R1]:[R3]])))</f>
        <v>175</v>
      </c>
      <c r="P492" s="50">
        <f>IF(ISBLANK(tData[[#This Row],[Tournament]]),"",IF(COUNT(tData[[#This Row],[R1]:[R3]])=0,"",MAX(tData[[#This Row],[R1]:[R3]],tData[[#This Row],[QF]:[F2]])))</f>
        <v>175</v>
      </c>
      <c r="Q492" s="51">
        <f>IF(ISBLANK(tData[[#This Row],[Tournament]]),"",IFERROR(AVERAGE(tData[[#This Row],[R1]:[R3]],tData[[#This Row],[QF]:[F2]]),""))</f>
        <v>155</v>
      </c>
      <c r="R492" s="51" t="str">
        <f>IF(ISBLANK(tData[[#This Row],[Tournament]]),"",IF(COUNT(tData[[#This Row],[R1]:[R3]])=0,"No show",RIGHT("000"&amp;FLOOR(tData[[#This Row],[Best]],$R$1),3)&amp;"-"&amp;RIGHT("000"&amp;FLOOR(tData[[#This Row],[Best]],$R$1)+$R$1-1,3)))</f>
        <v>150-199</v>
      </c>
      <c r="S492" s="51" t="str">
        <f>IF(ISBLANK(tData[[#This Row],[Tournament]]),"",IF(COUNT(tData[[#This Row],[R1]:[R3]])=0,"No show",RIGHT("000"&amp;FLOOR(tData[[#This Row],[Best]],$S$1),3)&amp;"-"&amp;RIGHT("000"&amp;FLOOR(tData[[#This Row],[Best]],$S$1)+$S$1-1,3)))</f>
        <v>170-179</v>
      </c>
      <c r="T492" s="58"/>
      <c r="U492" s="48" t="str">
        <f ca="1">IF(OR(tData[[#This Row],[Q]]="X",tData[[#This Row],[Q]]="*"),IFERROR(OFFSET(tComplete[[#Headers],[Next Round]],MATCH(tData[[#This Row],[Tournament]],tComplete[Tournament],0),0),""),"")</f>
        <v/>
      </c>
      <c r="V492" s="41" t="b">
        <f>IF(ISBLANK(tData[[#This Row],[Tournament]]),"",NOT(ISERR(FIND("SAP",UPPER(tData[[#This Row],[Team]])))))</f>
        <v>0</v>
      </c>
    </row>
    <row r="493" spans="2:22" ht="16" x14ac:dyDescent="0.2">
      <c r="B493" s="41" t="s">
        <v>40</v>
      </c>
      <c r="C493" s="41"/>
      <c r="D493" s="41" t="str">
        <f ca="1">IFERROR(OFFSET(tComplete[[#Headers],[Country]],MATCH(tData[[#This Row],[Tournament]],tComplete[Tournament],0),0),"")</f>
        <v>AT</v>
      </c>
      <c r="E493" s="49">
        <f ca="1">IFERROR(OFFSET(tComplete[[#Headers],[Date]],MATCH(tData[[#This Row],[Tournament]],tComplete[Tournament],0),0),"")</f>
        <v>46053</v>
      </c>
      <c r="F493" s="49" t="str">
        <f ca="1">IFERROR(OFFSET(tComplete[[#Headers],[Round]],MATCH(tData[[#This Row],[Tournament]],tComplete[Tournament],0),0),"")</f>
        <v>Regio</v>
      </c>
      <c r="G493" s="41" t="s">
        <v>787</v>
      </c>
      <c r="H493" s="41">
        <v>65</v>
      </c>
      <c r="I493" s="41">
        <v>110</v>
      </c>
      <c r="J493" s="41">
        <v>115</v>
      </c>
      <c r="K493" s="41"/>
      <c r="L493" s="48"/>
      <c r="M493" s="48"/>
      <c r="N493" s="48"/>
      <c r="O493" s="48">
        <f>IF(ISBLANK(B493),"",IF(COUNT(tData[[#This Row],[R1]:[R3]])=0,"",MAX(tData[[#This Row],[R1]:[R3]])))</f>
        <v>115</v>
      </c>
      <c r="P493" s="50">
        <f>IF(ISBLANK(tData[[#This Row],[Tournament]]),"",IF(COUNT(tData[[#This Row],[R1]:[R3]])=0,"",MAX(tData[[#This Row],[R1]:[R3]],tData[[#This Row],[QF]:[F2]])))</f>
        <v>115</v>
      </c>
      <c r="Q493" s="51">
        <f>IF(ISBLANK(tData[[#This Row],[Tournament]]),"",IFERROR(AVERAGE(tData[[#This Row],[R1]:[R3]],tData[[#This Row],[QF]:[F2]]),""))</f>
        <v>96.666666666666671</v>
      </c>
      <c r="R493" s="51" t="str">
        <f>IF(ISBLANK(tData[[#This Row],[Tournament]]),"",IF(COUNT(tData[[#This Row],[R1]:[R3]])=0,"No show",RIGHT("000"&amp;FLOOR(tData[[#This Row],[Best]],$R$1),3)&amp;"-"&amp;RIGHT("000"&amp;FLOOR(tData[[#This Row],[Best]],$R$1)+$R$1-1,3)))</f>
        <v>100-149</v>
      </c>
      <c r="S493" s="51" t="str">
        <f>IF(ISBLANK(tData[[#This Row],[Tournament]]),"",IF(COUNT(tData[[#This Row],[R1]:[R3]])=0,"No show",RIGHT("000"&amp;FLOOR(tData[[#This Row],[Best]],$S$1),3)&amp;"-"&amp;RIGHT("000"&amp;FLOOR(tData[[#This Row],[Best]],$S$1)+$S$1-1,3)))</f>
        <v>110-119</v>
      </c>
      <c r="T493" s="58"/>
      <c r="U493" s="48" t="str">
        <f ca="1">IF(OR(tData[[#This Row],[Q]]="X",tData[[#This Row],[Q]]="*"),IFERROR(OFFSET(tComplete[[#Headers],[Next Round]],MATCH(tData[[#This Row],[Tournament]],tComplete[Tournament],0),0),""),"")</f>
        <v/>
      </c>
      <c r="V493" s="41" t="b">
        <f>IF(ISBLANK(tData[[#This Row],[Tournament]]),"",NOT(ISERR(FIND("SAP",UPPER(tData[[#This Row],[Team]])))))</f>
        <v>0</v>
      </c>
    </row>
    <row r="494" spans="2:22" ht="16" x14ac:dyDescent="0.2">
      <c r="B494" s="41" t="s">
        <v>40</v>
      </c>
      <c r="C494" s="41"/>
      <c r="D494" s="41" t="str">
        <f ca="1">IFERROR(OFFSET(tComplete[[#Headers],[Country]],MATCH(tData[[#This Row],[Tournament]],tComplete[Tournament],0),0),"")</f>
        <v>AT</v>
      </c>
      <c r="E494" s="49">
        <f ca="1">IFERROR(OFFSET(tComplete[[#Headers],[Date]],MATCH(tData[[#This Row],[Tournament]],tComplete[Tournament],0),0),"")</f>
        <v>46053</v>
      </c>
      <c r="F494" s="49" t="str">
        <f ca="1">IFERROR(OFFSET(tComplete[[#Headers],[Round]],MATCH(tData[[#This Row],[Tournament]],tComplete[Tournament],0),0),"")</f>
        <v>Regio</v>
      </c>
      <c r="G494" s="41" t="s">
        <v>788</v>
      </c>
      <c r="H494" s="41">
        <v>65</v>
      </c>
      <c r="I494" s="41">
        <v>55</v>
      </c>
      <c r="J494" s="41">
        <v>95</v>
      </c>
      <c r="K494" s="41"/>
      <c r="L494" s="48"/>
      <c r="M494" s="48"/>
      <c r="N494" s="48"/>
      <c r="O494" s="48">
        <f>IF(ISBLANK(B494),"",IF(COUNT(tData[[#This Row],[R1]:[R3]])=0,"",MAX(tData[[#This Row],[R1]:[R3]])))</f>
        <v>95</v>
      </c>
      <c r="P494" s="50">
        <f>IF(ISBLANK(tData[[#This Row],[Tournament]]),"",IF(COUNT(tData[[#This Row],[R1]:[R3]])=0,"",MAX(tData[[#This Row],[R1]:[R3]],tData[[#This Row],[QF]:[F2]])))</f>
        <v>95</v>
      </c>
      <c r="Q494" s="51">
        <f>IF(ISBLANK(tData[[#This Row],[Tournament]]),"",IFERROR(AVERAGE(tData[[#This Row],[R1]:[R3]],tData[[#This Row],[QF]:[F2]]),""))</f>
        <v>71.666666666666671</v>
      </c>
      <c r="R494" s="51" t="str">
        <f>IF(ISBLANK(tData[[#This Row],[Tournament]]),"",IF(COUNT(tData[[#This Row],[R1]:[R3]])=0,"No show",RIGHT("000"&amp;FLOOR(tData[[#This Row],[Best]],$R$1),3)&amp;"-"&amp;RIGHT("000"&amp;FLOOR(tData[[#This Row],[Best]],$R$1)+$R$1-1,3)))</f>
        <v>050-099</v>
      </c>
      <c r="S494" s="51" t="str">
        <f>IF(ISBLANK(tData[[#This Row],[Tournament]]),"",IF(COUNT(tData[[#This Row],[R1]:[R3]])=0,"No show",RIGHT("000"&amp;FLOOR(tData[[#This Row],[Best]],$S$1),3)&amp;"-"&amp;RIGHT("000"&amp;FLOOR(tData[[#This Row],[Best]],$S$1)+$S$1-1,3)))</f>
        <v>090-099</v>
      </c>
      <c r="T494" s="58"/>
      <c r="U494" s="48" t="str">
        <f ca="1">IF(OR(tData[[#This Row],[Q]]="X",tData[[#This Row],[Q]]="*"),IFERROR(OFFSET(tComplete[[#Headers],[Next Round]],MATCH(tData[[#This Row],[Tournament]],tComplete[Tournament],0),0),""),"")</f>
        <v/>
      </c>
      <c r="V494" s="41" t="b">
        <f>IF(ISBLANK(tData[[#This Row],[Tournament]]),"",NOT(ISERR(FIND("SAP",UPPER(tData[[#This Row],[Team]])))))</f>
        <v>0</v>
      </c>
    </row>
    <row r="495" spans="2:22" ht="16" x14ac:dyDescent="0.2">
      <c r="B495" s="41" t="s">
        <v>223</v>
      </c>
      <c r="C495" s="41"/>
      <c r="D495" s="41" t="str">
        <f ca="1">IFERROR(OFFSET(tComplete[[#Headers],[Country]],MATCH(tData[[#This Row],[Tournament]],tComplete[Tournament],0),0),"")</f>
        <v>DE</v>
      </c>
      <c r="E495" s="49">
        <f ca="1">IFERROR(OFFSET(tComplete[[#Headers],[Date]],MATCH(tData[[#This Row],[Tournament]],tComplete[Tournament],0),0),"")</f>
        <v>46060</v>
      </c>
      <c r="F495" s="49" t="str">
        <f ca="1">IFERROR(OFFSET(tComplete[[#Headers],[Round]],MATCH(tData[[#This Row],[Tournament]],tComplete[Tournament],0),0),"")</f>
        <v>Regio</v>
      </c>
      <c r="G495" s="41" t="s">
        <v>794</v>
      </c>
      <c r="H495" s="41">
        <v>170</v>
      </c>
      <c r="I495" s="41">
        <v>140</v>
      </c>
      <c r="J495" s="41">
        <v>275</v>
      </c>
      <c r="K495" s="41"/>
      <c r="L495" s="41">
        <v>245</v>
      </c>
      <c r="M495" s="41">
        <v>185</v>
      </c>
      <c r="N495" s="41">
        <v>255</v>
      </c>
      <c r="O495" s="48">
        <f>IF(ISBLANK(B495),"",IF(COUNT(tData[[#This Row],[R1]:[R3]])=0,"",MAX(tData[[#This Row],[R1]:[R3]])))</f>
        <v>275</v>
      </c>
      <c r="P495" s="50">
        <f>IF(ISBLANK(tData[[#This Row],[Tournament]]),"",IF(COUNT(tData[[#This Row],[R1]:[R3]])=0,"",MAX(tData[[#This Row],[R1]:[R3]],tData[[#This Row],[QF]:[F2]])))</f>
        <v>275</v>
      </c>
      <c r="Q495" s="51">
        <f>IF(ISBLANK(tData[[#This Row],[Tournament]]),"",IFERROR(AVERAGE(tData[[#This Row],[R1]:[R3]],tData[[#This Row],[QF]:[F2]]),""))</f>
        <v>211.66666666666666</v>
      </c>
      <c r="R495" s="51" t="str">
        <f>IF(ISBLANK(tData[[#This Row],[Tournament]]),"",IF(COUNT(tData[[#This Row],[R1]:[R3]])=0,"No show",RIGHT("000"&amp;FLOOR(tData[[#This Row],[Best]],$R$1),3)&amp;"-"&amp;RIGHT("000"&amp;FLOOR(tData[[#This Row],[Best]],$R$1)+$R$1-1,3)))</f>
        <v>250-299</v>
      </c>
      <c r="S495" s="51" t="str">
        <f>IF(ISBLANK(tData[[#This Row],[Tournament]]),"",IF(COUNT(tData[[#This Row],[R1]:[R3]])=0,"No show",RIGHT("000"&amp;FLOOR(tData[[#This Row],[Best]],$S$1),3)&amp;"-"&amp;RIGHT("000"&amp;FLOOR(tData[[#This Row],[Best]],$S$1)+$S$1-1,3)))</f>
        <v>270-279</v>
      </c>
      <c r="T495" s="58"/>
      <c r="U495" s="48" t="str">
        <f ca="1">IF(OR(tData[[#This Row],[Q]]="X",tData[[#This Row],[Q]]="*"),IFERROR(OFFSET(tComplete[[#Headers],[Next Round]],MATCH(tData[[#This Row],[Tournament]],tComplete[Tournament],0),0),""),"")</f>
        <v/>
      </c>
      <c r="V495" s="41" t="b">
        <f>IF(ISBLANK(tData[[#This Row],[Tournament]]),"",NOT(ISERR(FIND("SAP",UPPER(tData[[#This Row],[Team]])))))</f>
        <v>0</v>
      </c>
    </row>
    <row r="496" spans="2:22" ht="16" x14ac:dyDescent="0.2">
      <c r="B496" s="41" t="s">
        <v>223</v>
      </c>
      <c r="C496" s="41"/>
      <c r="D496" s="41" t="str">
        <f ca="1">IFERROR(OFFSET(tComplete[[#Headers],[Country]],MATCH(tData[[#This Row],[Tournament]],tComplete[Tournament],0),0),"")</f>
        <v>DE</v>
      </c>
      <c r="E496" s="49">
        <f ca="1">IFERROR(OFFSET(tComplete[[#Headers],[Date]],MATCH(tData[[#This Row],[Tournament]],tComplete[Tournament],0),0),"")</f>
        <v>46060</v>
      </c>
      <c r="F496" s="49" t="str">
        <f ca="1">IFERROR(OFFSET(tComplete[[#Headers],[Round]],MATCH(tData[[#This Row],[Tournament]],tComplete[Tournament],0),0),"")</f>
        <v>Regio</v>
      </c>
      <c r="G496" s="41" t="s">
        <v>793</v>
      </c>
      <c r="H496" s="41">
        <v>215</v>
      </c>
      <c r="I496" s="41">
        <v>325</v>
      </c>
      <c r="J496" s="41">
        <v>265</v>
      </c>
      <c r="K496" s="41"/>
      <c r="L496" s="41">
        <v>300</v>
      </c>
      <c r="M496" s="41">
        <v>205</v>
      </c>
      <c r="N496" s="41">
        <v>235</v>
      </c>
      <c r="O496" s="48">
        <f>IF(ISBLANK(B496),"",IF(COUNT(tData[[#This Row],[R1]:[R3]])=0,"",MAX(tData[[#This Row],[R1]:[R3]])))</f>
        <v>325</v>
      </c>
      <c r="P496" s="50">
        <f>IF(ISBLANK(tData[[#This Row],[Tournament]]),"",IF(COUNT(tData[[#This Row],[R1]:[R3]])=0,"",MAX(tData[[#This Row],[R1]:[R3]],tData[[#This Row],[QF]:[F2]])))</f>
        <v>325</v>
      </c>
      <c r="Q496" s="51">
        <f>IF(ISBLANK(tData[[#This Row],[Tournament]]),"",IFERROR(AVERAGE(tData[[#This Row],[R1]:[R3]],tData[[#This Row],[QF]:[F2]]),""))</f>
        <v>257.5</v>
      </c>
      <c r="R496" s="51" t="str">
        <f>IF(ISBLANK(tData[[#This Row],[Tournament]]),"",IF(COUNT(tData[[#This Row],[R1]:[R3]])=0,"No show",RIGHT("000"&amp;FLOOR(tData[[#This Row],[Best]],$R$1),3)&amp;"-"&amp;RIGHT("000"&amp;FLOOR(tData[[#This Row],[Best]],$R$1)+$R$1-1,3)))</f>
        <v>300-349</v>
      </c>
      <c r="S496" s="51" t="str">
        <f>IF(ISBLANK(tData[[#This Row],[Tournament]]),"",IF(COUNT(tData[[#This Row],[R1]:[R3]])=0,"No show",RIGHT("000"&amp;FLOOR(tData[[#This Row],[Best]],$S$1),3)&amp;"-"&amp;RIGHT("000"&amp;FLOOR(tData[[#This Row],[Best]],$S$1)+$S$1-1,3)))</f>
        <v>320-329</v>
      </c>
      <c r="T496" s="58"/>
      <c r="U496" s="48" t="str">
        <f ca="1">IF(OR(tData[[#This Row],[Q]]="X",tData[[#This Row],[Q]]="*"),IFERROR(OFFSET(tComplete[[#Headers],[Next Round]],MATCH(tData[[#This Row],[Tournament]],tComplete[Tournament],0),0),""),"")</f>
        <v/>
      </c>
      <c r="V496" s="41" t="b">
        <f>IF(ISBLANK(tData[[#This Row],[Tournament]]),"",NOT(ISERR(FIND("SAP",UPPER(tData[[#This Row],[Team]])))))</f>
        <v>0</v>
      </c>
    </row>
    <row r="497" spans="2:22" ht="16" x14ac:dyDescent="0.2">
      <c r="B497" s="41" t="s">
        <v>223</v>
      </c>
      <c r="C497" s="41"/>
      <c r="D497" s="41" t="str">
        <f ca="1">IFERROR(OFFSET(tComplete[[#Headers],[Country]],MATCH(tData[[#This Row],[Tournament]],tComplete[Tournament],0),0),"")</f>
        <v>DE</v>
      </c>
      <c r="E497" s="49">
        <f ca="1">IFERROR(OFFSET(tComplete[[#Headers],[Date]],MATCH(tData[[#This Row],[Tournament]],tComplete[Tournament],0),0),"")</f>
        <v>46060</v>
      </c>
      <c r="F497" s="49" t="str">
        <f ca="1">IFERROR(OFFSET(tComplete[[#Headers],[Round]],MATCH(tData[[#This Row],[Tournament]],tComplete[Tournament],0),0),"")</f>
        <v>Regio</v>
      </c>
      <c r="G497" s="41" t="s">
        <v>795</v>
      </c>
      <c r="H497" s="41">
        <v>130</v>
      </c>
      <c r="I497" s="41">
        <v>85</v>
      </c>
      <c r="J497" s="41">
        <v>230</v>
      </c>
      <c r="K497" s="41"/>
      <c r="L497" s="41">
        <v>220</v>
      </c>
      <c r="M497" s="41"/>
      <c r="N497" s="41"/>
      <c r="O497" s="48">
        <f>IF(ISBLANK(B497),"",IF(COUNT(tData[[#This Row],[R1]:[R3]])=0,"",MAX(tData[[#This Row],[R1]:[R3]])))</f>
        <v>230</v>
      </c>
      <c r="P497" s="50">
        <f>IF(ISBLANK(tData[[#This Row],[Tournament]]),"",IF(COUNT(tData[[#This Row],[R1]:[R3]])=0,"",MAX(tData[[#This Row],[R1]:[R3]],tData[[#This Row],[QF]:[F2]])))</f>
        <v>230</v>
      </c>
      <c r="Q497" s="51">
        <f>IF(ISBLANK(tData[[#This Row],[Tournament]]),"",IFERROR(AVERAGE(tData[[#This Row],[R1]:[R3]],tData[[#This Row],[QF]:[F2]]),""))</f>
        <v>166.25</v>
      </c>
      <c r="R497" s="51" t="str">
        <f>IF(ISBLANK(tData[[#This Row],[Tournament]]),"",IF(COUNT(tData[[#This Row],[R1]:[R3]])=0,"No show",RIGHT("000"&amp;FLOOR(tData[[#This Row],[Best]],$R$1),3)&amp;"-"&amp;RIGHT("000"&amp;FLOOR(tData[[#This Row],[Best]],$R$1)+$R$1-1,3)))</f>
        <v>200-249</v>
      </c>
      <c r="S497" s="51" t="str">
        <f>IF(ISBLANK(tData[[#This Row],[Tournament]]),"",IF(COUNT(tData[[#This Row],[R1]:[R3]])=0,"No show",RIGHT("000"&amp;FLOOR(tData[[#This Row],[Best]],$S$1),3)&amp;"-"&amp;RIGHT("000"&amp;FLOOR(tData[[#This Row],[Best]],$S$1)+$S$1-1,3)))</f>
        <v>230-239</v>
      </c>
      <c r="T497" s="58"/>
      <c r="U497" s="48" t="str">
        <f ca="1">IF(OR(tData[[#This Row],[Q]]="X",tData[[#This Row],[Q]]="*"),IFERROR(OFFSET(tComplete[[#Headers],[Next Round]],MATCH(tData[[#This Row],[Tournament]],tComplete[Tournament],0),0),""),"")</f>
        <v/>
      </c>
      <c r="V497" s="41" t="b">
        <f>IF(ISBLANK(tData[[#This Row],[Tournament]]),"",NOT(ISERR(FIND("SAP",UPPER(tData[[#This Row],[Team]])))))</f>
        <v>0</v>
      </c>
    </row>
    <row r="498" spans="2:22" ht="16" x14ac:dyDescent="0.2">
      <c r="B498" s="41" t="s">
        <v>223</v>
      </c>
      <c r="C498" s="41"/>
      <c r="D498" s="41" t="str">
        <f ca="1">IFERROR(OFFSET(tComplete[[#Headers],[Country]],MATCH(tData[[#This Row],[Tournament]],tComplete[Tournament],0),0),"")</f>
        <v>DE</v>
      </c>
      <c r="E498" s="49">
        <f ca="1">IFERROR(OFFSET(tComplete[[#Headers],[Date]],MATCH(tData[[#This Row],[Tournament]],tComplete[Tournament],0),0),"")</f>
        <v>46060</v>
      </c>
      <c r="F498" s="49" t="str">
        <f ca="1">IFERROR(OFFSET(tComplete[[#Headers],[Round]],MATCH(tData[[#This Row],[Tournament]],tComplete[Tournament],0),0),"")</f>
        <v>Regio</v>
      </c>
      <c r="G498" s="41" t="s">
        <v>870</v>
      </c>
      <c r="H498" s="41">
        <v>260</v>
      </c>
      <c r="I498" s="41">
        <v>135</v>
      </c>
      <c r="J498" s="41">
        <v>140</v>
      </c>
      <c r="K498" s="41"/>
      <c r="L498" s="41">
        <v>160</v>
      </c>
      <c r="M498" s="41"/>
      <c r="N498" s="41"/>
      <c r="O498" s="48">
        <f>IF(ISBLANK(B498),"",IF(COUNT(tData[[#This Row],[R1]:[R3]])=0,"",MAX(tData[[#This Row],[R1]:[R3]])))</f>
        <v>260</v>
      </c>
      <c r="P498" s="50">
        <f>IF(ISBLANK(tData[[#This Row],[Tournament]]),"",IF(COUNT(tData[[#This Row],[R1]:[R3]])=0,"",MAX(tData[[#This Row],[R1]:[R3]],tData[[#This Row],[QF]:[F2]])))</f>
        <v>260</v>
      </c>
      <c r="Q498" s="51">
        <f>IF(ISBLANK(tData[[#This Row],[Tournament]]),"",IFERROR(AVERAGE(tData[[#This Row],[R1]:[R3]],tData[[#This Row],[QF]:[F2]]),""))</f>
        <v>173.75</v>
      </c>
      <c r="R498" s="51" t="str">
        <f>IF(ISBLANK(tData[[#This Row],[Tournament]]),"",IF(COUNT(tData[[#This Row],[R1]:[R3]])=0,"No show",RIGHT("000"&amp;FLOOR(tData[[#This Row],[Best]],$R$1),3)&amp;"-"&amp;RIGHT("000"&amp;FLOOR(tData[[#This Row],[Best]],$R$1)+$R$1-1,3)))</f>
        <v>250-299</v>
      </c>
      <c r="S498" s="51" t="str">
        <f>IF(ISBLANK(tData[[#This Row],[Tournament]]),"",IF(COUNT(tData[[#This Row],[R1]:[R3]])=0,"No show",RIGHT("000"&amp;FLOOR(tData[[#This Row],[Best]],$S$1),3)&amp;"-"&amp;RIGHT("000"&amp;FLOOR(tData[[#This Row],[Best]],$S$1)+$S$1-1,3)))</f>
        <v>260-269</v>
      </c>
      <c r="T498" s="58" t="s">
        <v>74</v>
      </c>
      <c r="U498" s="48" t="str">
        <f ca="1">IF(OR(tData[[#This Row],[Q]]="X",tData[[#This Row],[Q]]="*"),IFERROR(OFFSET(tComplete[[#Headers],[Next Round]],MATCH(tData[[#This Row],[Tournament]],tComplete[Tournament],0),0),""),"")</f>
        <v>Qualifikation Deutschland - Siegen</v>
      </c>
      <c r="V498" s="41" t="b">
        <f>IF(ISBLANK(tData[[#This Row],[Tournament]]),"",NOT(ISERR(FIND("SAP",UPPER(tData[[#This Row],[Team]])))))</f>
        <v>0</v>
      </c>
    </row>
    <row r="499" spans="2:22" ht="16" x14ac:dyDescent="0.2">
      <c r="B499" s="41" t="s">
        <v>223</v>
      </c>
      <c r="C499" s="41"/>
      <c r="D499" s="41" t="str">
        <f ca="1">IFERROR(OFFSET(tComplete[[#Headers],[Country]],MATCH(tData[[#This Row],[Tournament]],tComplete[Tournament],0),0),"")</f>
        <v>DE</v>
      </c>
      <c r="E499" s="49">
        <f ca="1">IFERROR(OFFSET(tComplete[[#Headers],[Date]],MATCH(tData[[#This Row],[Tournament]],tComplete[Tournament],0),0),"")</f>
        <v>46060</v>
      </c>
      <c r="F499" s="49" t="str">
        <f ca="1">IFERROR(OFFSET(tComplete[[#Headers],[Round]],MATCH(tData[[#This Row],[Tournament]],tComplete[Tournament],0),0),"")</f>
        <v>Regio</v>
      </c>
      <c r="G499" s="41" t="s">
        <v>796</v>
      </c>
      <c r="H499" s="41">
        <v>145</v>
      </c>
      <c r="I499" s="41">
        <v>210</v>
      </c>
      <c r="J499" s="41">
        <v>180</v>
      </c>
      <c r="K499" s="41"/>
      <c r="L499" s="41"/>
      <c r="M499" s="41"/>
      <c r="N499" s="41"/>
      <c r="O499" s="48">
        <f>IF(ISBLANK(B499),"",IF(COUNT(tData[[#This Row],[R1]:[R3]])=0,"",MAX(tData[[#This Row],[R1]:[R3]])))</f>
        <v>210</v>
      </c>
      <c r="P499" s="50">
        <f>IF(ISBLANK(tData[[#This Row],[Tournament]]),"",IF(COUNT(tData[[#This Row],[R1]:[R3]])=0,"",MAX(tData[[#This Row],[R1]:[R3]],tData[[#This Row],[QF]:[F2]])))</f>
        <v>210</v>
      </c>
      <c r="Q499" s="51">
        <f>IF(ISBLANK(tData[[#This Row],[Tournament]]),"",IFERROR(AVERAGE(tData[[#This Row],[R1]:[R3]],tData[[#This Row],[QF]:[F2]]),""))</f>
        <v>178.33333333333334</v>
      </c>
      <c r="R499" s="51" t="str">
        <f>IF(ISBLANK(tData[[#This Row],[Tournament]]),"",IF(COUNT(tData[[#This Row],[R1]:[R3]])=0,"No show",RIGHT("000"&amp;FLOOR(tData[[#This Row],[Best]],$R$1),3)&amp;"-"&amp;RIGHT("000"&amp;FLOOR(tData[[#This Row],[Best]],$R$1)+$R$1-1,3)))</f>
        <v>200-249</v>
      </c>
      <c r="S499" s="51" t="str">
        <f>IF(ISBLANK(tData[[#This Row],[Tournament]]),"",IF(COUNT(tData[[#This Row],[R1]:[R3]])=0,"No show",RIGHT("000"&amp;FLOOR(tData[[#This Row],[Best]],$S$1),3)&amp;"-"&amp;RIGHT("000"&amp;FLOOR(tData[[#This Row],[Best]],$S$1)+$S$1-1,3)))</f>
        <v>210-219</v>
      </c>
      <c r="T499" s="58" t="s">
        <v>74</v>
      </c>
      <c r="U499" s="48" t="str">
        <f ca="1">IF(OR(tData[[#This Row],[Q]]="X",tData[[#This Row],[Q]]="*"),IFERROR(OFFSET(tComplete[[#Headers],[Next Round]],MATCH(tData[[#This Row],[Tournament]],tComplete[Tournament],0),0),""),"")</f>
        <v>Qualifikation Deutschland - Siegen</v>
      </c>
      <c r="V499" s="41" t="b">
        <f>IF(ISBLANK(tData[[#This Row],[Tournament]]),"",NOT(ISERR(FIND("SAP",UPPER(tData[[#This Row],[Team]])))))</f>
        <v>0</v>
      </c>
    </row>
    <row r="500" spans="2:22" ht="16" x14ac:dyDescent="0.2">
      <c r="B500" s="41" t="s">
        <v>223</v>
      </c>
      <c r="C500" s="41"/>
      <c r="D500" s="41" t="str">
        <f ca="1">IFERROR(OFFSET(tComplete[[#Headers],[Country]],MATCH(tData[[#This Row],[Tournament]],tComplete[Tournament],0),0),"")</f>
        <v>DE</v>
      </c>
      <c r="E500" s="49">
        <f ca="1">IFERROR(OFFSET(tComplete[[#Headers],[Date]],MATCH(tData[[#This Row],[Tournament]],tComplete[Tournament],0),0),"")</f>
        <v>46060</v>
      </c>
      <c r="F500" s="49" t="str">
        <f ca="1">IFERROR(OFFSET(tComplete[[#Headers],[Round]],MATCH(tData[[#This Row],[Tournament]],tComplete[Tournament],0),0),"")</f>
        <v>Regio</v>
      </c>
      <c r="G500" s="41" t="s">
        <v>797</v>
      </c>
      <c r="H500" s="41">
        <v>200</v>
      </c>
      <c r="I500" s="41">
        <v>210</v>
      </c>
      <c r="J500" s="41">
        <v>190</v>
      </c>
      <c r="K500" s="41"/>
      <c r="L500" s="41"/>
      <c r="M500" s="41"/>
      <c r="N500" s="41"/>
      <c r="O500" s="48">
        <f>IF(ISBLANK(B500),"",IF(COUNT(tData[[#This Row],[R1]:[R3]])=0,"",MAX(tData[[#This Row],[R1]:[R3]])))</f>
        <v>210</v>
      </c>
      <c r="P500" s="50">
        <f>IF(ISBLANK(tData[[#This Row],[Tournament]]),"",IF(COUNT(tData[[#This Row],[R1]:[R3]])=0,"",MAX(tData[[#This Row],[R1]:[R3]],tData[[#This Row],[QF]:[F2]])))</f>
        <v>210</v>
      </c>
      <c r="Q500" s="51">
        <f>IF(ISBLANK(tData[[#This Row],[Tournament]]),"",IFERROR(AVERAGE(tData[[#This Row],[R1]:[R3]],tData[[#This Row],[QF]:[F2]]),""))</f>
        <v>200</v>
      </c>
      <c r="R500" s="51" t="str">
        <f>IF(ISBLANK(tData[[#This Row],[Tournament]]),"",IF(COUNT(tData[[#This Row],[R1]:[R3]])=0,"No show",RIGHT("000"&amp;FLOOR(tData[[#This Row],[Best]],$R$1),3)&amp;"-"&amp;RIGHT("000"&amp;FLOOR(tData[[#This Row],[Best]],$R$1)+$R$1-1,3)))</f>
        <v>200-249</v>
      </c>
      <c r="S500" s="51" t="str">
        <f>IF(ISBLANK(tData[[#This Row],[Tournament]]),"",IF(COUNT(tData[[#This Row],[R1]:[R3]])=0,"No show",RIGHT("000"&amp;FLOOR(tData[[#This Row],[Best]],$S$1),3)&amp;"-"&amp;RIGHT("000"&amp;FLOOR(tData[[#This Row],[Best]],$S$1)+$S$1-1,3)))</f>
        <v>210-219</v>
      </c>
      <c r="T500" s="58"/>
      <c r="U500" s="48" t="str">
        <f ca="1">IF(OR(tData[[#This Row],[Q]]="X",tData[[#This Row],[Q]]="*"),IFERROR(OFFSET(tComplete[[#Headers],[Next Round]],MATCH(tData[[#This Row],[Tournament]],tComplete[Tournament],0),0),""),"")</f>
        <v/>
      </c>
      <c r="V500" s="41" t="b">
        <f>IF(ISBLANK(tData[[#This Row],[Tournament]]),"",NOT(ISERR(FIND("SAP",UPPER(tData[[#This Row],[Team]])))))</f>
        <v>0</v>
      </c>
    </row>
    <row r="501" spans="2:22" ht="16" x14ac:dyDescent="0.2">
      <c r="B501" s="41" t="s">
        <v>223</v>
      </c>
      <c r="C501" s="41"/>
      <c r="D501" s="41" t="str">
        <f ca="1">IFERROR(OFFSET(tComplete[[#Headers],[Country]],MATCH(tData[[#This Row],[Tournament]],tComplete[Tournament],0),0),"")</f>
        <v>DE</v>
      </c>
      <c r="E501" s="49">
        <f ca="1">IFERROR(OFFSET(tComplete[[#Headers],[Date]],MATCH(tData[[#This Row],[Tournament]],tComplete[Tournament],0),0),"")</f>
        <v>46060</v>
      </c>
      <c r="F501" s="49" t="str">
        <f ca="1">IFERROR(OFFSET(tComplete[[#Headers],[Round]],MATCH(tData[[#This Row],[Tournament]],tComplete[Tournament],0),0),"")</f>
        <v>Regio</v>
      </c>
      <c r="G501" s="41" t="s">
        <v>798</v>
      </c>
      <c r="H501" s="41">
        <v>100</v>
      </c>
      <c r="I501" s="41">
        <v>75</v>
      </c>
      <c r="J501" s="41">
        <v>200</v>
      </c>
      <c r="K501" s="41"/>
      <c r="L501" s="41"/>
      <c r="M501" s="41"/>
      <c r="N501" s="41"/>
      <c r="O501" s="48">
        <f>IF(ISBLANK(B501),"",IF(COUNT(tData[[#This Row],[R1]:[R3]])=0,"",MAX(tData[[#This Row],[R1]:[R3]])))</f>
        <v>200</v>
      </c>
      <c r="P501" s="50">
        <f>IF(ISBLANK(tData[[#This Row],[Tournament]]),"",IF(COUNT(tData[[#This Row],[R1]:[R3]])=0,"",MAX(tData[[#This Row],[R1]:[R3]],tData[[#This Row],[QF]:[F2]])))</f>
        <v>200</v>
      </c>
      <c r="Q501" s="51">
        <f>IF(ISBLANK(tData[[#This Row],[Tournament]]),"",IFERROR(AVERAGE(tData[[#This Row],[R1]:[R3]],tData[[#This Row],[QF]:[F2]]),""))</f>
        <v>125</v>
      </c>
      <c r="R501" s="51" t="str">
        <f>IF(ISBLANK(tData[[#This Row],[Tournament]]),"",IF(COUNT(tData[[#This Row],[R1]:[R3]])=0,"No show",RIGHT("000"&amp;FLOOR(tData[[#This Row],[Best]],$R$1),3)&amp;"-"&amp;RIGHT("000"&amp;FLOOR(tData[[#This Row],[Best]],$R$1)+$R$1-1,3)))</f>
        <v>200-249</v>
      </c>
      <c r="S501" s="51" t="str">
        <f>IF(ISBLANK(tData[[#This Row],[Tournament]]),"",IF(COUNT(tData[[#This Row],[R1]:[R3]])=0,"No show",RIGHT("000"&amp;FLOOR(tData[[#This Row],[Best]],$S$1),3)&amp;"-"&amp;RIGHT("000"&amp;FLOOR(tData[[#This Row],[Best]],$S$1)+$S$1-1,3)))</f>
        <v>200-209</v>
      </c>
      <c r="T501" s="58"/>
      <c r="U501" s="48" t="str">
        <f ca="1">IF(OR(tData[[#This Row],[Q]]="X",tData[[#This Row],[Q]]="*"),IFERROR(OFFSET(tComplete[[#Headers],[Next Round]],MATCH(tData[[#This Row],[Tournament]],tComplete[Tournament],0),0),""),"")</f>
        <v/>
      </c>
      <c r="V501" s="41" t="b">
        <f>IF(ISBLANK(tData[[#This Row],[Tournament]]),"",NOT(ISERR(FIND("SAP",UPPER(tData[[#This Row],[Team]])))))</f>
        <v>0</v>
      </c>
    </row>
    <row r="502" spans="2:22" ht="16" x14ac:dyDescent="0.2">
      <c r="B502" s="41" t="s">
        <v>223</v>
      </c>
      <c r="C502" s="41"/>
      <c r="D502" s="41" t="str">
        <f ca="1">IFERROR(OFFSET(tComplete[[#Headers],[Country]],MATCH(tData[[#This Row],[Tournament]],tComplete[Tournament],0),0),"")</f>
        <v>DE</v>
      </c>
      <c r="E502" s="49">
        <f ca="1">IFERROR(OFFSET(tComplete[[#Headers],[Date]],MATCH(tData[[#This Row],[Tournament]],tComplete[Tournament],0),0),"")</f>
        <v>46060</v>
      </c>
      <c r="F502" s="49" t="str">
        <f ca="1">IFERROR(OFFSET(tComplete[[#Headers],[Round]],MATCH(tData[[#This Row],[Tournament]],tComplete[Tournament],0),0),"")</f>
        <v>Regio</v>
      </c>
      <c r="G502" s="41" t="s">
        <v>799</v>
      </c>
      <c r="H502" s="41">
        <v>165</v>
      </c>
      <c r="I502" s="41">
        <v>200</v>
      </c>
      <c r="J502" s="41">
        <v>125</v>
      </c>
      <c r="K502" s="41"/>
      <c r="L502" s="41"/>
      <c r="M502" s="41"/>
      <c r="N502" s="41"/>
      <c r="O502" s="48">
        <f>IF(ISBLANK(B502),"",IF(COUNT(tData[[#This Row],[R1]:[R3]])=0,"",MAX(tData[[#This Row],[R1]:[R3]])))</f>
        <v>200</v>
      </c>
      <c r="P502" s="50">
        <f>IF(ISBLANK(tData[[#This Row],[Tournament]]),"",IF(COUNT(tData[[#This Row],[R1]:[R3]])=0,"",MAX(tData[[#This Row],[R1]:[R3]],tData[[#This Row],[QF]:[F2]])))</f>
        <v>200</v>
      </c>
      <c r="Q502" s="51">
        <f>IF(ISBLANK(tData[[#This Row],[Tournament]]),"",IFERROR(AVERAGE(tData[[#This Row],[R1]:[R3]],tData[[#This Row],[QF]:[F2]]),""))</f>
        <v>163.33333333333334</v>
      </c>
      <c r="R502" s="51" t="str">
        <f>IF(ISBLANK(tData[[#This Row],[Tournament]]),"",IF(COUNT(tData[[#This Row],[R1]:[R3]])=0,"No show",RIGHT("000"&amp;FLOOR(tData[[#This Row],[Best]],$R$1),3)&amp;"-"&amp;RIGHT("000"&amp;FLOOR(tData[[#This Row],[Best]],$R$1)+$R$1-1,3)))</f>
        <v>200-249</v>
      </c>
      <c r="S502" s="51" t="str">
        <f>IF(ISBLANK(tData[[#This Row],[Tournament]]),"",IF(COUNT(tData[[#This Row],[R1]:[R3]])=0,"No show",RIGHT("000"&amp;FLOOR(tData[[#This Row],[Best]],$S$1),3)&amp;"-"&amp;RIGHT("000"&amp;FLOOR(tData[[#This Row],[Best]],$S$1)+$S$1-1,3)))</f>
        <v>200-209</v>
      </c>
      <c r="T502" s="58"/>
      <c r="U502" s="48" t="str">
        <f ca="1">IF(OR(tData[[#This Row],[Q]]="X",tData[[#This Row],[Q]]="*"),IFERROR(OFFSET(tComplete[[#Headers],[Next Round]],MATCH(tData[[#This Row],[Tournament]],tComplete[Tournament],0),0),""),"")</f>
        <v/>
      </c>
      <c r="V502" s="41" t="b">
        <f>IF(ISBLANK(tData[[#This Row],[Tournament]]),"",NOT(ISERR(FIND("SAP",UPPER(tData[[#This Row],[Team]])))))</f>
        <v>0</v>
      </c>
    </row>
    <row r="503" spans="2:22" ht="16" x14ac:dyDescent="0.2">
      <c r="B503" s="41" t="s">
        <v>223</v>
      </c>
      <c r="C503" s="41"/>
      <c r="D503" s="41" t="str">
        <f ca="1">IFERROR(OFFSET(tComplete[[#Headers],[Country]],MATCH(tData[[#This Row],[Tournament]],tComplete[Tournament],0),0),"")</f>
        <v>DE</v>
      </c>
      <c r="E503" s="49">
        <f ca="1">IFERROR(OFFSET(tComplete[[#Headers],[Date]],MATCH(tData[[#This Row],[Tournament]],tComplete[Tournament],0),0),"")</f>
        <v>46060</v>
      </c>
      <c r="F503" s="49" t="str">
        <f ca="1">IFERROR(OFFSET(tComplete[[#Headers],[Round]],MATCH(tData[[#This Row],[Tournament]],tComplete[Tournament],0),0),"")</f>
        <v>Regio</v>
      </c>
      <c r="G503" s="41" t="s">
        <v>800</v>
      </c>
      <c r="H503" s="41">
        <v>180</v>
      </c>
      <c r="I503" s="41">
        <v>120</v>
      </c>
      <c r="J503" s="41">
        <v>180</v>
      </c>
      <c r="K503" s="41"/>
      <c r="L503" s="41"/>
      <c r="M503" s="41"/>
      <c r="N503" s="41"/>
      <c r="O503" s="48">
        <f>IF(ISBLANK(B503),"",IF(COUNT(tData[[#This Row],[R1]:[R3]])=0,"",MAX(tData[[#This Row],[R1]:[R3]])))</f>
        <v>180</v>
      </c>
      <c r="P503" s="50">
        <f>IF(ISBLANK(tData[[#This Row],[Tournament]]),"",IF(COUNT(tData[[#This Row],[R1]:[R3]])=0,"",MAX(tData[[#This Row],[R1]:[R3]],tData[[#This Row],[QF]:[F2]])))</f>
        <v>180</v>
      </c>
      <c r="Q503" s="51">
        <f>IF(ISBLANK(tData[[#This Row],[Tournament]]),"",IFERROR(AVERAGE(tData[[#This Row],[R1]:[R3]],tData[[#This Row],[QF]:[F2]]),""))</f>
        <v>160</v>
      </c>
      <c r="R503" s="51" t="str">
        <f>IF(ISBLANK(tData[[#This Row],[Tournament]]),"",IF(COUNT(tData[[#This Row],[R1]:[R3]])=0,"No show",RIGHT("000"&amp;FLOOR(tData[[#This Row],[Best]],$R$1),3)&amp;"-"&amp;RIGHT("000"&amp;FLOOR(tData[[#This Row],[Best]],$R$1)+$R$1-1,3)))</f>
        <v>150-199</v>
      </c>
      <c r="S503" s="51" t="str">
        <f>IF(ISBLANK(tData[[#This Row],[Tournament]]),"",IF(COUNT(tData[[#This Row],[R1]:[R3]])=0,"No show",RIGHT("000"&amp;FLOOR(tData[[#This Row],[Best]],$S$1),3)&amp;"-"&amp;RIGHT("000"&amp;FLOOR(tData[[#This Row],[Best]],$S$1)+$S$1-1,3)))</f>
        <v>180-189</v>
      </c>
      <c r="T503" s="58"/>
      <c r="U503" s="48" t="str">
        <f ca="1">IF(OR(tData[[#This Row],[Q]]="X",tData[[#This Row],[Q]]="*"),IFERROR(OFFSET(tComplete[[#Headers],[Next Round]],MATCH(tData[[#This Row],[Tournament]],tComplete[Tournament],0),0),""),"")</f>
        <v/>
      </c>
      <c r="V503" s="41" t="b">
        <f>IF(ISBLANK(tData[[#This Row],[Tournament]]),"",NOT(ISERR(FIND("SAP",UPPER(tData[[#This Row],[Team]])))))</f>
        <v>0</v>
      </c>
    </row>
    <row r="504" spans="2:22" ht="16" x14ac:dyDescent="0.2">
      <c r="B504" s="41" t="s">
        <v>223</v>
      </c>
      <c r="C504" s="41"/>
      <c r="D504" s="41" t="str">
        <f ca="1">IFERROR(OFFSET(tComplete[[#Headers],[Country]],MATCH(tData[[#This Row],[Tournament]],tComplete[Tournament],0),0),"")</f>
        <v>DE</v>
      </c>
      <c r="E504" s="49">
        <f ca="1">IFERROR(OFFSET(tComplete[[#Headers],[Date]],MATCH(tData[[#This Row],[Tournament]],tComplete[Tournament],0),0),"")</f>
        <v>46060</v>
      </c>
      <c r="F504" s="49" t="str">
        <f ca="1">IFERROR(OFFSET(tComplete[[#Headers],[Round]],MATCH(tData[[#This Row],[Tournament]],tComplete[Tournament],0),0),"")</f>
        <v>Regio</v>
      </c>
      <c r="G504" s="41" t="s">
        <v>801</v>
      </c>
      <c r="H504" s="41">
        <v>145</v>
      </c>
      <c r="I504" s="41">
        <v>150</v>
      </c>
      <c r="J504" s="41">
        <v>170</v>
      </c>
      <c r="K504" s="41"/>
      <c r="L504" s="41"/>
      <c r="M504" s="41"/>
      <c r="N504" s="41"/>
      <c r="O504" s="48">
        <f>IF(ISBLANK(B504),"",IF(COUNT(tData[[#This Row],[R1]:[R3]])=0,"",MAX(tData[[#This Row],[R1]:[R3]])))</f>
        <v>170</v>
      </c>
      <c r="P504" s="50">
        <f>IF(ISBLANK(tData[[#This Row],[Tournament]]),"",IF(COUNT(tData[[#This Row],[R1]:[R3]])=0,"",MAX(tData[[#This Row],[R1]:[R3]],tData[[#This Row],[QF]:[F2]])))</f>
        <v>170</v>
      </c>
      <c r="Q504" s="51">
        <f>IF(ISBLANK(tData[[#This Row],[Tournament]]),"",IFERROR(AVERAGE(tData[[#This Row],[R1]:[R3]],tData[[#This Row],[QF]:[F2]]),""))</f>
        <v>155</v>
      </c>
      <c r="R504" s="51" t="str">
        <f>IF(ISBLANK(tData[[#This Row],[Tournament]]),"",IF(COUNT(tData[[#This Row],[R1]:[R3]])=0,"No show",RIGHT("000"&amp;FLOOR(tData[[#This Row],[Best]],$R$1),3)&amp;"-"&amp;RIGHT("000"&amp;FLOOR(tData[[#This Row],[Best]],$R$1)+$R$1-1,3)))</f>
        <v>150-199</v>
      </c>
      <c r="S504" s="51" t="str">
        <f>IF(ISBLANK(tData[[#This Row],[Tournament]]),"",IF(COUNT(tData[[#This Row],[R1]:[R3]])=0,"No show",RIGHT("000"&amp;FLOOR(tData[[#This Row],[Best]],$S$1),3)&amp;"-"&amp;RIGHT("000"&amp;FLOOR(tData[[#This Row],[Best]],$S$1)+$S$1-1,3)))</f>
        <v>170-179</v>
      </c>
      <c r="T504" s="58"/>
      <c r="U504" s="48" t="str">
        <f ca="1">IF(OR(tData[[#This Row],[Q]]="X",tData[[#This Row],[Q]]="*"),IFERROR(OFFSET(tComplete[[#Headers],[Next Round]],MATCH(tData[[#This Row],[Tournament]],tComplete[Tournament],0),0),""),"")</f>
        <v/>
      </c>
      <c r="V504" s="41" t="b">
        <f>IF(ISBLANK(tData[[#This Row],[Tournament]]),"",NOT(ISERR(FIND("SAP",UPPER(tData[[#This Row],[Team]])))))</f>
        <v>0</v>
      </c>
    </row>
    <row r="505" spans="2:22" ht="16" x14ac:dyDescent="0.2">
      <c r="B505" s="41" t="s">
        <v>223</v>
      </c>
      <c r="C505" s="41"/>
      <c r="D505" s="41" t="str">
        <f ca="1">IFERROR(OFFSET(tComplete[[#Headers],[Country]],MATCH(tData[[#This Row],[Tournament]],tComplete[Tournament],0),0),"")</f>
        <v>DE</v>
      </c>
      <c r="E505" s="49">
        <f ca="1">IFERROR(OFFSET(tComplete[[#Headers],[Date]],MATCH(tData[[#This Row],[Tournament]],tComplete[Tournament],0),0),"")</f>
        <v>46060</v>
      </c>
      <c r="F505" s="49" t="str">
        <f ca="1">IFERROR(OFFSET(tComplete[[#Headers],[Round]],MATCH(tData[[#This Row],[Tournament]],tComplete[Tournament],0),0),"")</f>
        <v>Regio</v>
      </c>
      <c r="G505" s="41" t="s">
        <v>802</v>
      </c>
      <c r="H505" s="41">
        <v>120</v>
      </c>
      <c r="I505" s="41">
        <v>105</v>
      </c>
      <c r="J505" s="41">
        <v>125</v>
      </c>
      <c r="K505" s="41"/>
      <c r="L505" s="48"/>
      <c r="M505" s="48"/>
      <c r="N505" s="48"/>
      <c r="O505" s="48">
        <f>IF(ISBLANK(B505),"",IF(COUNT(tData[[#This Row],[R1]:[R3]])=0,"",MAX(tData[[#This Row],[R1]:[R3]])))</f>
        <v>125</v>
      </c>
      <c r="P505" s="50">
        <f>IF(ISBLANK(tData[[#This Row],[Tournament]]),"",IF(COUNT(tData[[#This Row],[R1]:[R3]])=0,"",MAX(tData[[#This Row],[R1]:[R3]],tData[[#This Row],[QF]:[F2]])))</f>
        <v>125</v>
      </c>
      <c r="Q505" s="51">
        <f>IF(ISBLANK(tData[[#This Row],[Tournament]]),"",IFERROR(AVERAGE(tData[[#This Row],[R1]:[R3]],tData[[#This Row],[QF]:[F2]]),""))</f>
        <v>116.66666666666667</v>
      </c>
      <c r="R505" s="51" t="str">
        <f>IF(ISBLANK(tData[[#This Row],[Tournament]]),"",IF(COUNT(tData[[#This Row],[R1]:[R3]])=0,"No show",RIGHT("000"&amp;FLOOR(tData[[#This Row],[Best]],$R$1),3)&amp;"-"&amp;RIGHT("000"&amp;FLOOR(tData[[#This Row],[Best]],$R$1)+$R$1-1,3)))</f>
        <v>100-149</v>
      </c>
      <c r="S505" s="51" t="str">
        <f>IF(ISBLANK(tData[[#This Row],[Tournament]]),"",IF(COUNT(tData[[#This Row],[R1]:[R3]])=0,"No show",RIGHT("000"&amp;FLOOR(tData[[#This Row],[Best]],$S$1),3)&amp;"-"&amp;RIGHT("000"&amp;FLOOR(tData[[#This Row],[Best]],$S$1)+$S$1-1,3)))</f>
        <v>120-129</v>
      </c>
      <c r="T505" s="58"/>
      <c r="U505" s="48" t="str">
        <f ca="1">IF(OR(tData[[#This Row],[Q]]="X",tData[[#This Row],[Q]]="*"),IFERROR(OFFSET(tComplete[[#Headers],[Next Round]],MATCH(tData[[#This Row],[Tournament]],tComplete[Tournament],0),0),""),"")</f>
        <v/>
      </c>
      <c r="V505" s="41" t="b">
        <f>IF(ISBLANK(tData[[#This Row],[Tournament]]),"",NOT(ISERR(FIND("SAP",UPPER(tData[[#This Row],[Team]])))))</f>
        <v>0</v>
      </c>
    </row>
    <row r="506" spans="2:22" ht="16" x14ac:dyDescent="0.2">
      <c r="B506" s="41" t="s">
        <v>223</v>
      </c>
      <c r="C506" s="41"/>
      <c r="D506" s="41" t="str">
        <f ca="1">IFERROR(OFFSET(tComplete[[#Headers],[Country]],MATCH(tData[[#This Row],[Tournament]],tComplete[Tournament],0),0),"")</f>
        <v>DE</v>
      </c>
      <c r="E506" s="49">
        <f ca="1">IFERROR(OFFSET(tComplete[[#Headers],[Date]],MATCH(tData[[#This Row],[Tournament]],tComplete[Tournament],0),0),"")</f>
        <v>46060</v>
      </c>
      <c r="F506" s="49" t="str">
        <f ca="1">IFERROR(OFFSET(tComplete[[#Headers],[Round]],MATCH(tData[[#This Row],[Tournament]],tComplete[Tournament],0),0),"")</f>
        <v>Regio</v>
      </c>
      <c r="G506" s="41" t="s">
        <v>803</v>
      </c>
      <c r="H506" s="41">
        <v>110</v>
      </c>
      <c r="I506" s="41">
        <v>95</v>
      </c>
      <c r="J506" s="41">
        <v>95</v>
      </c>
      <c r="K506" s="41"/>
      <c r="L506" s="48"/>
      <c r="M506" s="48"/>
      <c r="N506" s="48"/>
      <c r="O506" s="48">
        <f>IF(ISBLANK(B506),"",IF(COUNT(tData[[#This Row],[R1]:[R3]])=0,"",MAX(tData[[#This Row],[R1]:[R3]])))</f>
        <v>110</v>
      </c>
      <c r="P506" s="50">
        <f>IF(ISBLANK(tData[[#This Row],[Tournament]]),"",IF(COUNT(tData[[#This Row],[R1]:[R3]])=0,"",MAX(tData[[#This Row],[R1]:[R3]],tData[[#This Row],[QF]:[F2]])))</f>
        <v>110</v>
      </c>
      <c r="Q506" s="51">
        <f>IF(ISBLANK(tData[[#This Row],[Tournament]]),"",IFERROR(AVERAGE(tData[[#This Row],[R1]:[R3]],tData[[#This Row],[QF]:[F2]]),""))</f>
        <v>100</v>
      </c>
      <c r="R506" s="51" t="str">
        <f>IF(ISBLANK(tData[[#This Row],[Tournament]]),"",IF(COUNT(tData[[#This Row],[R1]:[R3]])=0,"No show",RIGHT("000"&amp;FLOOR(tData[[#This Row],[Best]],$R$1),3)&amp;"-"&amp;RIGHT("000"&amp;FLOOR(tData[[#This Row],[Best]],$R$1)+$R$1-1,3)))</f>
        <v>100-149</v>
      </c>
      <c r="S506" s="51" t="str">
        <f>IF(ISBLANK(tData[[#This Row],[Tournament]]),"",IF(COUNT(tData[[#This Row],[R1]:[R3]])=0,"No show",RIGHT("000"&amp;FLOOR(tData[[#This Row],[Best]],$S$1),3)&amp;"-"&amp;RIGHT("000"&amp;FLOOR(tData[[#This Row],[Best]],$S$1)+$S$1-1,3)))</f>
        <v>110-119</v>
      </c>
      <c r="T506" s="58"/>
      <c r="U506" s="48" t="str">
        <f ca="1">IF(OR(tData[[#This Row],[Q]]="X",tData[[#This Row],[Q]]="*"),IFERROR(OFFSET(tComplete[[#Headers],[Next Round]],MATCH(tData[[#This Row],[Tournament]],tComplete[Tournament],0),0),""),"")</f>
        <v/>
      </c>
      <c r="V506" s="41" t="b">
        <f>IF(ISBLANK(tData[[#This Row],[Tournament]]),"",NOT(ISERR(FIND("SAP",UPPER(tData[[#This Row],[Team]])))))</f>
        <v>0</v>
      </c>
    </row>
    <row r="507" spans="2:22" ht="16" x14ac:dyDescent="0.2">
      <c r="B507" s="41" t="s">
        <v>37</v>
      </c>
      <c r="C507" s="41"/>
      <c r="D507" s="41" t="str">
        <f ca="1">IFERROR(OFFSET(tComplete[[#Headers],[Country]],MATCH(tData[[#This Row],[Tournament]],tComplete[Tournament],0),0),"")</f>
        <v>DE</v>
      </c>
      <c r="E507" s="49">
        <f ca="1">IFERROR(OFFSET(tComplete[[#Headers],[Date]],MATCH(tData[[#This Row],[Tournament]],tComplete[Tournament],0),0),"")</f>
        <v>46060</v>
      </c>
      <c r="F507" s="49" t="str">
        <f ca="1">IFERROR(OFFSET(tComplete[[#Headers],[Round]],MATCH(tData[[#This Row],[Tournament]],tComplete[Tournament],0),0),"")</f>
        <v>Regio</v>
      </c>
      <c r="G507" s="41" t="s">
        <v>805</v>
      </c>
      <c r="H507" s="41">
        <v>265</v>
      </c>
      <c r="I507" s="41">
        <v>235</v>
      </c>
      <c r="J507" s="41">
        <v>155</v>
      </c>
      <c r="K507" s="41"/>
      <c r="L507" s="41">
        <v>310</v>
      </c>
      <c r="M507" s="41">
        <v>265</v>
      </c>
      <c r="N507" s="41">
        <v>275</v>
      </c>
      <c r="O507" s="48">
        <f>IF(ISBLANK(B507),"",IF(COUNT(tData[[#This Row],[R1]:[R3]])=0,"",MAX(tData[[#This Row],[R1]:[R3]])))</f>
        <v>265</v>
      </c>
      <c r="P507" s="50">
        <f>IF(ISBLANK(tData[[#This Row],[Tournament]]),"",IF(COUNT(tData[[#This Row],[R1]:[R3]])=0,"",MAX(tData[[#This Row],[R1]:[R3]],tData[[#This Row],[QF]:[F2]])))</f>
        <v>310</v>
      </c>
      <c r="Q507" s="51">
        <f>IF(ISBLANK(tData[[#This Row],[Tournament]]),"",IFERROR(AVERAGE(tData[[#This Row],[R1]:[R3]],tData[[#This Row],[QF]:[F2]]),""))</f>
        <v>250.83333333333334</v>
      </c>
      <c r="R507" s="51" t="str">
        <f>IF(ISBLANK(tData[[#This Row],[Tournament]]),"",IF(COUNT(tData[[#This Row],[R1]:[R3]])=0,"No show",RIGHT("000"&amp;FLOOR(tData[[#This Row],[Best]],$R$1),3)&amp;"-"&amp;RIGHT("000"&amp;FLOOR(tData[[#This Row],[Best]],$R$1)+$R$1-1,3)))</f>
        <v>300-349</v>
      </c>
      <c r="S507" s="51" t="str">
        <f>IF(ISBLANK(tData[[#This Row],[Tournament]]),"",IF(COUNT(tData[[#This Row],[R1]:[R3]])=0,"No show",RIGHT("000"&amp;FLOOR(tData[[#This Row],[Best]],$S$1),3)&amp;"-"&amp;RIGHT("000"&amp;FLOOR(tData[[#This Row],[Best]],$S$1)+$S$1-1,3)))</f>
        <v>310-319</v>
      </c>
      <c r="T507" s="58" t="s">
        <v>74</v>
      </c>
      <c r="U507" s="48" t="str">
        <f ca="1">IF(OR(tData[[#This Row],[Q]]="X",tData[[#This Row],[Q]]="*"),IFERROR(OFFSET(tComplete[[#Headers],[Next Round]],MATCH(tData[[#This Row],[Tournament]],tComplete[Tournament],0),0),""),"")</f>
        <v>Qualifikation Deutschland - Siegen</v>
      </c>
      <c r="V507" s="41" t="b">
        <f>IF(ISBLANK(tData[[#This Row],[Tournament]]),"",NOT(ISERR(FIND("SAP",UPPER(tData[[#This Row],[Team]])))))</f>
        <v>0</v>
      </c>
    </row>
    <row r="508" spans="2:22" ht="16" x14ac:dyDescent="0.2">
      <c r="B508" s="41" t="s">
        <v>37</v>
      </c>
      <c r="C508" s="41"/>
      <c r="D508" s="41" t="str">
        <f ca="1">IFERROR(OFFSET(tComplete[[#Headers],[Country]],MATCH(tData[[#This Row],[Tournament]],tComplete[Tournament],0),0),"")</f>
        <v>DE</v>
      </c>
      <c r="E508" s="49">
        <f ca="1">IFERROR(OFFSET(tComplete[[#Headers],[Date]],MATCH(tData[[#This Row],[Tournament]],tComplete[Tournament],0),0),"")</f>
        <v>46060</v>
      </c>
      <c r="F508" s="49" t="str">
        <f ca="1">IFERROR(OFFSET(tComplete[[#Headers],[Round]],MATCH(tData[[#This Row],[Tournament]],tComplete[Tournament],0),0),"")</f>
        <v>Regio</v>
      </c>
      <c r="G508" s="41" t="s">
        <v>806</v>
      </c>
      <c r="H508" s="41">
        <v>280</v>
      </c>
      <c r="I508" s="41">
        <v>200</v>
      </c>
      <c r="J508" s="41">
        <v>260</v>
      </c>
      <c r="K508" s="41"/>
      <c r="L508" s="41">
        <v>280</v>
      </c>
      <c r="M508" s="41">
        <v>55</v>
      </c>
      <c r="N508" s="41">
        <v>225</v>
      </c>
      <c r="O508" s="48">
        <f>IF(ISBLANK(B508),"",IF(COUNT(tData[[#This Row],[R1]:[R3]])=0,"",MAX(tData[[#This Row],[R1]:[R3]])))</f>
        <v>280</v>
      </c>
      <c r="P508" s="50">
        <f>IF(ISBLANK(tData[[#This Row],[Tournament]]),"",IF(COUNT(tData[[#This Row],[R1]:[R3]])=0,"",MAX(tData[[#This Row],[R1]:[R3]],tData[[#This Row],[QF]:[F2]])))</f>
        <v>280</v>
      </c>
      <c r="Q508" s="51">
        <f>IF(ISBLANK(tData[[#This Row],[Tournament]]),"",IFERROR(AVERAGE(tData[[#This Row],[R1]:[R3]],tData[[#This Row],[QF]:[F2]]),""))</f>
        <v>216.66666666666666</v>
      </c>
      <c r="R508" s="51" t="str">
        <f>IF(ISBLANK(tData[[#This Row],[Tournament]]),"",IF(COUNT(tData[[#This Row],[R1]:[R3]])=0,"No show",RIGHT("000"&amp;FLOOR(tData[[#This Row],[Best]],$R$1),3)&amp;"-"&amp;RIGHT("000"&amp;FLOOR(tData[[#This Row],[Best]],$R$1)+$R$1-1,3)))</f>
        <v>250-299</v>
      </c>
      <c r="S508" s="51" t="str">
        <f>IF(ISBLANK(tData[[#This Row],[Tournament]]),"",IF(COUNT(tData[[#This Row],[R1]:[R3]])=0,"No show",RIGHT("000"&amp;FLOOR(tData[[#This Row],[Best]],$S$1),3)&amp;"-"&amp;RIGHT("000"&amp;FLOOR(tData[[#This Row],[Best]],$S$1)+$S$1-1,3)))</f>
        <v>280-289</v>
      </c>
      <c r="T508" s="58" t="s">
        <v>74</v>
      </c>
      <c r="U508" s="59" t="s">
        <v>226</v>
      </c>
      <c r="V508" s="41" t="b">
        <f>IF(ISBLANK(tData[[#This Row],[Tournament]]),"",NOT(ISERR(FIND("SAP",UPPER(tData[[#This Row],[Team]])))))</f>
        <v>0</v>
      </c>
    </row>
    <row r="509" spans="2:22" ht="16" x14ac:dyDescent="0.2">
      <c r="B509" s="41" t="s">
        <v>37</v>
      </c>
      <c r="C509" s="41"/>
      <c r="D509" s="41" t="str">
        <f ca="1">IFERROR(OFFSET(tComplete[[#Headers],[Country]],MATCH(tData[[#This Row],[Tournament]],tComplete[Tournament],0),0),"")</f>
        <v>DE</v>
      </c>
      <c r="E509" s="49">
        <f ca="1">IFERROR(OFFSET(tComplete[[#Headers],[Date]],MATCH(tData[[#This Row],[Tournament]],tComplete[Tournament],0),0),"")</f>
        <v>46060</v>
      </c>
      <c r="F509" s="49" t="str">
        <f ca="1">IFERROR(OFFSET(tComplete[[#Headers],[Round]],MATCH(tData[[#This Row],[Tournament]],tComplete[Tournament],0),0),"")</f>
        <v>Regio</v>
      </c>
      <c r="G509" s="41" t="s">
        <v>807</v>
      </c>
      <c r="H509" s="41">
        <v>195</v>
      </c>
      <c r="I509" s="41">
        <v>205</v>
      </c>
      <c r="J509" s="41">
        <v>220</v>
      </c>
      <c r="K509" s="41"/>
      <c r="L509" s="41">
        <v>280</v>
      </c>
      <c r="M509" s="41"/>
      <c r="N509" s="41"/>
      <c r="O509" s="48">
        <f>IF(ISBLANK(B509),"",IF(COUNT(tData[[#This Row],[R1]:[R3]])=0,"",MAX(tData[[#This Row],[R1]:[R3]])))</f>
        <v>220</v>
      </c>
      <c r="P509" s="50">
        <f>IF(ISBLANK(tData[[#This Row],[Tournament]]),"",IF(COUNT(tData[[#This Row],[R1]:[R3]])=0,"",MAX(tData[[#This Row],[R1]:[R3]],tData[[#This Row],[QF]:[F2]])))</f>
        <v>280</v>
      </c>
      <c r="Q509" s="51">
        <f>IF(ISBLANK(tData[[#This Row],[Tournament]]),"",IFERROR(AVERAGE(tData[[#This Row],[R1]:[R3]],tData[[#This Row],[QF]:[F2]]),""))</f>
        <v>225</v>
      </c>
      <c r="R509" s="51" t="str">
        <f>IF(ISBLANK(tData[[#This Row],[Tournament]]),"",IF(COUNT(tData[[#This Row],[R1]:[R3]])=0,"No show",RIGHT("000"&amp;FLOOR(tData[[#This Row],[Best]],$R$1),3)&amp;"-"&amp;RIGHT("000"&amp;FLOOR(tData[[#This Row],[Best]],$R$1)+$R$1-1,3)))</f>
        <v>250-299</v>
      </c>
      <c r="S509" s="51" t="str">
        <f>IF(ISBLANK(tData[[#This Row],[Tournament]]),"",IF(COUNT(tData[[#This Row],[R1]:[R3]])=0,"No show",RIGHT("000"&amp;FLOOR(tData[[#This Row],[Best]],$S$1),3)&amp;"-"&amp;RIGHT("000"&amp;FLOOR(tData[[#This Row],[Best]],$S$1)+$S$1-1,3)))</f>
        <v>280-289</v>
      </c>
      <c r="T509" s="58"/>
      <c r="U509" s="48" t="str">
        <f ca="1">IF(OR(tData[[#This Row],[Q]]="X",tData[[#This Row],[Q]]="*"),IFERROR(OFFSET(tComplete[[#Headers],[Next Round]],MATCH(tData[[#This Row],[Tournament]],tComplete[Tournament],0),0),""),"")</f>
        <v/>
      </c>
      <c r="V509" s="41" t="b">
        <f>IF(ISBLANK(tData[[#This Row],[Tournament]]),"",NOT(ISERR(FIND("SAP",UPPER(tData[[#This Row],[Team]])))))</f>
        <v>0</v>
      </c>
    </row>
    <row r="510" spans="2:22" ht="16" x14ac:dyDescent="0.2">
      <c r="B510" s="41" t="s">
        <v>37</v>
      </c>
      <c r="C510" s="41"/>
      <c r="D510" s="41" t="str">
        <f ca="1">IFERROR(OFFSET(tComplete[[#Headers],[Country]],MATCH(tData[[#This Row],[Tournament]],tComplete[Tournament],0),0),"")</f>
        <v>DE</v>
      </c>
      <c r="E510" s="49">
        <f ca="1">IFERROR(OFFSET(tComplete[[#Headers],[Date]],MATCH(tData[[#This Row],[Tournament]],tComplete[Tournament],0),0),"")</f>
        <v>46060</v>
      </c>
      <c r="F510" s="49" t="str">
        <f ca="1">IFERROR(OFFSET(tComplete[[#Headers],[Round]],MATCH(tData[[#This Row],[Tournament]],tComplete[Tournament],0),0),"")</f>
        <v>Regio</v>
      </c>
      <c r="G510" s="41" t="s">
        <v>808</v>
      </c>
      <c r="H510" s="41">
        <v>150</v>
      </c>
      <c r="I510" s="41">
        <v>170</v>
      </c>
      <c r="J510" s="41">
        <v>230</v>
      </c>
      <c r="K510" s="41"/>
      <c r="L510" s="41">
        <v>195</v>
      </c>
      <c r="M510" s="41"/>
      <c r="N510" s="41"/>
      <c r="O510" s="48">
        <f>IF(ISBLANK(B510),"",IF(COUNT(tData[[#This Row],[R1]:[R3]])=0,"",MAX(tData[[#This Row],[R1]:[R3]])))</f>
        <v>230</v>
      </c>
      <c r="P510" s="50">
        <f>IF(ISBLANK(tData[[#This Row],[Tournament]]),"",IF(COUNT(tData[[#This Row],[R1]:[R3]])=0,"",MAX(tData[[#This Row],[R1]:[R3]],tData[[#This Row],[QF]:[F2]])))</f>
        <v>230</v>
      </c>
      <c r="Q510" s="51">
        <f>IF(ISBLANK(tData[[#This Row],[Tournament]]),"",IFERROR(AVERAGE(tData[[#This Row],[R1]:[R3]],tData[[#This Row],[QF]:[F2]]),""))</f>
        <v>186.25</v>
      </c>
      <c r="R510" s="51" t="str">
        <f>IF(ISBLANK(tData[[#This Row],[Tournament]]),"",IF(COUNT(tData[[#This Row],[R1]:[R3]])=0,"No show",RIGHT("000"&amp;FLOOR(tData[[#This Row],[Best]],$R$1),3)&amp;"-"&amp;RIGHT("000"&amp;FLOOR(tData[[#This Row],[Best]],$R$1)+$R$1-1,3)))</f>
        <v>200-249</v>
      </c>
      <c r="S510" s="51" t="str">
        <f>IF(ISBLANK(tData[[#This Row],[Tournament]]),"",IF(COUNT(tData[[#This Row],[R1]:[R3]])=0,"No show",RIGHT("000"&amp;FLOOR(tData[[#This Row],[Best]],$S$1),3)&amp;"-"&amp;RIGHT("000"&amp;FLOOR(tData[[#This Row],[Best]],$S$1)+$S$1-1,3)))</f>
        <v>230-239</v>
      </c>
      <c r="T510" s="58"/>
      <c r="U510" s="48" t="str">
        <f ca="1">IF(OR(tData[[#This Row],[Q]]="X",tData[[#This Row],[Q]]="*"),IFERROR(OFFSET(tComplete[[#Headers],[Next Round]],MATCH(tData[[#This Row],[Tournament]],tComplete[Tournament],0),0),""),"")</f>
        <v/>
      </c>
      <c r="V510" s="41" t="b">
        <f>IF(ISBLANK(tData[[#This Row],[Tournament]]),"",NOT(ISERR(FIND("SAP",UPPER(tData[[#This Row],[Team]])))))</f>
        <v>0</v>
      </c>
    </row>
    <row r="511" spans="2:22" ht="16" x14ac:dyDescent="0.2">
      <c r="B511" s="41" t="s">
        <v>37</v>
      </c>
      <c r="C511" s="41"/>
      <c r="D511" s="41" t="str">
        <f ca="1">IFERROR(OFFSET(tComplete[[#Headers],[Country]],MATCH(tData[[#This Row],[Tournament]],tComplete[Tournament],0),0),"")</f>
        <v>DE</v>
      </c>
      <c r="E511" s="49">
        <f ca="1">IFERROR(OFFSET(tComplete[[#Headers],[Date]],MATCH(tData[[#This Row],[Tournament]],tComplete[Tournament],0),0),"")</f>
        <v>46060</v>
      </c>
      <c r="F511" s="49" t="str">
        <f ca="1">IFERROR(OFFSET(tComplete[[#Headers],[Round]],MATCH(tData[[#This Row],[Tournament]],tComplete[Tournament],0),0),"")</f>
        <v>Regio</v>
      </c>
      <c r="G511" s="41" t="s">
        <v>809</v>
      </c>
      <c r="H511" s="41">
        <v>150</v>
      </c>
      <c r="I511" s="41">
        <v>185</v>
      </c>
      <c r="J511" s="41">
        <v>220</v>
      </c>
      <c r="K511" s="41"/>
      <c r="L511" s="41"/>
      <c r="M511" s="41"/>
      <c r="N511" s="41"/>
      <c r="O511" s="48">
        <f>IF(ISBLANK(B511),"",IF(COUNT(tData[[#This Row],[R1]:[R3]])=0,"",MAX(tData[[#This Row],[R1]:[R3]])))</f>
        <v>220</v>
      </c>
      <c r="P511" s="50">
        <f>IF(ISBLANK(tData[[#This Row],[Tournament]]),"",IF(COUNT(tData[[#This Row],[R1]:[R3]])=0,"",MAX(tData[[#This Row],[R1]:[R3]],tData[[#This Row],[QF]:[F2]])))</f>
        <v>220</v>
      </c>
      <c r="Q511" s="51">
        <f>IF(ISBLANK(tData[[#This Row],[Tournament]]),"",IFERROR(AVERAGE(tData[[#This Row],[R1]:[R3]],tData[[#This Row],[QF]:[F2]]),""))</f>
        <v>185</v>
      </c>
      <c r="R511" s="51" t="str">
        <f>IF(ISBLANK(tData[[#This Row],[Tournament]]),"",IF(COUNT(tData[[#This Row],[R1]:[R3]])=0,"No show",RIGHT("000"&amp;FLOOR(tData[[#This Row],[Best]],$R$1),3)&amp;"-"&amp;RIGHT("000"&amp;FLOOR(tData[[#This Row],[Best]],$R$1)+$R$1-1,3)))</f>
        <v>200-249</v>
      </c>
      <c r="S511" s="51" t="str">
        <f>IF(ISBLANK(tData[[#This Row],[Tournament]]),"",IF(COUNT(tData[[#This Row],[R1]:[R3]])=0,"No show",RIGHT("000"&amp;FLOOR(tData[[#This Row],[Best]],$S$1),3)&amp;"-"&amp;RIGHT("000"&amp;FLOOR(tData[[#This Row],[Best]],$S$1)+$S$1-1,3)))</f>
        <v>220-229</v>
      </c>
      <c r="T511" s="58"/>
      <c r="U511" s="48" t="str">
        <f ca="1">IF(OR(tData[[#This Row],[Q]]="X",tData[[#This Row],[Q]]="*"),IFERROR(OFFSET(tComplete[[#Headers],[Next Round]],MATCH(tData[[#This Row],[Tournament]],tComplete[Tournament],0),0),""),"")</f>
        <v/>
      </c>
      <c r="V511" s="41" t="b">
        <f>IF(ISBLANK(tData[[#This Row],[Tournament]]),"",NOT(ISERR(FIND("SAP",UPPER(tData[[#This Row],[Team]])))))</f>
        <v>0</v>
      </c>
    </row>
    <row r="512" spans="2:22" ht="16" x14ac:dyDescent="0.2">
      <c r="B512" s="41" t="s">
        <v>37</v>
      </c>
      <c r="C512" s="41"/>
      <c r="D512" s="41" t="str">
        <f ca="1">IFERROR(OFFSET(tComplete[[#Headers],[Country]],MATCH(tData[[#This Row],[Tournament]],tComplete[Tournament],0),0),"")</f>
        <v>DE</v>
      </c>
      <c r="E512" s="49">
        <f ca="1">IFERROR(OFFSET(tComplete[[#Headers],[Date]],MATCH(tData[[#This Row],[Tournament]],tComplete[Tournament],0),0),"")</f>
        <v>46060</v>
      </c>
      <c r="F512" s="49" t="str">
        <f ca="1">IFERROR(OFFSET(tComplete[[#Headers],[Round]],MATCH(tData[[#This Row],[Tournament]],tComplete[Tournament],0),0),"")</f>
        <v>Regio</v>
      </c>
      <c r="G512" s="41" t="s">
        <v>810</v>
      </c>
      <c r="H512" s="41">
        <v>85</v>
      </c>
      <c r="I512" s="41">
        <v>210</v>
      </c>
      <c r="J512" s="41">
        <v>175</v>
      </c>
      <c r="K512" s="41"/>
      <c r="L512" s="41"/>
      <c r="M512" s="41"/>
      <c r="N512" s="41"/>
      <c r="O512" s="48">
        <f>IF(ISBLANK(B512),"",IF(COUNT(tData[[#This Row],[R1]:[R3]])=0,"",MAX(tData[[#This Row],[R1]:[R3]])))</f>
        <v>210</v>
      </c>
      <c r="P512" s="50">
        <f>IF(ISBLANK(tData[[#This Row],[Tournament]]),"",IF(COUNT(tData[[#This Row],[R1]:[R3]])=0,"",MAX(tData[[#This Row],[R1]:[R3]],tData[[#This Row],[QF]:[F2]])))</f>
        <v>210</v>
      </c>
      <c r="Q512" s="51">
        <f>IF(ISBLANK(tData[[#This Row],[Tournament]]),"",IFERROR(AVERAGE(tData[[#This Row],[R1]:[R3]],tData[[#This Row],[QF]:[F2]]),""))</f>
        <v>156.66666666666666</v>
      </c>
      <c r="R512" s="51" t="str">
        <f>IF(ISBLANK(tData[[#This Row],[Tournament]]),"",IF(COUNT(tData[[#This Row],[R1]:[R3]])=0,"No show",RIGHT("000"&amp;FLOOR(tData[[#This Row],[Best]],$R$1),3)&amp;"-"&amp;RIGHT("000"&amp;FLOOR(tData[[#This Row],[Best]],$R$1)+$R$1-1,3)))</f>
        <v>200-249</v>
      </c>
      <c r="S512" s="51" t="str">
        <f>IF(ISBLANK(tData[[#This Row],[Tournament]]),"",IF(COUNT(tData[[#This Row],[R1]:[R3]])=0,"No show",RIGHT("000"&amp;FLOOR(tData[[#This Row],[Best]],$S$1),3)&amp;"-"&amp;RIGHT("000"&amp;FLOOR(tData[[#This Row],[Best]],$S$1)+$S$1-1,3)))</f>
        <v>210-219</v>
      </c>
      <c r="T512" s="58"/>
      <c r="U512" s="48" t="str">
        <f ca="1">IF(OR(tData[[#This Row],[Q]]="X",tData[[#This Row],[Q]]="*"),IFERROR(OFFSET(tComplete[[#Headers],[Next Round]],MATCH(tData[[#This Row],[Tournament]],tComplete[Tournament],0),0),""),"")</f>
        <v/>
      </c>
      <c r="V512" s="41" t="b">
        <f>IF(ISBLANK(tData[[#This Row],[Tournament]]),"",NOT(ISERR(FIND("SAP",UPPER(tData[[#This Row],[Team]])))))</f>
        <v>0</v>
      </c>
    </row>
    <row r="513" spans="2:22" ht="16" x14ac:dyDescent="0.2">
      <c r="B513" s="41" t="s">
        <v>37</v>
      </c>
      <c r="C513" s="41"/>
      <c r="D513" s="41" t="str">
        <f ca="1">IFERROR(OFFSET(tComplete[[#Headers],[Country]],MATCH(tData[[#This Row],[Tournament]],tComplete[Tournament],0),0),"")</f>
        <v>DE</v>
      </c>
      <c r="E513" s="49">
        <f ca="1">IFERROR(OFFSET(tComplete[[#Headers],[Date]],MATCH(tData[[#This Row],[Tournament]],tComplete[Tournament],0),0),"")</f>
        <v>46060</v>
      </c>
      <c r="F513" s="49" t="str">
        <f ca="1">IFERROR(OFFSET(tComplete[[#Headers],[Round]],MATCH(tData[[#This Row],[Tournament]],tComplete[Tournament],0),0),"")</f>
        <v>Regio</v>
      </c>
      <c r="G513" s="41" t="s">
        <v>811</v>
      </c>
      <c r="H513" s="41">
        <v>200</v>
      </c>
      <c r="I513" s="41">
        <v>200</v>
      </c>
      <c r="J513" s="41">
        <v>185</v>
      </c>
      <c r="K513" s="41"/>
      <c r="L513" s="41"/>
      <c r="M513" s="41"/>
      <c r="N513" s="41"/>
      <c r="O513" s="48">
        <f>IF(ISBLANK(B513),"",IF(COUNT(tData[[#This Row],[R1]:[R3]])=0,"",MAX(tData[[#This Row],[R1]:[R3]])))</f>
        <v>200</v>
      </c>
      <c r="P513" s="50">
        <f>IF(ISBLANK(tData[[#This Row],[Tournament]]),"",IF(COUNT(tData[[#This Row],[R1]:[R3]])=0,"",MAX(tData[[#This Row],[R1]:[R3]],tData[[#This Row],[QF]:[F2]])))</f>
        <v>200</v>
      </c>
      <c r="Q513" s="51">
        <f>IF(ISBLANK(tData[[#This Row],[Tournament]]),"",IFERROR(AVERAGE(tData[[#This Row],[R1]:[R3]],tData[[#This Row],[QF]:[F2]]),""))</f>
        <v>195</v>
      </c>
      <c r="R513" s="51" t="str">
        <f>IF(ISBLANK(tData[[#This Row],[Tournament]]),"",IF(COUNT(tData[[#This Row],[R1]:[R3]])=0,"No show",RIGHT("000"&amp;FLOOR(tData[[#This Row],[Best]],$R$1),3)&amp;"-"&amp;RIGHT("000"&amp;FLOOR(tData[[#This Row],[Best]],$R$1)+$R$1-1,3)))</f>
        <v>200-249</v>
      </c>
      <c r="S513" s="51" t="str">
        <f>IF(ISBLANK(tData[[#This Row],[Tournament]]),"",IF(COUNT(tData[[#This Row],[R1]:[R3]])=0,"No show",RIGHT("000"&amp;FLOOR(tData[[#This Row],[Best]],$S$1),3)&amp;"-"&amp;RIGHT("000"&amp;FLOOR(tData[[#This Row],[Best]],$S$1)+$S$1-1,3)))</f>
        <v>200-209</v>
      </c>
      <c r="T513" s="58"/>
      <c r="U513" s="48" t="str">
        <f ca="1">IF(OR(tData[[#This Row],[Q]]="X",tData[[#This Row],[Q]]="*"),IFERROR(OFFSET(tComplete[[#Headers],[Next Round]],MATCH(tData[[#This Row],[Tournament]],tComplete[Tournament],0),0),""),"")</f>
        <v/>
      </c>
      <c r="V513" s="41" t="b">
        <f>IF(ISBLANK(tData[[#This Row],[Tournament]]),"",NOT(ISERR(FIND("SAP",UPPER(tData[[#This Row],[Team]])))))</f>
        <v>0</v>
      </c>
    </row>
    <row r="514" spans="2:22" ht="16" x14ac:dyDescent="0.2">
      <c r="B514" s="41" t="s">
        <v>37</v>
      </c>
      <c r="C514" s="41"/>
      <c r="D514" s="41" t="str">
        <f ca="1">IFERROR(OFFSET(tComplete[[#Headers],[Country]],MATCH(tData[[#This Row],[Tournament]],tComplete[Tournament],0),0),"")</f>
        <v>DE</v>
      </c>
      <c r="E514" s="49">
        <f ca="1">IFERROR(OFFSET(tComplete[[#Headers],[Date]],MATCH(tData[[#This Row],[Tournament]],tComplete[Tournament],0),0),"")</f>
        <v>46060</v>
      </c>
      <c r="F514" s="49" t="str">
        <f ca="1">IFERROR(OFFSET(tComplete[[#Headers],[Round]],MATCH(tData[[#This Row],[Tournament]],tComplete[Tournament],0),0),"")</f>
        <v>Regio</v>
      </c>
      <c r="G514" s="41" t="s">
        <v>812</v>
      </c>
      <c r="H514" s="41">
        <v>155</v>
      </c>
      <c r="I514" s="41">
        <v>160</v>
      </c>
      <c r="J514" s="41">
        <v>190</v>
      </c>
      <c r="K514" s="41"/>
      <c r="L514" s="41"/>
      <c r="M514" s="41"/>
      <c r="N514" s="41"/>
      <c r="O514" s="48">
        <f>IF(ISBLANK(B514),"",IF(COUNT(tData[[#This Row],[R1]:[R3]])=0,"",MAX(tData[[#This Row],[R1]:[R3]])))</f>
        <v>190</v>
      </c>
      <c r="P514" s="50">
        <f>IF(ISBLANK(tData[[#This Row],[Tournament]]),"",IF(COUNT(tData[[#This Row],[R1]:[R3]])=0,"",MAX(tData[[#This Row],[R1]:[R3]],tData[[#This Row],[QF]:[F2]])))</f>
        <v>190</v>
      </c>
      <c r="Q514" s="51">
        <f>IF(ISBLANK(tData[[#This Row],[Tournament]]),"",IFERROR(AVERAGE(tData[[#This Row],[R1]:[R3]],tData[[#This Row],[QF]:[F2]]),""))</f>
        <v>168.33333333333334</v>
      </c>
      <c r="R514" s="51" t="str">
        <f>IF(ISBLANK(tData[[#This Row],[Tournament]]),"",IF(COUNT(tData[[#This Row],[R1]:[R3]])=0,"No show",RIGHT("000"&amp;FLOOR(tData[[#This Row],[Best]],$R$1),3)&amp;"-"&amp;RIGHT("000"&amp;FLOOR(tData[[#This Row],[Best]],$R$1)+$R$1-1,3)))</f>
        <v>150-199</v>
      </c>
      <c r="S514" s="51" t="str">
        <f>IF(ISBLANK(tData[[#This Row],[Tournament]]),"",IF(COUNT(tData[[#This Row],[R1]:[R3]])=0,"No show",RIGHT("000"&amp;FLOOR(tData[[#This Row],[Best]],$S$1),3)&amp;"-"&amp;RIGHT("000"&amp;FLOOR(tData[[#This Row],[Best]],$S$1)+$S$1-1,3)))</f>
        <v>190-199</v>
      </c>
      <c r="T514" s="58"/>
      <c r="U514" s="48" t="str">
        <f ca="1">IF(OR(tData[[#This Row],[Q]]="X",tData[[#This Row],[Q]]="*"),IFERROR(OFFSET(tComplete[[#Headers],[Next Round]],MATCH(tData[[#This Row],[Tournament]],tComplete[Tournament],0),0),""),"")</f>
        <v/>
      </c>
      <c r="V514" s="41" t="b">
        <f>IF(ISBLANK(tData[[#This Row],[Tournament]]),"",NOT(ISERR(FIND("SAP",UPPER(tData[[#This Row],[Team]])))))</f>
        <v>0</v>
      </c>
    </row>
    <row r="515" spans="2:22" ht="16" x14ac:dyDescent="0.2">
      <c r="B515" s="41" t="s">
        <v>37</v>
      </c>
      <c r="C515" s="41"/>
      <c r="D515" s="41" t="str">
        <f ca="1">IFERROR(OFFSET(tComplete[[#Headers],[Country]],MATCH(tData[[#This Row],[Tournament]],tComplete[Tournament],0),0),"")</f>
        <v>DE</v>
      </c>
      <c r="E515" s="49">
        <f ca="1">IFERROR(OFFSET(tComplete[[#Headers],[Date]],MATCH(tData[[#This Row],[Tournament]],tComplete[Tournament],0),0),"")</f>
        <v>46060</v>
      </c>
      <c r="F515" s="49" t="str">
        <f ca="1">IFERROR(OFFSET(tComplete[[#Headers],[Round]],MATCH(tData[[#This Row],[Tournament]],tComplete[Tournament],0),0),"")</f>
        <v>Regio</v>
      </c>
      <c r="G515" s="41" t="s">
        <v>813</v>
      </c>
      <c r="H515" s="41">
        <v>160</v>
      </c>
      <c r="I515" s="41">
        <v>190</v>
      </c>
      <c r="J515" s="41">
        <v>115</v>
      </c>
      <c r="K515" s="41"/>
      <c r="L515" s="41"/>
      <c r="M515" s="41"/>
      <c r="N515" s="41"/>
      <c r="O515" s="48">
        <f>IF(ISBLANK(B515),"",IF(COUNT(tData[[#This Row],[R1]:[R3]])=0,"",MAX(tData[[#This Row],[R1]:[R3]])))</f>
        <v>190</v>
      </c>
      <c r="P515" s="50">
        <f>IF(ISBLANK(tData[[#This Row],[Tournament]]),"",IF(COUNT(tData[[#This Row],[R1]:[R3]])=0,"",MAX(tData[[#This Row],[R1]:[R3]],tData[[#This Row],[QF]:[F2]])))</f>
        <v>190</v>
      </c>
      <c r="Q515" s="51">
        <f>IF(ISBLANK(tData[[#This Row],[Tournament]]),"",IFERROR(AVERAGE(tData[[#This Row],[R1]:[R3]],tData[[#This Row],[QF]:[F2]]),""))</f>
        <v>155</v>
      </c>
      <c r="R515" s="51" t="str">
        <f>IF(ISBLANK(tData[[#This Row],[Tournament]]),"",IF(COUNT(tData[[#This Row],[R1]:[R3]])=0,"No show",RIGHT("000"&amp;FLOOR(tData[[#This Row],[Best]],$R$1),3)&amp;"-"&amp;RIGHT("000"&amp;FLOOR(tData[[#This Row],[Best]],$R$1)+$R$1-1,3)))</f>
        <v>150-199</v>
      </c>
      <c r="S515" s="51" t="str">
        <f>IF(ISBLANK(tData[[#This Row],[Tournament]]),"",IF(COUNT(tData[[#This Row],[R1]:[R3]])=0,"No show",RIGHT("000"&amp;FLOOR(tData[[#This Row],[Best]],$S$1),3)&amp;"-"&amp;RIGHT("000"&amp;FLOOR(tData[[#This Row],[Best]],$S$1)+$S$1-1,3)))</f>
        <v>190-199</v>
      </c>
      <c r="T515" s="58" t="s">
        <v>74</v>
      </c>
      <c r="U515" s="48" t="str">
        <f ca="1">IF(OR(tData[[#This Row],[Q]]="X",tData[[#This Row],[Q]]="*"),IFERROR(OFFSET(tComplete[[#Headers],[Next Round]],MATCH(tData[[#This Row],[Tournament]],tComplete[Tournament],0),0),""),"")</f>
        <v>Qualifikation Deutschland - Siegen</v>
      </c>
      <c r="V515" s="41" t="b">
        <f>IF(ISBLANK(tData[[#This Row],[Tournament]]),"",NOT(ISERR(FIND("SAP",UPPER(tData[[#This Row],[Team]])))))</f>
        <v>0</v>
      </c>
    </row>
    <row r="516" spans="2:22" ht="16" x14ac:dyDescent="0.2">
      <c r="B516" s="41" t="s">
        <v>37</v>
      </c>
      <c r="C516" s="41"/>
      <c r="D516" s="41" t="str">
        <f ca="1">IFERROR(OFFSET(tComplete[[#Headers],[Country]],MATCH(tData[[#This Row],[Tournament]],tComplete[Tournament],0),0),"")</f>
        <v>DE</v>
      </c>
      <c r="E516" s="49">
        <f ca="1">IFERROR(OFFSET(tComplete[[#Headers],[Date]],MATCH(tData[[#This Row],[Tournament]],tComplete[Tournament],0),0),"")</f>
        <v>46060</v>
      </c>
      <c r="F516" s="49" t="str">
        <f ca="1">IFERROR(OFFSET(tComplete[[#Headers],[Round]],MATCH(tData[[#This Row],[Tournament]],tComplete[Tournament],0),0),"")</f>
        <v>Regio</v>
      </c>
      <c r="G516" s="41" t="s">
        <v>814</v>
      </c>
      <c r="H516" s="41">
        <v>180</v>
      </c>
      <c r="I516" s="41">
        <v>125</v>
      </c>
      <c r="J516" s="41">
        <v>135</v>
      </c>
      <c r="K516" s="41"/>
      <c r="L516" s="48"/>
      <c r="M516" s="48"/>
      <c r="N516" s="48"/>
      <c r="O516" s="48">
        <f>IF(ISBLANK(B516),"",IF(COUNT(tData[[#This Row],[R1]:[R3]])=0,"",MAX(tData[[#This Row],[R1]:[R3]])))</f>
        <v>180</v>
      </c>
      <c r="P516" s="50">
        <f>IF(ISBLANK(tData[[#This Row],[Tournament]]),"",IF(COUNT(tData[[#This Row],[R1]:[R3]])=0,"",MAX(tData[[#This Row],[R1]:[R3]],tData[[#This Row],[QF]:[F2]])))</f>
        <v>180</v>
      </c>
      <c r="Q516" s="51">
        <f>IF(ISBLANK(tData[[#This Row],[Tournament]]),"",IFERROR(AVERAGE(tData[[#This Row],[R1]:[R3]],tData[[#This Row],[QF]:[F2]]),""))</f>
        <v>146.66666666666666</v>
      </c>
      <c r="R516" s="51" t="str">
        <f>IF(ISBLANK(tData[[#This Row],[Tournament]]),"",IF(COUNT(tData[[#This Row],[R1]:[R3]])=0,"No show",RIGHT("000"&amp;FLOOR(tData[[#This Row],[Best]],$R$1),3)&amp;"-"&amp;RIGHT("000"&amp;FLOOR(tData[[#This Row],[Best]],$R$1)+$R$1-1,3)))</f>
        <v>150-199</v>
      </c>
      <c r="S516" s="51" t="str">
        <f>IF(ISBLANK(tData[[#This Row],[Tournament]]),"",IF(COUNT(tData[[#This Row],[R1]:[R3]])=0,"No show",RIGHT("000"&amp;FLOOR(tData[[#This Row],[Best]],$S$1),3)&amp;"-"&amp;RIGHT("000"&amp;FLOOR(tData[[#This Row],[Best]],$S$1)+$S$1-1,3)))</f>
        <v>180-189</v>
      </c>
      <c r="T516" s="58" t="s">
        <v>74</v>
      </c>
      <c r="U516" s="48" t="str">
        <f ca="1">IF(OR(tData[[#This Row],[Q]]="X",tData[[#This Row],[Q]]="*"),IFERROR(OFFSET(tComplete[[#Headers],[Next Round]],MATCH(tData[[#This Row],[Tournament]],tComplete[Tournament],0),0),""),"")</f>
        <v>Qualifikation Deutschland - Siegen</v>
      </c>
      <c r="V516" s="41" t="b">
        <f>IF(ISBLANK(tData[[#This Row],[Tournament]]),"",NOT(ISERR(FIND("SAP",UPPER(tData[[#This Row],[Team]])))))</f>
        <v>0</v>
      </c>
    </row>
    <row r="517" spans="2:22" ht="16" x14ac:dyDescent="0.2">
      <c r="B517" s="41" t="s">
        <v>37</v>
      </c>
      <c r="C517" s="41"/>
      <c r="D517" s="41" t="str">
        <f ca="1">IFERROR(OFFSET(tComplete[[#Headers],[Country]],MATCH(tData[[#This Row],[Tournament]],tComplete[Tournament],0),0),"")</f>
        <v>DE</v>
      </c>
      <c r="E517" s="49">
        <f ca="1">IFERROR(OFFSET(tComplete[[#Headers],[Date]],MATCH(tData[[#This Row],[Tournament]],tComplete[Tournament],0),0),"")</f>
        <v>46060</v>
      </c>
      <c r="F517" s="49" t="str">
        <f ca="1">IFERROR(OFFSET(tComplete[[#Headers],[Round]],MATCH(tData[[#This Row],[Tournament]],tComplete[Tournament],0),0),"")</f>
        <v>Regio</v>
      </c>
      <c r="G517" s="41" t="s">
        <v>815</v>
      </c>
      <c r="H517" s="41">
        <v>145</v>
      </c>
      <c r="I517" s="41">
        <v>175</v>
      </c>
      <c r="J517" s="41">
        <v>175</v>
      </c>
      <c r="K517" s="41"/>
      <c r="L517" s="48"/>
      <c r="M517" s="48"/>
      <c r="N517" s="48"/>
      <c r="O517" s="48">
        <f>IF(ISBLANK(B517),"",IF(COUNT(tData[[#This Row],[R1]:[R3]])=0,"",MAX(tData[[#This Row],[R1]:[R3]])))</f>
        <v>175</v>
      </c>
      <c r="P517" s="50">
        <f>IF(ISBLANK(tData[[#This Row],[Tournament]]),"",IF(COUNT(tData[[#This Row],[R1]:[R3]])=0,"",MAX(tData[[#This Row],[R1]:[R3]],tData[[#This Row],[QF]:[F2]])))</f>
        <v>175</v>
      </c>
      <c r="Q517" s="51">
        <f>IF(ISBLANK(tData[[#This Row],[Tournament]]),"",IFERROR(AVERAGE(tData[[#This Row],[R1]:[R3]],tData[[#This Row],[QF]:[F2]]),""))</f>
        <v>165</v>
      </c>
      <c r="R517" s="51" t="str">
        <f>IF(ISBLANK(tData[[#This Row],[Tournament]]),"",IF(COUNT(tData[[#This Row],[R1]:[R3]])=0,"No show",RIGHT("000"&amp;FLOOR(tData[[#This Row],[Best]],$R$1),3)&amp;"-"&amp;RIGHT("000"&amp;FLOOR(tData[[#This Row],[Best]],$R$1)+$R$1-1,3)))</f>
        <v>150-199</v>
      </c>
      <c r="S517" s="51" t="str">
        <f>IF(ISBLANK(tData[[#This Row],[Tournament]]),"",IF(COUNT(tData[[#This Row],[R1]:[R3]])=0,"No show",RIGHT("000"&amp;FLOOR(tData[[#This Row],[Best]],$S$1),3)&amp;"-"&amp;RIGHT("000"&amp;FLOOR(tData[[#This Row],[Best]],$S$1)+$S$1-1,3)))</f>
        <v>170-179</v>
      </c>
      <c r="T517" s="58"/>
      <c r="U517" s="48" t="str">
        <f ca="1">IF(OR(tData[[#This Row],[Q]]="X",tData[[#This Row],[Q]]="*"),IFERROR(OFFSET(tComplete[[#Headers],[Next Round]],MATCH(tData[[#This Row],[Tournament]],tComplete[Tournament],0),0),""),"")</f>
        <v/>
      </c>
      <c r="V517" s="41" t="b">
        <f>IF(ISBLANK(tData[[#This Row],[Tournament]]),"",NOT(ISERR(FIND("SAP",UPPER(tData[[#This Row],[Team]])))))</f>
        <v>0</v>
      </c>
    </row>
    <row r="518" spans="2:22" ht="16" x14ac:dyDescent="0.2">
      <c r="B518" s="41" t="s">
        <v>37</v>
      </c>
      <c r="C518" s="41"/>
      <c r="D518" s="41" t="str">
        <f ca="1">IFERROR(OFFSET(tComplete[[#Headers],[Country]],MATCH(tData[[#This Row],[Tournament]],tComplete[Tournament],0),0),"")</f>
        <v>DE</v>
      </c>
      <c r="E518" s="49">
        <f ca="1">IFERROR(OFFSET(tComplete[[#Headers],[Date]],MATCH(tData[[#This Row],[Tournament]],tComplete[Tournament],0),0),"")</f>
        <v>46060</v>
      </c>
      <c r="F518" s="49" t="str">
        <f ca="1">IFERROR(OFFSET(tComplete[[#Headers],[Round]],MATCH(tData[[#This Row],[Tournament]],tComplete[Tournament],0),0),"")</f>
        <v>Regio</v>
      </c>
      <c r="G518" s="41" t="s">
        <v>816</v>
      </c>
      <c r="H518" s="41">
        <v>165</v>
      </c>
      <c r="I518" s="41">
        <v>170</v>
      </c>
      <c r="J518" s="41">
        <v>95</v>
      </c>
      <c r="K518" s="41"/>
      <c r="L518" s="48"/>
      <c r="M518" s="48"/>
      <c r="N518" s="48"/>
      <c r="O518" s="48">
        <f>IF(ISBLANK(B518),"",IF(COUNT(tData[[#This Row],[R1]:[R3]])=0,"",MAX(tData[[#This Row],[R1]:[R3]])))</f>
        <v>170</v>
      </c>
      <c r="P518" s="50">
        <f>IF(ISBLANK(tData[[#This Row],[Tournament]]),"",IF(COUNT(tData[[#This Row],[R1]:[R3]])=0,"",MAX(tData[[#This Row],[R1]:[R3]],tData[[#This Row],[QF]:[F2]])))</f>
        <v>170</v>
      </c>
      <c r="Q518" s="51">
        <f>IF(ISBLANK(tData[[#This Row],[Tournament]]),"",IFERROR(AVERAGE(tData[[#This Row],[R1]:[R3]],tData[[#This Row],[QF]:[F2]]),""))</f>
        <v>143.33333333333334</v>
      </c>
      <c r="R518" s="51" t="str">
        <f>IF(ISBLANK(tData[[#This Row],[Tournament]]),"",IF(COUNT(tData[[#This Row],[R1]:[R3]])=0,"No show",RIGHT("000"&amp;FLOOR(tData[[#This Row],[Best]],$R$1),3)&amp;"-"&amp;RIGHT("000"&amp;FLOOR(tData[[#This Row],[Best]],$R$1)+$R$1-1,3)))</f>
        <v>150-199</v>
      </c>
      <c r="S518" s="51" t="str">
        <f>IF(ISBLANK(tData[[#This Row],[Tournament]]),"",IF(COUNT(tData[[#This Row],[R1]:[R3]])=0,"No show",RIGHT("000"&amp;FLOOR(tData[[#This Row],[Best]],$S$1),3)&amp;"-"&amp;RIGHT("000"&amp;FLOOR(tData[[#This Row],[Best]],$S$1)+$S$1-1,3)))</f>
        <v>170-179</v>
      </c>
      <c r="T518" s="58"/>
      <c r="U518" s="48" t="str">
        <f ca="1">IF(OR(tData[[#This Row],[Q]]="X",tData[[#This Row],[Q]]="*"),IFERROR(OFFSET(tComplete[[#Headers],[Next Round]],MATCH(tData[[#This Row],[Tournament]],tComplete[Tournament],0),0),""),"")</f>
        <v/>
      </c>
      <c r="V518" s="41" t="b">
        <f>IF(ISBLANK(tData[[#This Row],[Tournament]]),"",NOT(ISERR(FIND("SAP",UPPER(tData[[#This Row],[Team]])))))</f>
        <v>0</v>
      </c>
    </row>
    <row r="519" spans="2:22" ht="16" x14ac:dyDescent="0.2">
      <c r="B519" s="41" t="s">
        <v>37</v>
      </c>
      <c r="C519" s="41"/>
      <c r="D519" s="41" t="str">
        <f ca="1">IFERROR(OFFSET(tComplete[[#Headers],[Country]],MATCH(tData[[#This Row],[Tournament]],tComplete[Tournament],0),0),"")</f>
        <v>DE</v>
      </c>
      <c r="E519" s="49">
        <f ca="1">IFERROR(OFFSET(tComplete[[#Headers],[Date]],MATCH(tData[[#This Row],[Tournament]],tComplete[Tournament],0),0),"")</f>
        <v>46060</v>
      </c>
      <c r="F519" s="49" t="str">
        <f ca="1">IFERROR(OFFSET(tComplete[[#Headers],[Round]],MATCH(tData[[#This Row],[Tournament]],tComplete[Tournament],0),0),"")</f>
        <v>Regio</v>
      </c>
      <c r="G519" s="41" t="s">
        <v>817</v>
      </c>
      <c r="H519" s="41">
        <v>140</v>
      </c>
      <c r="I519" s="41">
        <v>160</v>
      </c>
      <c r="J519" s="41">
        <v>95</v>
      </c>
      <c r="K519" s="41"/>
      <c r="L519" s="41"/>
      <c r="M519" s="41"/>
      <c r="N519" s="41"/>
      <c r="O519" s="48">
        <f>IF(ISBLANK(B519),"",IF(COUNT(tData[[#This Row],[R1]:[R3]])=0,"",MAX(tData[[#This Row],[R1]:[R3]])))</f>
        <v>160</v>
      </c>
      <c r="P519" s="50">
        <f>IF(ISBLANK(tData[[#This Row],[Tournament]]),"",IF(COUNT(tData[[#This Row],[R1]:[R3]])=0,"",MAX(tData[[#This Row],[R1]:[R3]],tData[[#This Row],[QF]:[F2]])))</f>
        <v>160</v>
      </c>
      <c r="Q519" s="51">
        <f>IF(ISBLANK(tData[[#This Row],[Tournament]]),"",IFERROR(AVERAGE(tData[[#This Row],[R1]:[R3]],tData[[#This Row],[QF]:[F2]]),""))</f>
        <v>131.66666666666666</v>
      </c>
      <c r="R519" s="51" t="str">
        <f>IF(ISBLANK(tData[[#This Row],[Tournament]]),"",IF(COUNT(tData[[#This Row],[R1]:[R3]])=0,"No show",RIGHT("000"&amp;FLOOR(tData[[#This Row],[Best]],$R$1),3)&amp;"-"&amp;RIGHT("000"&amp;FLOOR(tData[[#This Row],[Best]],$R$1)+$R$1-1,3)))</f>
        <v>150-199</v>
      </c>
      <c r="S519" s="51" t="str">
        <f>IF(ISBLANK(tData[[#This Row],[Tournament]]),"",IF(COUNT(tData[[#This Row],[R1]:[R3]])=0,"No show",RIGHT("000"&amp;FLOOR(tData[[#This Row],[Best]],$S$1),3)&amp;"-"&amp;RIGHT("000"&amp;FLOOR(tData[[#This Row],[Best]],$S$1)+$S$1-1,3)))</f>
        <v>160-169</v>
      </c>
      <c r="T519" s="58"/>
      <c r="U519" s="48" t="str">
        <f ca="1">IF(OR(tData[[#This Row],[Q]]="X",tData[[#This Row],[Q]]="*"),IFERROR(OFFSET(tComplete[[#Headers],[Next Round]],MATCH(tData[[#This Row],[Tournament]],tComplete[Tournament],0),0),""),"")</f>
        <v/>
      </c>
      <c r="V519" s="41" t="b">
        <f>IF(ISBLANK(tData[[#This Row],[Tournament]]),"",NOT(ISERR(FIND("SAP",UPPER(tData[[#This Row],[Team]])))))</f>
        <v>0</v>
      </c>
    </row>
    <row r="520" spans="2:22" ht="16" x14ac:dyDescent="0.2">
      <c r="B520" s="41" t="s">
        <v>37</v>
      </c>
      <c r="C520" s="41"/>
      <c r="D520" s="41" t="str">
        <f ca="1">IFERROR(OFFSET(tComplete[[#Headers],[Country]],MATCH(tData[[#This Row],[Tournament]],tComplete[Tournament],0),0),"")</f>
        <v>DE</v>
      </c>
      <c r="E520" s="49">
        <f ca="1">IFERROR(OFFSET(tComplete[[#Headers],[Date]],MATCH(tData[[#This Row],[Tournament]],tComplete[Tournament],0),0),"")</f>
        <v>46060</v>
      </c>
      <c r="F520" s="49" t="str">
        <f ca="1">IFERROR(OFFSET(tComplete[[#Headers],[Round]],MATCH(tData[[#This Row],[Tournament]],tComplete[Tournament],0),0),"")</f>
        <v>Regio</v>
      </c>
      <c r="G520" s="41" t="s">
        <v>818</v>
      </c>
      <c r="H520" s="41">
        <v>145</v>
      </c>
      <c r="I520" s="41">
        <v>135</v>
      </c>
      <c r="J520" s="41">
        <v>105</v>
      </c>
      <c r="K520" s="41"/>
      <c r="L520" s="41"/>
      <c r="M520" s="41"/>
      <c r="N520" s="41"/>
      <c r="O520" s="48">
        <f>IF(ISBLANK(B520),"",IF(COUNT(tData[[#This Row],[R1]:[R3]])=0,"",MAX(tData[[#This Row],[R1]:[R3]])))</f>
        <v>145</v>
      </c>
      <c r="P520" s="50">
        <f>IF(ISBLANK(tData[[#This Row],[Tournament]]),"",IF(COUNT(tData[[#This Row],[R1]:[R3]])=0,"",MAX(tData[[#This Row],[R1]:[R3]],tData[[#This Row],[QF]:[F2]])))</f>
        <v>145</v>
      </c>
      <c r="Q520" s="51">
        <f>IF(ISBLANK(tData[[#This Row],[Tournament]]),"",IFERROR(AVERAGE(tData[[#This Row],[R1]:[R3]],tData[[#This Row],[QF]:[F2]]),""))</f>
        <v>128.33333333333334</v>
      </c>
      <c r="R520" s="51" t="str">
        <f>IF(ISBLANK(tData[[#This Row],[Tournament]]),"",IF(COUNT(tData[[#This Row],[R1]:[R3]])=0,"No show",RIGHT("000"&amp;FLOOR(tData[[#This Row],[Best]],$R$1),3)&amp;"-"&amp;RIGHT("000"&amp;FLOOR(tData[[#This Row],[Best]],$R$1)+$R$1-1,3)))</f>
        <v>100-149</v>
      </c>
      <c r="S520" s="51" t="str">
        <f>IF(ISBLANK(tData[[#This Row],[Tournament]]),"",IF(COUNT(tData[[#This Row],[R1]:[R3]])=0,"No show",RIGHT("000"&amp;FLOOR(tData[[#This Row],[Best]],$S$1),3)&amp;"-"&amp;RIGHT("000"&amp;FLOOR(tData[[#This Row],[Best]],$S$1)+$S$1-1,3)))</f>
        <v>140-149</v>
      </c>
      <c r="T520" s="58"/>
      <c r="U520" s="48" t="str">
        <f ca="1">IF(OR(tData[[#This Row],[Q]]="X",tData[[#This Row],[Q]]="*"),IFERROR(OFFSET(tComplete[[#Headers],[Next Round]],MATCH(tData[[#This Row],[Tournament]],tComplete[Tournament],0),0),""),"")</f>
        <v/>
      </c>
      <c r="V520" s="41" t="b">
        <f>IF(ISBLANK(tData[[#This Row],[Tournament]]),"",NOT(ISERR(FIND("SAP",UPPER(tData[[#This Row],[Team]])))))</f>
        <v>0</v>
      </c>
    </row>
    <row r="521" spans="2:22" ht="16" x14ac:dyDescent="0.2">
      <c r="B521" s="41" t="s">
        <v>37</v>
      </c>
      <c r="C521" s="41"/>
      <c r="D521" s="41" t="str">
        <f ca="1">IFERROR(OFFSET(tComplete[[#Headers],[Country]],MATCH(tData[[#This Row],[Tournament]],tComplete[Tournament],0),0),"")</f>
        <v>DE</v>
      </c>
      <c r="E521" s="49">
        <f ca="1">IFERROR(OFFSET(tComplete[[#Headers],[Date]],MATCH(tData[[#This Row],[Tournament]],tComplete[Tournament],0),0),"")</f>
        <v>46060</v>
      </c>
      <c r="F521" s="49" t="str">
        <f ca="1">IFERROR(OFFSET(tComplete[[#Headers],[Round]],MATCH(tData[[#This Row],[Tournament]],tComplete[Tournament],0),0),"")</f>
        <v>Regio</v>
      </c>
      <c r="G521" s="46" t="s">
        <v>819</v>
      </c>
      <c r="H521" s="41">
        <v>140</v>
      </c>
      <c r="I521" s="41">
        <v>110</v>
      </c>
      <c r="J521" s="41">
        <v>125</v>
      </c>
      <c r="K521" s="41"/>
      <c r="L521" s="41"/>
      <c r="M521" s="41"/>
      <c r="N521" s="41"/>
      <c r="O521" s="48">
        <f>IF(ISBLANK(B521),"",IF(COUNT(tData[[#This Row],[R1]:[R3]])=0,"",MAX(tData[[#This Row],[R1]:[R3]])))</f>
        <v>140</v>
      </c>
      <c r="P521" s="50">
        <f>IF(ISBLANK(tData[[#This Row],[Tournament]]),"",IF(COUNT(tData[[#This Row],[R1]:[R3]])=0,"",MAX(tData[[#This Row],[R1]:[R3]],tData[[#This Row],[QF]:[F2]])))</f>
        <v>140</v>
      </c>
      <c r="Q521" s="51">
        <f>IF(ISBLANK(tData[[#This Row],[Tournament]]),"",IFERROR(AVERAGE(tData[[#This Row],[R1]:[R3]],tData[[#This Row],[QF]:[F2]]),""))</f>
        <v>125</v>
      </c>
      <c r="R521" s="51" t="str">
        <f>IF(ISBLANK(tData[[#This Row],[Tournament]]),"",IF(COUNT(tData[[#This Row],[R1]:[R3]])=0,"No show",RIGHT("000"&amp;FLOOR(tData[[#This Row],[Best]],$R$1),3)&amp;"-"&amp;RIGHT("000"&amp;FLOOR(tData[[#This Row],[Best]],$R$1)+$R$1-1,3)))</f>
        <v>100-149</v>
      </c>
      <c r="S521" s="51" t="str">
        <f>IF(ISBLANK(tData[[#This Row],[Tournament]]),"",IF(COUNT(tData[[#This Row],[R1]:[R3]])=0,"No show",RIGHT("000"&amp;FLOOR(tData[[#This Row],[Best]],$S$1),3)&amp;"-"&amp;RIGHT("000"&amp;FLOOR(tData[[#This Row],[Best]],$S$1)+$S$1-1,3)))</f>
        <v>140-149</v>
      </c>
      <c r="T521" s="58"/>
      <c r="U521" s="48" t="str">
        <f ca="1">IF(OR(tData[[#This Row],[Q]]="X",tData[[#This Row],[Q]]="*"),IFERROR(OFFSET(tComplete[[#Headers],[Next Round]],MATCH(tData[[#This Row],[Tournament]],tComplete[Tournament],0),0),""),"")</f>
        <v/>
      </c>
      <c r="V521" s="41" t="b">
        <f>IF(ISBLANK(tData[[#This Row],[Tournament]]),"",NOT(ISERR(FIND("SAP",UPPER(tData[[#This Row],[Team]])))))</f>
        <v>0</v>
      </c>
    </row>
    <row r="522" spans="2:22" ht="16" x14ac:dyDescent="0.2">
      <c r="B522" s="41" t="s">
        <v>37</v>
      </c>
      <c r="C522" s="41"/>
      <c r="D522" s="41" t="str">
        <f ca="1">IFERROR(OFFSET(tComplete[[#Headers],[Country]],MATCH(tData[[#This Row],[Tournament]],tComplete[Tournament],0),0),"")</f>
        <v>DE</v>
      </c>
      <c r="E522" s="49">
        <f ca="1">IFERROR(OFFSET(tComplete[[#Headers],[Date]],MATCH(tData[[#This Row],[Tournament]],tComplete[Tournament],0),0),"")</f>
        <v>46060</v>
      </c>
      <c r="F522" s="49" t="str">
        <f ca="1">IFERROR(OFFSET(tComplete[[#Headers],[Round]],MATCH(tData[[#This Row],[Tournament]],tComplete[Tournament],0),0),"")</f>
        <v>Regio</v>
      </c>
      <c r="G522" s="41" t="s">
        <v>820</v>
      </c>
      <c r="H522" s="41">
        <v>75</v>
      </c>
      <c r="I522" s="41">
        <v>75</v>
      </c>
      <c r="J522" s="41">
        <v>110</v>
      </c>
      <c r="K522" s="41"/>
      <c r="L522" s="41"/>
      <c r="M522" s="41"/>
      <c r="N522" s="41"/>
      <c r="O522" s="48">
        <f>IF(ISBLANK(B522),"",IF(COUNT(tData[[#This Row],[R1]:[R3]])=0,"",MAX(tData[[#This Row],[R1]:[R3]])))</f>
        <v>110</v>
      </c>
      <c r="P522" s="50">
        <f>IF(ISBLANK(tData[[#This Row],[Tournament]]),"",IF(COUNT(tData[[#This Row],[R1]:[R3]])=0,"",MAX(tData[[#This Row],[R1]:[R3]],tData[[#This Row],[QF]:[F2]])))</f>
        <v>110</v>
      </c>
      <c r="Q522" s="51">
        <f>IF(ISBLANK(tData[[#This Row],[Tournament]]),"",IFERROR(AVERAGE(tData[[#This Row],[R1]:[R3]],tData[[#This Row],[QF]:[F2]]),""))</f>
        <v>86.666666666666671</v>
      </c>
      <c r="R522" s="51" t="str">
        <f>IF(ISBLANK(tData[[#This Row],[Tournament]]),"",IF(COUNT(tData[[#This Row],[R1]:[R3]])=0,"No show",RIGHT("000"&amp;FLOOR(tData[[#This Row],[Best]],$R$1),3)&amp;"-"&amp;RIGHT("000"&amp;FLOOR(tData[[#This Row],[Best]],$R$1)+$R$1-1,3)))</f>
        <v>100-149</v>
      </c>
      <c r="S522" s="51" t="str">
        <f>IF(ISBLANK(tData[[#This Row],[Tournament]]),"",IF(COUNT(tData[[#This Row],[R1]:[R3]])=0,"No show",RIGHT("000"&amp;FLOOR(tData[[#This Row],[Best]],$S$1),3)&amp;"-"&amp;RIGHT("000"&amp;FLOOR(tData[[#This Row],[Best]],$S$1)+$S$1-1,3)))</f>
        <v>110-119</v>
      </c>
      <c r="T522" s="58"/>
      <c r="U522" s="48" t="str">
        <f ca="1">IF(OR(tData[[#This Row],[Q]]="X",tData[[#This Row],[Q]]="*"),IFERROR(OFFSET(tComplete[[#Headers],[Next Round]],MATCH(tData[[#This Row],[Tournament]],tComplete[Tournament],0),0),""),"")</f>
        <v/>
      </c>
      <c r="V522" s="41" t="b">
        <f>IF(ISBLANK(tData[[#This Row],[Tournament]]),"",NOT(ISERR(FIND("SAP",UPPER(tData[[#This Row],[Team]])))))</f>
        <v>0</v>
      </c>
    </row>
    <row r="523" spans="2:22" ht="16" x14ac:dyDescent="0.2">
      <c r="B523" s="41" t="s">
        <v>37</v>
      </c>
      <c r="C523" s="41"/>
      <c r="D523" s="41" t="str">
        <f ca="1">IFERROR(OFFSET(tComplete[[#Headers],[Country]],MATCH(tData[[#This Row],[Tournament]],tComplete[Tournament],0),0),"")</f>
        <v>DE</v>
      </c>
      <c r="E523" s="49">
        <f ca="1">IFERROR(OFFSET(tComplete[[#Headers],[Date]],MATCH(tData[[#This Row],[Tournament]],tComplete[Tournament],0),0),"")</f>
        <v>46060</v>
      </c>
      <c r="F523" s="49" t="str">
        <f ca="1">IFERROR(OFFSET(tComplete[[#Headers],[Round]],MATCH(tData[[#This Row],[Tournament]],tComplete[Tournament],0),0),"")</f>
        <v>Regio</v>
      </c>
      <c r="G523" s="41" t="s">
        <v>821</v>
      </c>
      <c r="H523" s="41">
        <v>95</v>
      </c>
      <c r="I523" s="41">
        <v>75</v>
      </c>
      <c r="J523" s="41">
        <v>75</v>
      </c>
      <c r="K523" s="41"/>
      <c r="L523" s="41"/>
      <c r="M523" s="41"/>
      <c r="N523" s="41"/>
      <c r="O523" s="48">
        <f>IF(ISBLANK(B523),"",IF(COUNT(tData[[#This Row],[R1]:[R3]])=0,"",MAX(tData[[#This Row],[R1]:[R3]])))</f>
        <v>95</v>
      </c>
      <c r="P523" s="50">
        <f>IF(ISBLANK(tData[[#This Row],[Tournament]]),"",IF(COUNT(tData[[#This Row],[R1]:[R3]])=0,"",MAX(tData[[#This Row],[R1]:[R3]],tData[[#This Row],[QF]:[F2]])))</f>
        <v>95</v>
      </c>
      <c r="Q523" s="51">
        <f>IF(ISBLANK(tData[[#This Row],[Tournament]]),"",IFERROR(AVERAGE(tData[[#This Row],[R1]:[R3]],tData[[#This Row],[QF]:[F2]]),""))</f>
        <v>81.666666666666671</v>
      </c>
      <c r="R523" s="51" t="str">
        <f>IF(ISBLANK(tData[[#This Row],[Tournament]]),"",IF(COUNT(tData[[#This Row],[R1]:[R3]])=0,"No show",RIGHT("000"&amp;FLOOR(tData[[#This Row],[Best]],$R$1),3)&amp;"-"&amp;RIGHT("000"&amp;FLOOR(tData[[#This Row],[Best]],$R$1)+$R$1-1,3)))</f>
        <v>050-099</v>
      </c>
      <c r="S523" s="51" t="str">
        <f>IF(ISBLANK(tData[[#This Row],[Tournament]]),"",IF(COUNT(tData[[#This Row],[R1]:[R3]])=0,"No show",RIGHT("000"&amp;FLOOR(tData[[#This Row],[Best]],$S$1),3)&amp;"-"&amp;RIGHT("000"&amp;FLOOR(tData[[#This Row],[Best]],$S$1)+$S$1-1,3)))</f>
        <v>090-099</v>
      </c>
      <c r="T523" s="58"/>
      <c r="U523" s="48" t="str">
        <f ca="1">IF(OR(tData[[#This Row],[Q]]="X",tData[[#This Row],[Q]]="*"),IFERROR(OFFSET(tComplete[[#Headers],[Next Round]],MATCH(tData[[#This Row],[Tournament]],tComplete[Tournament],0),0),""),"")</f>
        <v/>
      </c>
      <c r="V523" s="41" t="b">
        <f>IF(ISBLANK(tData[[#This Row],[Tournament]]),"",NOT(ISERR(FIND("SAP",UPPER(tData[[#This Row],[Team]])))))</f>
        <v>0</v>
      </c>
    </row>
    <row r="524" spans="2:22" ht="16" x14ac:dyDescent="0.2">
      <c r="B524" s="41" t="s">
        <v>37</v>
      </c>
      <c r="C524" s="41"/>
      <c r="D524" s="41" t="str">
        <f ca="1">IFERROR(OFFSET(tComplete[[#Headers],[Country]],MATCH(tData[[#This Row],[Tournament]],tComplete[Tournament],0),0),"")</f>
        <v>DE</v>
      </c>
      <c r="E524" s="49">
        <f ca="1">IFERROR(OFFSET(tComplete[[#Headers],[Date]],MATCH(tData[[#This Row],[Tournament]],tComplete[Tournament],0),0),"")</f>
        <v>46060</v>
      </c>
      <c r="F524" s="49" t="str">
        <f ca="1">IFERROR(OFFSET(tComplete[[#Headers],[Round]],MATCH(tData[[#This Row],[Tournament]],tComplete[Tournament],0),0),"")</f>
        <v>Regio</v>
      </c>
      <c r="G524" s="41" t="s">
        <v>822</v>
      </c>
      <c r="H524" s="41">
        <v>0</v>
      </c>
      <c r="I524" s="41">
        <v>0</v>
      </c>
      <c r="J524" s="41">
        <v>0</v>
      </c>
      <c r="K524" s="41"/>
      <c r="L524" s="41"/>
      <c r="M524" s="41"/>
      <c r="N524" s="41"/>
      <c r="O524" s="48">
        <f>IF(ISBLANK(B524),"",IF(COUNT(tData[[#This Row],[R1]:[R3]])=0,"",MAX(tData[[#This Row],[R1]:[R3]])))</f>
        <v>0</v>
      </c>
      <c r="P524" s="50">
        <f>IF(ISBLANK(tData[[#This Row],[Tournament]]),"",IF(COUNT(tData[[#This Row],[R1]:[R3]])=0,"",MAX(tData[[#This Row],[R1]:[R3]],tData[[#This Row],[QF]:[F2]])))</f>
        <v>0</v>
      </c>
      <c r="Q524" s="51">
        <f>IF(ISBLANK(tData[[#This Row],[Tournament]]),"",IFERROR(AVERAGE(tData[[#This Row],[R1]:[R3]],tData[[#This Row],[QF]:[F2]]),""))</f>
        <v>0</v>
      </c>
      <c r="R524" s="51" t="str">
        <f>IF(ISBLANK(tData[[#This Row],[Tournament]]),"",IF(COUNT(tData[[#This Row],[R1]:[R3]])=0,"No show",RIGHT("000"&amp;FLOOR(tData[[#This Row],[Best]],$R$1),3)&amp;"-"&amp;RIGHT("000"&amp;FLOOR(tData[[#This Row],[Best]],$R$1)+$R$1-1,3)))</f>
        <v>000-049</v>
      </c>
      <c r="S524" s="51" t="str">
        <f>IF(ISBLANK(tData[[#This Row],[Tournament]]),"",IF(COUNT(tData[[#This Row],[R1]:[R3]])=0,"No show",RIGHT("000"&amp;FLOOR(tData[[#This Row],[Best]],$S$1),3)&amp;"-"&amp;RIGHT("000"&amp;FLOOR(tData[[#This Row],[Best]],$S$1)+$S$1-1,3)))</f>
        <v>000-009</v>
      </c>
      <c r="T524" s="58"/>
      <c r="U524" s="48" t="str">
        <f ca="1">IF(OR(tData[[#This Row],[Q]]="X",tData[[#This Row],[Q]]="*"),IFERROR(OFFSET(tComplete[[#Headers],[Next Round]],MATCH(tData[[#This Row],[Tournament]],tComplete[Tournament],0),0),""),"")</f>
        <v/>
      </c>
      <c r="V524" s="41" t="b">
        <f>IF(ISBLANK(tData[[#This Row],[Tournament]]),"",NOT(ISERR(FIND("SAP",UPPER(tData[[#This Row],[Team]])))))</f>
        <v>0</v>
      </c>
    </row>
    <row r="525" spans="2:22" ht="16" x14ac:dyDescent="0.2">
      <c r="B525" s="41" t="s">
        <v>48</v>
      </c>
      <c r="C525" s="41"/>
      <c r="D525" s="41" t="str">
        <f ca="1">IFERROR(OFFSET(tComplete[[#Headers],[Country]],MATCH(tData[[#This Row],[Tournament]],tComplete[Tournament],0),0),"")</f>
        <v>DE</v>
      </c>
      <c r="E525" s="49">
        <f ca="1">IFERROR(OFFSET(tComplete[[#Headers],[Date]],MATCH(tData[[#This Row],[Tournament]],tComplete[Tournament],0),0),"")</f>
        <v>46060</v>
      </c>
      <c r="F525" s="49" t="str">
        <f ca="1">IFERROR(OFFSET(tComplete[[#Headers],[Round]],MATCH(tData[[#This Row],[Tournament]],tComplete[Tournament],0),0),"")</f>
        <v>Regio</v>
      </c>
      <c r="G525" s="41" t="s">
        <v>825</v>
      </c>
      <c r="H525" s="41">
        <v>240</v>
      </c>
      <c r="I525" s="41">
        <v>210</v>
      </c>
      <c r="J525" s="41">
        <v>180</v>
      </c>
      <c r="K525" s="41">
        <v>220</v>
      </c>
      <c r="L525" s="41">
        <v>220</v>
      </c>
      <c r="M525" s="41">
        <v>145</v>
      </c>
      <c r="N525" s="41">
        <v>205</v>
      </c>
      <c r="O525" s="48">
        <f>IF(ISBLANK(B525),"",IF(COUNT(tData[[#This Row],[R1]:[R3]])=0,"",MAX(tData[[#This Row],[R1]:[R3]])))</f>
        <v>240</v>
      </c>
      <c r="P525" s="50">
        <f>IF(ISBLANK(tData[[#This Row],[Tournament]]),"",IF(COUNT(tData[[#This Row],[R1]:[R3]])=0,"",MAX(tData[[#This Row],[R1]:[R3]],tData[[#This Row],[QF]:[F2]])))</f>
        <v>240</v>
      </c>
      <c r="Q525" s="51">
        <f>IF(ISBLANK(tData[[#This Row],[Tournament]]),"",IFERROR(AVERAGE(tData[[#This Row],[R1]:[R3]],tData[[#This Row],[QF]:[F2]]),""))</f>
        <v>202.85714285714286</v>
      </c>
      <c r="R525" s="51" t="str">
        <f>IF(ISBLANK(tData[[#This Row],[Tournament]]),"",IF(COUNT(tData[[#This Row],[R1]:[R3]])=0,"No show",RIGHT("000"&amp;FLOOR(tData[[#This Row],[Best]],$R$1),3)&amp;"-"&amp;RIGHT("000"&amp;FLOOR(tData[[#This Row],[Best]],$R$1)+$R$1-1,3)))</f>
        <v>200-249</v>
      </c>
      <c r="S525" s="51" t="str">
        <f>IF(ISBLANK(tData[[#This Row],[Tournament]]),"",IF(COUNT(tData[[#This Row],[R1]:[R3]])=0,"No show",RIGHT("000"&amp;FLOOR(tData[[#This Row],[Best]],$S$1),3)&amp;"-"&amp;RIGHT("000"&amp;FLOOR(tData[[#This Row],[Best]],$S$1)+$S$1-1,3)))</f>
        <v>240-249</v>
      </c>
      <c r="T525" s="58" t="s">
        <v>74</v>
      </c>
      <c r="U525" s="48" t="str">
        <f ca="1">IF(OR(tData[[#This Row],[Q]]="X",tData[[#This Row],[Q]]="*"),IFERROR(OFFSET(tComplete[[#Headers],[Next Round]],MATCH(tData[[#This Row],[Tournament]],tComplete[Tournament],0),0),""),"")</f>
        <v>Qualifikation Deutschland - Braunschweig</v>
      </c>
      <c r="V525" s="41" t="b">
        <f>IF(ISBLANK(tData[[#This Row],[Tournament]]),"",NOT(ISERR(FIND("SAP",UPPER(tData[[#This Row],[Team]])))))</f>
        <v>0</v>
      </c>
    </row>
    <row r="526" spans="2:22" ht="16" x14ac:dyDescent="0.2">
      <c r="B526" s="41" t="s">
        <v>48</v>
      </c>
      <c r="C526" s="41"/>
      <c r="D526" s="41" t="str">
        <f ca="1">IFERROR(OFFSET(tComplete[[#Headers],[Country]],MATCH(tData[[#This Row],[Tournament]],tComplete[Tournament],0),0),"")</f>
        <v>DE</v>
      </c>
      <c r="E526" s="49">
        <f ca="1">IFERROR(OFFSET(tComplete[[#Headers],[Date]],MATCH(tData[[#This Row],[Tournament]],tComplete[Tournament],0),0),"")</f>
        <v>46060</v>
      </c>
      <c r="F526" s="49" t="str">
        <f ca="1">IFERROR(OFFSET(tComplete[[#Headers],[Round]],MATCH(tData[[#This Row],[Tournament]],tComplete[Tournament],0),0),"")</f>
        <v>Regio</v>
      </c>
      <c r="G526" s="41" t="s">
        <v>824</v>
      </c>
      <c r="H526" s="41">
        <v>210</v>
      </c>
      <c r="I526" s="41">
        <v>80</v>
      </c>
      <c r="J526" s="41">
        <v>220</v>
      </c>
      <c r="K526" s="41">
        <v>185</v>
      </c>
      <c r="L526" s="41">
        <v>195</v>
      </c>
      <c r="M526" s="41">
        <v>220</v>
      </c>
      <c r="N526" s="41">
        <v>165</v>
      </c>
      <c r="O526" s="48">
        <f>IF(ISBLANK(B526),"",IF(COUNT(tData[[#This Row],[R1]:[R3]])=0,"",MAX(tData[[#This Row],[R1]:[R3]])))</f>
        <v>220</v>
      </c>
      <c r="P526" s="50">
        <f>IF(ISBLANK(tData[[#This Row],[Tournament]]),"",IF(COUNT(tData[[#This Row],[R1]:[R3]])=0,"",MAX(tData[[#This Row],[R1]:[R3]],tData[[#This Row],[QF]:[F2]])))</f>
        <v>220</v>
      </c>
      <c r="Q526" s="51">
        <f>IF(ISBLANK(tData[[#This Row],[Tournament]]),"",IFERROR(AVERAGE(tData[[#This Row],[R1]:[R3]],tData[[#This Row],[QF]:[F2]]),""))</f>
        <v>182.14285714285714</v>
      </c>
      <c r="R526" s="51" t="str">
        <f>IF(ISBLANK(tData[[#This Row],[Tournament]]),"",IF(COUNT(tData[[#This Row],[R1]:[R3]])=0,"No show",RIGHT("000"&amp;FLOOR(tData[[#This Row],[Best]],$R$1),3)&amp;"-"&amp;RIGHT("000"&amp;FLOOR(tData[[#This Row],[Best]],$R$1)+$R$1-1,3)))</f>
        <v>200-249</v>
      </c>
      <c r="S526" s="51" t="str">
        <f>IF(ISBLANK(tData[[#This Row],[Tournament]]),"",IF(COUNT(tData[[#This Row],[R1]:[R3]])=0,"No show",RIGHT("000"&amp;FLOOR(tData[[#This Row],[Best]],$S$1),3)&amp;"-"&amp;RIGHT("000"&amp;FLOOR(tData[[#This Row],[Best]],$S$1)+$S$1-1,3)))</f>
        <v>220-229</v>
      </c>
      <c r="T526" s="58"/>
      <c r="U526" s="48" t="str">
        <f ca="1">IF(OR(tData[[#This Row],[Q]]="X",tData[[#This Row],[Q]]="*"),IFERROR(OFFSET(tComplete[[#Headers],[Next Round]],MATCH(tData[[#This Row],[Tournament]],tComplete[Tournament],0),0),""),"")</f>
        <v/>
      </c>
      <c r="V526" s="41" t="b">
        <f>IF(ISBLANK(tData[[#This Row],[Tournament]]),"",NOT(ISERR(FIND("SAP",UPPER(tData[[#This Row],[Team]])))))</f>
        <v>0</v>
      </c>
    </row>
    <row r="527" spans="2:22" ht="16" x14ac:dyDescent="0.2">
      <c r="B527" s="41" t="s">
        <v>48</v>
      </c>
      <c r="C527" s="41"/>
      <c r="D527" s="41" t="str">
        <f ca="1">IFERROR(OFFSET(tComplete[[#Headers],[Country]],MATCH(tData[[#This Row],[Tournament]],tComplete[Tournament],0),0),"")</f>
        <v>DE</v>
      </c>
      <c r="E527" s="49">
        <f ca="1">IFERROR(OFFSET(tComplete[[#Headers],[Date]],MATCH(tData[[#This Row],[Tournament]],tComplete[Tournament],0),0),"")</f>
        <v>46060</v>
      </c>
      <c r="F527" s="49" t="str">
        <f ca="1">IFERROR(OFFSET(tComplete[[#Headers],[Round]],MATCH(tData[[#This Row],[Tournament]],tComplete[Tournament],0),0),"")</f>
        <v>Regio</v>
      </c>
      <c r="G527" s="41" t="s">
        <v>826</v>
      </c>
      <c r="H527" s="41">
        <v>185</v>
      </c>
      <c r="I527" s="41">
        <v>205</v>
      </c>
      <c r="J527" s="41">
        <v>205</v>
      </c>
      <c r="K527" s="41">
        <v>205</v>
      </c>
      <c r="L527" s="41">
        <v>185</v>
      </c>
      <c r="M527" s="41"/>
      <c r="N527" s="41"/>
      <c r="O527" s="48">
        <f>IF(ISBLANK(B527),"",IF(COUNT(tData[[#This Row],[R1]:[R3]])=0,"",MAX(tData[[#This Row],[R1]:[R3]])))</f>
        <v>205</v>
      </c>
      <c r="P527" s="50">
        <f>IF(ISBLANK(tData[[#This Row],[Tournament]]),"",IF(COUNT(tData[[#This Row],[R1]:[R3]])=0,"",MAX(tData[[#This Row],[R1]:[R3]],tData[[#This Row],[QF]:[F2]])))</f>
        <v>205</v>
      </c>
      <c r="Q527" s="51">
        <f>IF(ISBLANK(tData[[#This Row],[Tournament]]),"",IFERROR(AVERAGE(tData[[#This Row],[R1]:[R3]],tData[[#This Row],[QF]:[F2]]),""))</f>
        <v>197</v>
      </c>
      <c r="R527" s="51" t="str">
        <f>IF(ISBLANK(tData[[#This Row],[Tournament]]),"",IF(COUNT(tData[[#This Row],[R1]:[R3]])=0,"No show",RIGHT("000"&amp;FLOOR(tData[[#This Row],[Best]],$R$1),3)&amp;"-"&amp;RIGHT("000"&amp;FLOOR(tData[[#This Row],[Best]],$R$1)+$R$1-1,3)))</f>
        <v>200-249</v>
      </c>
      <c r="S527" s="51" t="str">
        <f>IF(ISBLANK(tData[[#This Row],[Tournament]]),"",IF(COUNT(tData[[#This Row],[R1]:[R3]])=0,"No show",RIGHT("000"&amp;FLOOR(tData[[#This Row],[Best]],$S$1),3)&amp;"-"&amp;RIGHT("000"&amp;FLOOR(tData[[#This Row],[Best]],$S$1)+$S$1-1,3)))</f>
        <v>200-209</v>
      </c>
      <c r="T527" s="58" t="s">
        <v>74</v>
      </c>
      <c r="U527" s="48" t="str">
        <f ca="1">IF(OR(tData[[#This Row],[Q]]="X",tData[[#This Row],[Q]]="*"),IFERROR(OFFSET(tComplete[[#Headers],[Next Round]],MATCH(tData[[#This Row],[Tournament]],tComplete[Tournament],0),0),""),"")</f>
        <v>Qualifikation Deutschland - Braunschweig</v>
      </c>
      <c r="V527" s="41" t="b">
        <f>IF(ISBLANK(tData[[#This Row],[Tournament]]),"",NOT(ISERR(FIND("SAP",UPPER(tData[[#This Row],[Team]])))))</f>
        <v>0</v>
      </c>
    </row>
    <row r="528" spans="2:22" ht="16" x14ac:dyDescent="0.2">
      <c r="B528" s="41" t="s">
        <v>48</v>
      </c>
      <c r="C528" s="41"/>
      <c r="D528" s="41" t="str">
        <f ca="1">IFERROR(OFFSET(tComplete[[#Headers],[Country]],MATCH(tData[[#This Row],[Tournament]],tComplete[Tournament],0),0),"")</f>
        <v>DE</v>
      </c>
      <c r="E528" s="49">
        <f ca="1">IFERROR(OFFSET(tComplete[[#Headers],[Date]],MATCH(tData[[#This Row],[Tournament]],tComplete[Tournament],0),0),"")</f>
        <v>46060</v>
      </c>
      <c r="F528" s="49" t="str">
        <f ca="1">IFERROR(OFFSET(tComplete[[#Headers],[Round]],MATCH(tData[[#This Row],[Tournament]],tComplete[Tournament],0),0),"")</f>
        <v>Regio</v>
      </c>
      <c r="G528" s="41" t="s">
        <v>827</v>
      </c>
      <c r="H528" s="41">
        <v>190</v>
      </c>
      <c r="I528" s="41">
        <v>80</v>
      </c>
      <c r="J528" s="41">
        <v>140</v>
      </c>
      <c r="K528" s="41">
        <v>190</v>
      </c>
      <c r="L528" s="41">
        <v>135</v>
      </c>
      <c r="M528" s="41"/>
      <c r="N528" s="41"/>
      <c r="O528" s="48">
        <f>IF(ISBLANK(B528),"",IF(COUNT(tData[[#This Row],[R1]:[R3]])=0,"",MAX(tData[[#This Row],[R1]:[R3]])))</f>
        <v>190</v>
      </c>
      <c r="P528" s="50">
        <f>IF(ISBLANK(tData[[#This Row],[Tournament]]),"",IF(COUNT(tData[[#This Row],[R1]:[R3]])=0,"",MAX(tData[[#This Row],[R1]:[R3]],tData[[#This Row],[QF]:[F2]])))</f>
        <v>190</v>
      </c>
      <c r="Q528" s="51">
        <f>IF(ISBLANK(tData[[#This Row],[Tournament]]),"",IFERROR(AVERAGE(tData[[#This Row],[R1]:[R3]],tData[[#This Row],[QF]:[F2]]),""))</f>
        <v>147</v>
      </c>
      <c r="R528" s="51" t="str">
        <f>IF(ISBLANK(tData[[#This Row],[Tournament]]),"",IF(COUNT(tData[[#This Row],[R1]:[R3]])=0,"No show",RIGHT("000"&amp;FLOOR(tData[[#This Row],[Best]],$R$1),3)&amp;"-"&amp;RIGHT("000"&amp;FLOOR(tData[[#This Row],[Best]],$R$1)+$R$1-1,3)))</f>
        <v>150-199</v>
      </c>
      <c r="S528" s="51" t="str">
        <f>IF(ISBLANK(tData[[#This Row],[Tournament]]),"",IF(COUNT(tData[[#This Row],[R1]:[R3]])=0,"No show",RIGHT("000"&amp;FLOOR(tData[[#This Row],[Best]],$S$1),3)&amp;"-"&amp;RIGHT("000"&amp;FLOOR(tData[[#This Row],[Best]],$S$1)+$S$1-1,3)))</f>
        <v>190-199</v>
      </c>
      <c r="T528" s="58"/>
      <c r="U528" s="48" t="str">
        <f ca="1">IF(OR(tData[[#This Row],[Q]]="X",tData[[#This Row],[Q]]="*"),IFERROR(OFFSET(tComplete[[#Headers],[Next Round]],MATCH(tData[[#This Row],[Tournament]],tComplete[Tournament],0),0),""),"")</f>
        <v/>
      </c>
      <c r="V528" s="41" t="b">
        <f>IF(ISBLANK(tData[[#This Row],[Tournament]]),"",NOT(ISERR(FIND("SAP",UPPER(tData[[#This Row],[Team]])))))</f>
        <v>0</v>
      </c>
    </row>
    <row r="529" spans="2:22" ht="16" x14ac:dyDescent="0.2">
      <c r="B529" s="41" t="s">
        <v>48</v>
      </c>
      <c r="C529" s="41"/>
      <c r="D529" s="41" t="str">
        <f ca="1">IFERROR(OFFSET(tComplete[[#Headers],[Country]],MATCH(tData[[#This Row],[Tournament]],tComplete[Tournament],0),0),"")</f>
        <v>DE</v>
      </c>
      <c r="E529" s="49">
        <f ca="1">IFERROR(OFFSET(tComplete[[#Headers],[Date]],MATCH(tData[[#This Row],[Tournament]],tComplete[Tournament],0),0),"")</f>
        <v>46060</v>
      </c>
      <c r="F529" s="49" t="str">
        <f ca="1">IFERROR(OFFSET(tComplete[[#Headers],[Round]],MATCH(tData[[#This Row],[Tournament]],tComplete[Tournament],0),0),"")</f>
        <v>Regio</v>
      </c>
      <c r="G529" s="41" t="s">
        <v>828</v>
      </c>
      <c r="H529" s="41">
        <v>160</v>
      </c>
      <c r="I529" s="41">
        <v>135</v>
      </c>
      <c r="J529" s="41">
        <v>220</v>
      </c>
      <c r="K529" s="41">
        <v>175</v>
      </c>
      <c r="L529" s="41"/>
      <c r="M529" s="41"/>
      <c r="N529" s="41"/>
      <c r="O529" s="48">
        <f>IF(ISBLANK(B529),"",IF(COUNT(tData[[#This Row],[R1]:[R3]])=0,"",MAX(tData[[#This Row],[R1]:[R3]])))</f>
        <v>220</v>
      </c>
      <c r="P529" s="50">
        <f>IF(ISBLANK(tData[[#This Row],[Tournament]]),"",IF(COUNT(tData[[#This Row],[R1]:[R3]])=0,"",MAX(tData[[#This Row],[R1]:[R3]],tData[[#This Row],[QF]:[F2]])))</f>
        <v>220</v>
      </c>
      <c r="Q529" s="51">
        <f>IF(ISBLANK(tData[[#This Row],[Tournament]]),"",IFERROR(AVERAGE(tData[[#This Row],[R1]:[R3]],tData[[#This Row],[QF]:[F2]]),""))</f>
        <v>172.5</v>
      </c>
      <c r="R529" s="51" t="str">
        <f>IF(ISBLANK(tData[[#This Row],[Tournament]]),"",IF(COUNT(tData[[#This Row],[R1]:[R3]])=0,"No show",RIGHT("000"&amp;FLOOR(tData[[#This Row],[Best]],$R$1),3)&amp;"-"&amp;RIGHT("000"&amp;FLOOR(tData[[#This Row],[Best]],$R$1)+$R$1-1,3)))</f>
        <v>200-249</v>
      </c>
      <c r="S529" s="51" t="str">
        <f>IF(ISBLANK(tData[[#This Row],[Tournament]]),"",IF(COUNT(tData[[#This Row],[R1]:[R3]])=0,"No show",RIGHT("000"&amp;FLOOR(tData[[#This Row],[Best]],$S$1),3)&amp;"-"&amp;RIGHT("000"&amp;FLOOR(tData[[#This Row],[Best]],$S$1)+$S$1-1,3)))</f>
        <v>220-229</v>
      </c>
      <c r="T529" s="58"/>
      <c r="U529" s="48" t="str">
        <f ca="1">IF(OR(tData[[#This Row],[Q]]="X",tData[[#This Row],[Q]]="*"),IFERROR(OFFSET(tComplete[[#Headers],[Next Round]],MATCH(tData[[#This Row],[Tournament]],tComplete[Tournament],0),0),""),"")</f>
        <v/>
      </c>
      <c r="V529" s="41" t="b">
        <f>IF(ISBLANK(tData[[#This Row],[Tournament]]),"",NOT(ISERR(FIND("SAP",UPPER(tData[[#This Row],[Team]])))))</f>
        <v>0</v>
      </c>
    </row>
    <row r="530" spans="2:22" ht="16" x14ac:dyDescent="0.2">
      <c r="B530" s="41" t="s">
        <v>48</v>
      </c>
      <c r="C530" s="41"/>
      <c r="D530" s="41" t="str">
        <f ca="1">IFERROR(OFFSET(tComplete[[#Headers],[Country]],MATCH(tData[[#This Row],[Tournament]],tComplete[Tournament],0),0),"")</f>
        <v>DE</v>
      </c>
      <c r="E530" s="49">
        <f ca="1">IFERROR(OFFSET(tComplete[[#Headers],[Date]],MATCH(tData[[#This Row],[Tournament]],tComplete[Tournament],0),0),"")</f>
        <v>46060</v>
      </c>
      <c r="F530" s="49" t="str">
        <f ca="1">IFERROR(OFFSET(tComplete[[#Headers],[Round]],MATCH(tData[[#This Row],[Tournament]],tComplete[Tournament],0),0),"")</f>
        <v>Regio</v>
      </c>
      <c r="G530" s="41" t="s">
        <v>829</v>
      </c>
      <c r="H530" s="41">
        <v>75</v>
      </c>
      <c r="I530" s="41">
        <v>125</v>
      </c>
      <c r="J530" s="41">
        <v>200</v>
      </c>
      <c r="K530" s="41">
        <v>170</v>
      </c>
      <c r="L530" s="41"/>
      <c r="M530" s="41"/>
      <c r="N530" s="41"/>
      <c r="O530" s="48">
        <f>IF(ISBLANK(B530),"",IF(COUNT(tData[[#This Row],[R1]:[R3]])=0,"",MAX(tData[[#This Row],[R1]:[R3]])))</f>
        <v>200</v>
      </c>
      <c r="P530" s="50">
        <f>IF(ISBLANK(tData[[#This Row],[Tournament]]),"",IF(COUNT(tData[[#This Row],[R1]:[R3]])=0,"",MAX(tData[[#This Row],[R1]:[R3]],tData[[#This Row],[QF]:[F2]])))</f>
        <v>200</v>
      </c>
      <c r="Q530" s="51">
        <f>IF(ISBLANK(tData[[#This Row],[Tournament]]),"",IFERROR(AVERAGE(tData[[#This Row],[R1]:[R3]],tData[[#This Row],[QF]:[F2]]),""))</f>
        <v>142.5</v>
      </c>
      <c r="R530" s="51" t="str">
        <f>IF(ISBLANK(tData[[#This Row],[Tournament]]),"",IF(COUNT(tData[[#This Row],[R1]:[R3]])=0,"No show",RIGHT("000"&amp;FLOOR(tData[[#This Row],[Best]],$R$1),3)&amp;"-"&amp;RIGHT("000"&amp;FLOOR(tData[[#This Row],[Best]],$R$1)+$R$1-1,3)))</f>
        <v>200-249</v>
      </c>
      <c r="S530" s="51" t="str">
        <f>IF(ISBLANK(tData[[#This Row],[Tournament]]),"",IF(COUNT(tData[[#This Row],[R1]:[R3]])=0,"No show",RIGHT("000"&amp;FLOOR(tData[[#This Row],[Best]],$S$1),3)&amp;"-"&amp;RIGHT("000"&amp;FLOOR(tData[[#This Row],[Best]],$S$1)+$S$1-1,3)))</f>
        <v>200-209</v>
      </c>
      <c r="T530" s="58"/>
      <c r="U530" s="48" t="str">
        <f ca="1">IF(OR(tData[[#This Row],[Q]]="X",tData[[#This Row],[Q]]="*"),IFERROR(OFFSET(tComplete[[#Headers],[Next Round]],MATCH(tData[[#This Row],[Tournament]],tComplete[Tournament],0),0),""),"")</f>
        <v/>
      </c>
      <c r="V530" s="41" t="b">
        <f>IF(ISBLANK(tData[[#This Row],[Tournament]]),"",NOT(ISERR(FIND("SAP",UPPER(tData[[#This Row],[Team]])))))</f>
        <v>0</v>
      </c>
    </row>
    <row r="531" spans="2:22" ht="16" x14ac:dyDescent="0.2">
      <c r="B531" s="41" t="s">
        <v>48</v>
      </c>
      <c r="C531" s="41"/>
      <c r="D531" s="41" t="str">
        <f ca="1">IFERROR(OFFSET(tComplete[[#Headers],[Country]],MATCH(tData[[#This Row],[Tournament]],tComplete[Tournament],0),0),"")</f>
        <v>DE</v>
      </c>
      <c r="E531" s="49">
        <f ca="1">IFERROR(OFFSET(tComplete[[#Headers],[Date]],MATCH(tData[[#This Row],[Tournament]],tComplete[Tournament],0),0),"")</f>
        <v>46060</v>
      </c>
      <c r="F531" s="49" t="str">
        <f ca="1">IFERROR(OFFSET(tComplete[[#Headers],[Round]],MATCH(tData[[#This Row],[Tournament]],tComplete[Tournament],0),0),"")</f>
        <v>Regio</v>
      </c>
      <c r="G531" s="41" t="s">
        <v>830</v>
      </c>
      <c r="H531" s="41">
        <v>120</v>
      </c>
      <c r="I531" s="41">
        <v>155</v>
      </c>
      <c r="J531" s="41">
        <v>95</v>
      </c>
      <c r="K531" s="41">
        <v>160</v>
      </c>
      <c r="L531" s="41"/>
      <c r="M531" s="41"/>
      <c r="N531" s="41"/>
      <c r="O531" s="48">
        <f>IF(ISBLANK(B531),"",IF(COUNT(tData[[#This Row],[R1]:[R3]])=0,"",MAX(tData[[#This Row],[R1]:[R3]])))</f>
        <v>155</v>
      </c>
      <c r="P531" s="50">
        <f>IF(ISBLANK(tData[[#This Row],[Tournament]]),"",IF(COUNT(tData[[#This Row],[R1]:[R3]])=0,"",MAX(tData[[#This Row],[R1]:[R3]],tData[[#This Row],[QF]:[F2]])))</f>
        <v>160</v>
      </c>
      <c r="Q531" s="51">
        <f>IF(ISBLANK(tData[[#This Row],[Tournament]]),"",IFERROR(AVERAGE(tData[[#This Row],[R1]:[R3]],tData[[#This Row],[QF]:[F2]]),""))</f>
        <v>132.5</v>
      </c>
      <c r="R531" s="51" t="str">
        <f>IF(ISBLANK(tData[[#This Row],[Tournament]]),"",IF(COUNT(tData[[#This Row],[R1]:[R3]])=0,"No show",RIGHT("000"&amp;FLOOR(tData[[#This Row],[Best]],$R$1),3)&amp;"-"&amp;RIGHT("000"&amp;FLOOR(tData[[#This Row],[Best]],$R$1)+$R$1-1,3)))</f>
        <v>150-199</v>
      </c>
      <c r="S531" s="51" t="str">
        <f>IF(ISBLANK(tData[[#This Row],[Tournament]]),"",IF(COUNT(tData[[#This Row],[R1]:[R3]])=0,"No show",RIGHT("000"&amp;FLOOR(tData[[#This Row],[Best]],$S$1),3)&amp;"-"&amp;RIGHT("000"&amp;FLOOR(tData[[#This Row],[Best]],$S$1)+$S$1-1,3)))</f>
        <v>160-169</v>
      </c>
      <c r="T531" s="58"/>
      <c r="U531" s="48" t="str">
        <f ca="1">IF(OR(tData[[#This Row],[Q]]="X",tData[[#This Row],[Q]]="*"),IFERROR(OFFSET(tComplete[[#Headers],[Next Round]],MATCH(tData[[#This Row],[Tournament]],tComplete[Tournament],0),0),""),"")</f>
        <v/>
      </c>
      <c r="V531" s="41" t="b">
        <f>IF(ISBLANK(tData[[#This Row],[Tournament]]),"",NOT(ISERR(FIND("SAP",UPPER(tData[[#This Row],[Team]])))))</f>
        <v>0</v>
      </c>
    </row>
    <row r="532" spans="2:22" ht="16" x14ac:dyDescent="0.2">
      <c r="B532" s="41" t="s">
        <v>48</v>
      </c>
      <c r="C532" s="41"/>
      <c r="D532" s="41" t="str">
        <f ca="1">IFERROR(OFFSET(tComplete[[#Headers],[Country]],MATCH(tData[[#This Row],[Tournament]],tComplete[Tournament],0),0),"")</f>
        <v>DE</v>
      </c>
      <c r="E532" s="49">
        <f ca="1">IFERROR(OFFSET(tComplete[[#Headers],[Date]],MATCH(tData[[#This Row],[Tournament]],tComplete[Tournament],0),0),"")</f>
        <v>46060</v>
      </c>
      <c r="F532" s="49" t="str">
        <f ca="1">IFERROR(OFFSET(tComplete[[#Headers],[Round]],MATCH(tData[[#This Row],[Tournament]],tComplete[Tournament],0),0),"")</f>
        <v>Regio</v>
      </c>
      <c r="G532" s="46" t="s">
        <v>831</v>
      </c>
      <c r="H532" s="41">
        <v>85</v>
      </c>
      <c r="I532" s="41">
        <v>140</v>
      </c>
      <c r="J532" s="41">
        <v>135</v>
      </c>
      <c r="K532" s="41">
        <v>95</v>
      </c>
      <c r="L532" s="41"/>
      <c r="M532" s="41"/>
      <c r="N532" s="41"/>
      <c r="O532" s="48">
        <f>IF(ISBLANK(B532),"",IF(COUNT(tData[[#This Row],[R1]:[R3]])=0,"",MAX(tData[[#This Row],[R1]:[R3]])))</f>
        <v>140</v>
      </c>
      <c r="P532" s="50">
        <f>IF(ISBLANK(tData[[#This Row],[Tournament]]),"",IF(COUNT(tData[[#This Row],[R1]:[R3]])=0,"",MAX(tData[[#This Row],[R1]:[R3]],tData[[#This Row],[QF]:[F2]])))</f>
        <v>140</v>
      </c>
      <c r="Q532" s="51">
        <f>IF(ISBLANK(tData[[#This Row],[Tournament]]),"",IFERROR(AVERAGE(tData[[#This Row],[R1]:[R3]],tData[[#This Row],[QF]:[F2]]),""))</f>
        <v>113.75</v>
      </c>
      <c r="R532" s="51" t="str">
        <f>IF(ISBLANK(tData[[#This Row],[Tournament]]),"",IF(COUNT(tData[[#This Row],[R1]:[R3]])=0,"No show",RIGHT("000"&amp;FLOOR(tData[[#This Row],[Best]],$R$1),3)&amp;"-"&amp;RIGHT("000"&amp;FLOOR(tData[[#This Row],[Best]],$R$1)+$R$1-1,3)))</f>
        <v>100-149</v>
      </c>
      <c r="S532" s="51" t="str">
        <f>IF(ISBLANK(tData[[#This Row],[Tournament]]),"",IF(COUNT(tData[[#This Row],[R1]:[R3]])=0,"No show",RIGHT("000"&amp;FLOOR(tData[[#This Row],[Best]],$S$1),3)&amp;"-"&amp;RIGHT("000"&amp;FLOOR(tData[[#This Row],[Best]],$S$1)+$S$1-1,3)))</f>
        <v>140-149</v>
      </c>
      <c r="T532" s="58"/>
      <c r="U532" s="48" t="str">
        <f ca="1">IF(OR(tData[[#This Row],[Q]]="X",tData[[#This Row],[Q]]="*"),IFERROR(OFFSET(tComplete[[#Headers],[Next Round]],MATCH(tData[[#This Row],[Tournament]],tComplete[Tournament],0),0),""),"")</f>
        <v/>
      </c>
      <c r="V532" s="41" t="b">
        <f>IF(ISBLANK(tData[[#This Row],[Tournament]]),"",NOT(ISERR(FIND("SAP",UPPER(tData[[#This Row],[Team]])))))</f>
        <v>0</v>
      </c>
    </row>
    <row r="533" spans="2:22" ht="16" x14ac:dyDescent="0.2">
      <c r="B533" s="41" t="s">
        <v>48</v>
      </c>
      <c r="C533" s="41"/>
      <c r="D533" s="41" t="str">
        <f ca="1">IFERROR(OFFSET(tComplete[[#Headers],[Country]],MATCH(tData[[#This Row],[Tournament]],tComplete[Tournament],0),0),"")</f>
        <v>DE</v>
      </c>
      <c r="E533" s="49">
        <f ca="1">IFERROR(OFFSET(tComplete[[#Headers],[Date]],MATCH(tData[[#This Row],[Tournament]],tComplete[Tournament],0),0),"")</f>
        <v>46060</v>
      </c>
      <c r="F533" s="49" t="str">
        <f ca="1">IFERROR(OFFSET(tComplete[[#Headers],[Round]],MATCH(tData[[#This Row],[Tournament]],tComplete[Tournament],0),0),"")</f>
        <v>Regio</v>
      </c>
      <c r="G533" s="41" t="s">
        <v>832</v>
      </c>
      <c r="H533" s="41">
        <v>120</v>
      </c>
      <c r="I533" s="41">
        <v>120</v>
      </c>
      <c r="J533" s="41">
        <v>140</v>
      </c>
      <c r="K533" s="41"/>
      <c r="L533" s="48"/>
      <c r="M533" s="48"/>
      <c r="N533" s="48"/>
      <c r="O533" s="48">
        <f>IF(ISBLANK(B533),"",IF(COUNT(tData[[#This Row],[R1]:[R3]])=0,"",MAX(tData[[#This Row],[R1]:[R3]])))</f>
        <v>140</v>
      </c>
      <c r="P533" s="50">
        <f>IF(ISBLANK(tData[[#This Row],[Tournament]]),"",IF(COUNT(tData[[#This Row],[R1]:[R3]])=0,"",MAX(tData[[#This Row],[R1]:[R3]],tData[[#This Row],[QF]:[F2]])))</f>
        <v>140</v>
      </c>
      <c r="Q533" s="51">
        <f>IF(ISBLANK(tData[[#This Row],[Tournament]]),"",IFERROR(AVERAGE(tData[[#This Row],[R1]:[R3]],tData[[#This Row],[QF]:[F2]]),""))</f>
        <v>126.66666666666667</v>
      </c>
      <c r="R533" s="51" t="str">
        <f>IF(ISBLANK(tData[[#This Row],[Tournament]]),"",IF(COUNT(tData[[#This Row],[R1]:[R3]])=0,"No show",RIGHT("000"&amp;FLOOR(tData[[#This Row],[Best]],$R$1),3)&amp;"-"&amp;RIGHT("000"&amp;FLOOR(tData[[#This Row],[Best]],$R$1)+$R$1-1,3)))</f>
        <v>100-149</v>
      </c>
      <c r="S533" s="51" t="str">
        <f>IF(ISBLANK(tData[[#This Row],[Tournament]]),"",IF(COUNT(tData[[#This Row],[R1]:[R3]])=0,"No show",RIGHT("000"&amp;FLOOR(tData[[#This Row],[Best]],$S$1),3)&amp;"-"&amp;RIGHT("000"&amp;FLOOR(tData[[#This Row],[Best]],$S$1)+$S$1-1,3)))</f>
        <v>140-149</v>
      </c>
      <c r="T533" s="58"/>
      <c r="U533" s="48" t="str">
        <f ca="1">IF(OR(tData[[#This Row],[Q]]="X",tData[[#This Row],[Q]]="*"),IFERROR(OFFSET(tComplete[[#Headers],[Next Round]],MATCH(tData[[#This Row],[Tournament]],tComplete[Tournament],0),0),""),"")</f>
        <v/>
      </c>
      <c r="V533" s="41" t="b">
        <f>IF(ISBLANK(tData[[#This Row],[Tournament]]),"",NOT(ISERR(FIND("SAP",UPPER(tData[[#This Row],[Team]])))))</f>
        <v>0</v>
      </c>
    </row>
    <row r="534" spans="2:22" ht="16" x14ac:dyDescent="0.2">
      <c r="B534" s="41" t="s">
        <v>48</v>
      </c>
      <c r="C534" s="41"/>
      <c r="D534" s="41" t="str">
        <f ca="1">IFERROR(OFFSET(tComplete[[#Headers],[Country]],MATCH(tData[[#This Row],[Tournament]],tComplete[Tournament],0),0),"")</f>
        <v>DE</v>
      </c>
      <c r="E534" s="49">
        <f ca="1">IFERROR(OFFSET(tComplete[[#Headers],[Date]],MATCH(tData[[#This Row],[Tournament]],tComplete[Tournament],0),0),"")</f>
        <v>46060</v>
      </c>
      <c r="F534" s="49" t="str">
        <f ca="1">IFERROR(OFFSET(tComplete[[#Headers],[Round]],MATCH(tData[[#This Row],[Tournament]],tComplete[Tournament],0),0),"")</f>
        <v>Regio</v>
      </c>
      <c r="G534" s="41" t="s">
        <v>833</v>
      </c>
      <c r="H534" s="41">
        <v>75</v>
      </c>
      <c r="I534" s="41">
        <v>120</v>
      </c>
      <c r="J534" s="41">
        <v>120</v>
      </c>
      <c r="K534" s="41"/>
      <c r="L534" s="48"/>
      <c r="M534" s="48"/>
      <c r="N534" s="48"/>
      <c r="O534" s="48">
        <f>IF(ISBLANK(B534),"",IF(COUNT(tData[[#This Row],[R1]:[R3]])=0,"",MAX(tData[[#This Row],[R1]:[R3]])))</f>
        <v>120</v>
      </c>
      <c r="P534" s="50">
        <f>IF(ISBLANK(tData[[#This Row],[Tournament]]),"",IF(COUNT(tData[[#This Row],[R1]:[R3]])=0,"",MAX(tData[[#This Row],[R1]:[R3]],tData[[#This Row],[QF]:[F2]])))</f>
        <v>120</v>
      </c>
      <c r="Q534" s="51">
        <f>IF(ISBLANK(tData[[#This Row],[Tournament]]),"",IFERROR(AVERAGE(tData[[#This Row],[R1]:[R3]],tData[[#This Row],[QF]:[F2]]),""))</f>
        <v>105</v>
      </c>
      <c r="R534" s="51" t="str">
        <f>IF(ISBLANK(tData[[#This Row],[Tournament]]),"",IF(COUNT(tData[[#This Row],[R1]:[R3]])=0,"No show",RIGHT("000"&amp;FLOOR(tData[[#This Row],[Best]],$R$1),3)&amp;"-"&amp;RIGHT("000"&amp;FLOOR(tData[[#This Row],[Best]],$R$1)+$R$1-1,3)))</f>
        <v>100-149</v>
      </c>
      <c r="S534" s="51" t="str">
        <f>IF(ISBLANK(tData[[#This Row],[Tournament]]),"",IF(COUNT(tData[[#This Row],[R1]:[R3]])=0,"No show",RIGHT("000"&amp;FLOOR(tData[[#This Row],[Best]],$S$1),3)&amp;"-"&amp;RIGHT("000"&amp;FLOOR(tData[[#This Row],[Best]],$S$1)+$S$1-1,3)))</f>
        <v>120-129</v>
      </c>
      <c r="T534" s="58"/>
      <c r="U534" s="48" t="str">
        <f ca="1">IF(OR(tData[[#This Row],[Q]]="X",tData[[#This Row],[Q]]="*"),IFERROR(OFFSET(tComplete[[#Headers],[Next Round]],MATCH(tData[[#This Row],[Tournament]],tComplete[Tournament],0),0),""),"")</f>
        <v/>
      </c>
      <c r="V534" s="41" t="b">
        <f>IF(ISBLANK(tData[[#This Row],[Tournament]]),"",NOT(ISERR(FIND("SAP",UPPER(tData[[#This Row],[Team]])))))</f>
        <v>0</v>
      </c>
    </row>
    <row r="535" spans="2:22" ht="16" x14ac:dyDescent="0.2">
      <c r="B535" s="41" t="s">
        <v>48</v>
      </c>
      <c r="C535" s="41"/>
      <c r="D535" s="41" t="str">
        <f ca="1">IFERROR(OFFSET(tComplete[[#Headers],[Country]],MATCH(tData[[#This Row],[Tournament]],tComplete[Tournament],0),0),"")</f>
        <v>DE</v>
      </c>
      <c r="E535" s="49">
        <f ca="1">IFERROR(OFFSET(tComplete[[#Headers],[Date]],MATCH(tData[[#This Row],[Tournament]],tComplete[Tournament],0),0),"")</f>
        <v>46060</v>
      </c>
      <c r="F535" s="49" t="str">
        <f ca="1">IFERROR(OFFSET(tComplete[[#Headers],[Round]],MATCH(tData[[#This Row],[Tournament]],tComplete[Tournament],0),0),"")</f>
        <v>Regio</v>
      </c>
      <c r="G535" s="41" t="s">
        <v>834</v>
      </c>
      <c r="H535" s="41">
        <v>110</v>
      </c>
      <c r="I535" s="41">
        <v>90</v>
      </c>
      <c r="J535" s="41">
        <v>80</v>
      </c>
      <c r="K535" s="41"/>
      <c r="L535" s="48"/>
      <c r="M535" s="48"/>
      <c r="N535" s="48"/>
      <c r="O535" s="48">
        <f>IF(ISBLANK(B535),"",IF(COUNT(tData[[#This Row],[R1]:[R3]])=0,"",MAX(tData[[#This Row],[R1]:[R3]])))</f>
        <v>110</v>
      </c>
      <c r="P535" s="50">
        <f>IF(ISBLANK(tData[[#This Row],[Tournament]]),"",IF(COUNT(tData[[#This Row],[R1]:[R3]])=0,"",MAX(tData[[#This Row],[R1]:[R3]],tData[[#This Row],[QF]:[F2]])))</f>
        <v>110</v>
      </c>
      <c r="Q535" s="51">
        <f>IF(ISBLANK(tData[[#This Row],[Tournament]]),"",IFERROR(AVERAGE(tData[[#This Row],[R1]:[R3]],tData[[#This Row],[QF]:[F2]]),""))</f>
        <v>93.333333333333329</v>
      </c>
      <c r="R535" s="51" t="str">
        <f>IF(ISBLANK(tData[[#This Row],[Tournament]]),"",IF(COUNT(tData[[#This Row],[R1]:[R3]])=0,"No show",RIGHT("000"&amp;FLOOR(tData[[#This Row],[Best]],$R$1),3)&amp;"-"&amp;RIGHT("000"&amp;FLOOR(tData[[#This Row],[Best]],$R$1)+$R$1-1,3)))</f>
        <v>100-149</v>
      </c>
      <c r="S535" s="51" t="str">
        <f>IF(ISBLANK(tData[[#This Row],[Tournament]]),"",IF(COUNT(tData[[#This Row],[R1]:[R3]])=0,"No show",RIGHT("000"&amp;FLOOR(tData[[#This Row],[Best]],$S$1),3)&amp;"-"&amp;RIGHT("000"&amp;FLOOR(tData[[#This Row],[Best]],$S$1)+$S$1-1,3)))</f>
        <v>110-119</v>
      </c>
      <c r="T535" s="58"/>
      <c r="U535" s="48" t="str">
        <f ca="1">IF(OR(tData[[#This Row],[Q]]="X",tData[[#This Row],[Q]]="*"),IFERROR(OFFSET(tComplete[[#Headers],[Next Round]],MATCH(tData[[#This Row],[Tournament]],tComplete[Tournament],0),0),""),"")</f>
        <v/>
      </c>
      <c r="V535" s="41" t="b">
        <f>IF(ISBLANK(tData[[#This Row],[Tournament]]),"",NOT(ISERR(FIND("SAP",UPPER(tData[[#This Row],[Team]])))))</f>
        <v>0</v>
      </c>
    </row>
    <row r="536" spans="2:22" ht="16" x14ac:dyDescent="0.2">
      <c r="B536" s="41" t="s">
        <v>48</v>
      </c>
      <c r="C536" s="41"/>
      <c r="D536" s="41" t="str">
        <f ca="1">IFERROR(OFFSET(tComplete[[#Headers],[Country]],MATCH(tData[[#This Row],[Tournament]],tComplete[Tournament],0),0),"")</f>
        <v>DE</v>
      </c>
      <c r="E536" s="49">
        <f ca="1">IFERROR(OFFSET(tComplete[[#Headers],[Date]],MATCH(tData[[#This Row],[Tournament]],tComplete[Tournament],0),0),"")</f>
        <v>46060</v>
      </c>
      <c r="F536" s="49" t="str">
        <f ca="1">IFERROR(OFFSET(tComplete[[#Headers],[Round]],MATCH(tData[[#This Row],[Tournament]],tComplete[Tournament],0),0),"")</f>
        <v>Regio</v>
      </c>
      <c r="G536" s="41" t="s">
        <v>835</v>
      </c>
      <c r="H536" s="41">
        <v>90</v>
      </c>
      <c r="I536" s="41">
        <v>80</v>
      </c>
      <c r="J536" s="41">
        <v>80</v>
      </c>
      <c r="K536" s="41"/>
      <c r="L536" s="48"/>
      <c r="M536" s="48"/>
      <c r="N536" s="48"/>
      <c r="O536" s="48">
        <f>IF(ISBLANK(B536),"",IF(COUNT(tData[[#This Row],[R1]:[R3]])=0,"",MAX(tData[[#This Row],[R1]:[R3]])))</f>
        <v>90</v>
      </c>
      <c r="P536" s="50">
        <f>IF(ISBLANK(tData[[#This Row],[Tournament]]),"",IF(COUNT(tData[[#This Row],[R1]:[R3]])=0,"",MAX(tData[[#This Row],[R1]:[R3]],tData[[#This Row],[QF]:[F2]])))</f>
        <v>90</v>
      </c>
      <c r="Q536" s="51">
        <f>IF(ISBLANK(tData[[#This Row],[Tournament]]),"",IFERROR(AVERAGE(tData[[#This Row],[R1]:[R3]],tData[[#This Row],[QF]:[F2]]),""))</f>
        <v>83.333333333333329</v>
      </c>
      <c r="R536" s="51" t="str">
        <f>IF(ISBLANK(tData[[#This Row],[Tournament]]),"",IF(COUNT(tData[[#This Row],[R1]:[R3]])=0,"No show",RIGHT("000"&amp;FLOOR(tData[[#This Row],[Best]],$R$1),3)&amp;"-"&amp;RIGHT("000"&amp;FLOOR(tData[[#This Row],[Best]],$R$1)+$R$1-1,3)))</f>
        <v>050-099</v>
      </c>
      <c r="S536" s="51" t="str">
        <f>IF(ISBLANK(tData[[#This Row],[Tournament]]),"",IF(COUNT(tData[[#This Row],[R1]:[R3]])=0,"No show",RIGHT("000"&amp;FLOOR(tData[[#This Row],[Best]],$S$1),3)&amp;"-"&amp;RIGHT("000"&amp;FLOOR(tData[[#This Row],[Best]],$S$1)+$S$1-1,3)))</f>
        <v>090-099</v>
      </c>
      <c r="T536" s="58"/>
      <c r="U536" s="48" t="str">
        <f ca="1">IF(OR(tData[[#This Row],[Q]]="X",tData[[#This Row],[Q]]="*"),IFERROR(OFFSET(tComplete[[#Headers],[Next Round]],MATCH(tData[[#This Row],[Tournament]],tComplete[Tournament],0),0),""),"")</f>
        <v/>
      </c>
      <c r="V536" s="41" t="b">
        <f>IF(ISBLANK(tData[[#This Row],[Tournament]]),"",NOT(ISERR(FIND("SAP",UPPER(tData[[#This Row],[Team]])))))</f>
        <v>0</v>
      </c>
    </row>
    <row r="537" spans="2:22" ht="16" x14ac:dyDescent="0.2">
      <c r="B537" s="41" t="s">
        <v>49</v>
      </c>
      <c r="C537" s="41"/>
      <c r="D537" s="41" t="str">
        <f ca="1">IFERROR(OFFSET(tComplete[[#Headers],[Country]],MATCH(tData[[#This Row],[Tournament]],tComplete[Tournament],0),0),"")</f>
        <v>DE</v>
      </c>
      <c r="E537" s="49">
        <f ca="1">IFERROR(OFFSET(tComplete[[#Headers],[Date]],MATCH(tData[[#This Row],[Tournament]],tComplete[Tournament],0),0),"")</f>
        <v>46060</v>
      </c>
      <c r="F537" s="49" t="str">
        <f ca="1">IFERROR(OFFSET(tComplete[[#Headers],[Round]],MATCH(tData[[#This Row],[Tournament]],tComplete[Tournament],0),0),"")</f>
        <v>Regio</v>
      </c>
      <c r="G537" s="41" t="s">
        <v>837</v>
      </c>
      <c r="H537" s="41">
        <v>270</v>
      </c>
      <c r="I537" s="41">
        <v>295</v>
      </c>
      <c r="J537" s="41">
        <v>295</v>
      </c>
      <c r="K537" s="41">
        <v>375</v>
      </c>
      <c r="L537" s="41">
        <v>395</v>
      </c>
      <c r="M537" s="41">
        <v>395</v>
      </c>
      <c r="N537" s="41">
        <v>405</v>
      </c>
      <c r="O537" s="48">
        <f>IF(ISBLANK(B537),"",IF(COUNT(tData[[#This Row],[R1]:[R3]])=0,"",MAX(tData[[#This Row],[R1]:[R3]])))</f>
        <v>295</v>
      </c>
      <c r="P537" s="50">
        <f>IF(ISBLANK(tData[[#This Row],[Tournament]]),"",IF(COUNT(tData[[#This Row],[R1]:[R3]])=0,"",MAX(tData[[#This Row],[R1]:[R3]],tData[[#This Row],[QF]:[F2]])))</f>
        <v>405</v>
      </c>
      <c r="Q537" s="51">
        <f>IF(ISBLANK(tData[[#This Row],[Tournament]]),"",IFERROR(AVERAGE(tData[[#This Row],[R1]:[R3]],tData[[#This Row],[QF]:[F2]]),""))</f>
        <v>347.14285714285717</v>
      </c>
      <c r="R537" s="51" t="str">
        <f>IF(ISBLANK(tData[[#This Row],[Tournament]]),"",IF(COUNT(tData[[#This Row],[R1]:[R3]])=0,"No show",RIGHT("000"&amp;FLOOR(tData[[#This Row],[Best]],$R$1),3)&amp;"-"&amp;RIGHT("000"&amp;FLOOR(tData[[#This Row],[Best]],$R$1)+$R$1-1,3)))</f>
        <v>400-449</v>
      </c>
      <c r="S537" s="51" t="str">
        <f>IF(ISBLANK(tData[[#This Row],[Tournament]]),"",IF(COUNT(tData[[#This Row],[R1]:[R3]])=0,"No show",RIGHT("000"&amp;FLOOR(tData[[#This Row],[Best]],$S$1),3)&amp;"-"&amp;RIGHT("000"&amp;FLOOR(tData[[#This Row],[Best]],$S$1)+$S$1-1,3)))</f>
        <v>400-409</v>
      </c>
      <c r="T537" s="58" t="s">
        <v>74</v>
      </c>
      <c r="U537" s="48" t="str">
        <f ca="1">IF(OR(tData[[#This Row],[Q]]="X",tData[[#This Row],[Q]]="*"),IFERROR(OFFSET(tComplete[[#Headers],[Next Round]],MATCH(tData[[#This Row],[Tournament]],tComplete[Tournament],0),0),""),"")</f>
        <v>Qualifikation Deutschland - Braunschweig</v>
      </c>
      <c r="V537" s="41" t="b">
        <f>IF(ISBLANK(tData[[#This Row],[Tournament]]),"",NOT(ISERR(FIND("SAP",UPPER(tData[[#This Row],[Team]])))))</f>
        <v>0</v>
      </c>
    </row>
    <row r="538" spans="2:22" ht="16" x14ac:dyDescent="0.2">
      <c r="B538" s="41" t="s">
        <v>49</v>
      </c>
      <c r="C538" s="41"/>
      <c r="D538" s="41" t="str">
        <f ca="1">IFERROR(OFFSET(tComplete[[#Headers],[Country]],MATCH(tData[[#This Row],[Tournament]],tComplete[Tournament],0),0),"")</f>
        <v>DE</v>
      </c>
      <c r="E538" s="49">
        <f ca="1">IFERROR(OFFSET(tComplete[[#Headers],[Date]],MATCH(tData[[#This Row],[Tournament]],tComplete[Tournament],0),0),"")</f>
        <v>46060</v>
      </c>
      <c r="F538" s="49" t="str">
        <f ca="1">IFERROR(OFFSET(tComplete[[#Headers],[Round]],MATCH(tData[[#This Row],[Tournament]],tComplete[Tournament],0),0),"")</f>
        <v>Regio</v>
      </c>
      <c r="G538" s="41" t="s">
        <v>838</v>
      </c>
      <c r="H538" s="41">
        <v>310</v>
      </c>
      <c r="I538" s="41">
        <v>250</v>
      </c>
      <c r="J538" s="41">
        <v>315</v>
      </c>
      <c r="K538" s="41">
        <v>350</v>
      </c>
      <c r="L538" s="41">
        <v>305</v>
      </c>
      <c r="M538" s="41">
        <v>350</v>
      </c>
      <c r="N538" s="41">
        <v>390</v>
      </c>
      <c r="O538" s="48">
        <f>IF(ISBLANK(B538),"",IF(COUNT(tData[[#This Row],[R1]:[R3]])=0,"",MAX(tData[[#This Row],[R1]:[R3]])))</f>
        <v>315</v>
      </c>
      <c r="P538" s="50">
        <f>IF(ISBLANK(tData[[#This Row],[Tournament]]),"",IF(COUNT(tData[[#This Row],[R1]:[R3]])=0,"",MAX(tData[[#This Row],[R1]:[R3]],tData[[#This Row],[QF]:[F2]])))</f>
        <v>390</v>
      </c>
      <c r="Q538" s="51">
        <f>IF(ISBLANK(tData[[#This Row],[Tournament]]),"",IFERROR(AVERAGE(tData[[#This Row],[R1]:[R3]],tData[[#This Row],[QF]:[F2]]),""))</f>
        <v>324.28571428571428</v>
      </c>
      <c r="R538" s="51" t="str">
        <f>IF(ISBLANK(tData[[#This Row],[Tournament]]),"",IF(COUNT(tData[[#This Row],[R1]:[R3]])=0,"No show",RIGHT("000"&amp;FLOOR(tData[[#This Row],[Best]],$R$1),3)&amp;"-"&amp;RIGHT("000"&amp;FLOOR(tData[[#This Row],[Best]],$R$1)+$R$1-1,3)))</f>
        <v>350-399</v>
      </c>
      <c r="S538" s="51" t="str">
        <f>IF(ISBLANK(tData[[#This Row],[Tournament]]),"",IF(COUNT(tData[[#This Row],[R1]:[R3]])=0,"No show",RIGHT("000"&amp;FLOOR(tData[[#This Row],[Best]],$S$1),3)&amp;"-"&amp;RIGHT("000"&amp;FLOOR(tData[[#This Row],[Best]],$S$1)+$S$1-1,3)))</f>
        <v>390-399</v>
      </c>
      <c r="T538" s="58" t="s">
        <v>74</v>
      </c>
      <c r="U538" s="48" t="str">
        <f ca="1">IF(OR(tData[[#This Row],[Q]]="X",tData[[#This Row],[Q]]="*"),IFERROR(OFFSET(tComplete[[#Headers],[Next Round]],MATCH(tData[[#This Row],[Tournament]],tComplete[Tournament],0),0),""),"")</f>
        <v>Qualifikation Deutschland - Braunschweig</v>
      </c>
      <c r="V538" s="41" t="b">
        <f>IF(ISBLANK(tData[[#This Row],[Tournament]]),"",NOT(ISERR(FIND("SAP",UPPER(tData[[#This Row],[Team]])))))</f>
        <v>0</v>
      </c>
    </row>
    <row r="539" spans="2:22" ht="16" x14ac:dyDescent="0.2">
      <c r="B539" s="41" t="s">
        <v>49</v>
      </c>
      <c r="C539" s="41"/>
      <c r="D539" s="41" t="str">
        <f ca="1">IFERROR(OFFSET(tComplete[[#Headers],[Country]],MATCH(tData[[#This Row],[Tournament]],tComplete[Tournament],0),0),"")</f>
        <v>DE</v>
      </c>
      <c r="E539" s="49">
        <f ca="1">IFERROR(OFFSET(tComplete[[#Headers],[Date]],MATCH(tData[[#This Row],[Tournament]],tComplete[Tournament],0),0),"")</f>
        <v>46060</v>
      </c>
      <c r="F539" s="49" t="str">
        <f ca="1">IFERROR(OFFSET(tComplete[[#Headers],[Round]],MATCH(tData[[#This Row],[Tournament]],tComplete[Tournament],0),0),"")</f>
        <v>Regio</v>
      </c>
      <c r="G539" s="41" t="s">
        <v>839</v>
      </c>
      <c r="H539" s="41">
        <v>240</v>
      </c>
      <c r="I539" s="41">
        <v>210</v>
      </c>
      <c r="J539" s="41">
        <v>160</v>
      </c>
      <c r="K539" s="41">
        <v>270</v>
      </c>
      <c r="L539" s="41">
        <v>240</v>
      </c>
      <c r="M539" s="41"/>
      <c r="N539" s="41"/>
      <c r="O539" s="48">
        <f>IF(ISBLANK(B539),"",IF(COUNT(tData[[#This Row],[R1]:[R3]])=0,"",MAX(tData[[#This Row],[R1]:[R3]])))</f>
        <v>240</v>
      </c>
      <c r="P539" s="50">
        <f>IF(ISBLANK(tData[[#This Row],[Tournament]]),"",IF(COUNT(tData[[#This Row],[R1]:[R3]])=0,"",MAX(tData[[#This Row],[R1]:[R3]],tData[[#This Row],[QF]:[F2]])))</f>
        <v>270</v>
      </c>
      <c r="Q539" s="51">
        <f>IF(ISBLANK(tData[[#This Row],[Tournament]]),"",IFERROR(AVERAGE(tData[[#This Row],[R1]:[R3]],tData[[#This Row],[QF]:[F2]]),""))</f>
        <v>224</v>
      </c>
      <c r="R539" s="51" t="str">
        <f>IF(ISBLANK(tData[[#This Row],[Tournament]]),"",IF(COUNT(tData[[#This Row],[R1]:[R3]])=0,"No show",RIGHT("000"&amp;FLOOR(tData[[#This Row],[Best]],$R$1),3)&amp;"-"&amp;RIGHT("000"&amp;FLOOR(tData[[#This Row],[Best]],$R$1)+$R$1-1,3)))</f>
        <v>250-299</v>
      </c>
      <c r="S539" s="51" t="str">
        <f>IF(ISBLANK(tData[[#This Row],[Tournament]]),"",IF(COUNT(tData[[#This Row],[R1]:[R3]])=0,"No show",RIGHT("000"&amp;FLOOR(tData[[#This Row],[Best]],$S$1),3)&amp;"-"&amp;RIGHT("000"&amp;FLOOR(tData[[#This Row],[Best]],$S$1)+$S$1-1,3)))</f>
        <v>270-279</v>
      </c>
      <c r="T539" s="58" t="s">
        <v>74</v>
      </c>
      <c r="U539" s="48" t="str">
        <f ca="1">IF(OR(tData[[#This Row],[Q]]="X",tData[[#This Row],[Q]]="*"),IFERROR(OFFSET(tComplete[[#Headers],[Next Round]],MATCH(tData[[#This Row],[Tournament]],tComplete[Tournament],0),0),""),"")</f>
        <v>Qualifikation Deutschland - Braunschweig</v>
      </c>
      <c r="V539" s="41" t="b">
        <f>IF(ISBLANK(tData[[#This Row],[Tournament]]),"",NOT(ISERR(FIND("SAP",UPPER(tData[[#This Row],[Team]])))))</f>
        <v>0</v>
      </c>
    </row>
    <row r="540" spans="2:22" ht="16" x14ac:dyDescent="0.2">
      <c r="B540" s="41" t="s">
        <v>49</v>
      </c>
      <c r="C540" s="41"/>
      <c r="D540" s="41" t="str">
        <f ca="1">IFERROR(OFFSET(tComplete[[#Headers],[Country]],MATCH(tData[[#This Row],[Tournament]],tComplete[Tournament],0),0),"")</f>
        <v>DE</v>
      </c>
      <c r="E540" s="49">
        <f ca="1">IFERROR(OFFSET(tComplete[[#Headers],[Date]],MATCH(tData[[#This Row],[Tournament]],tComplete[Tournament],0),0),"")</f>
        <v>46060</v>
      </c>
      <c r="F540" s="49" t="str">
        <f ca="1">IFERROR(OFFSET(tComplete[[#Headers],[Round]],MATCH(tData[[#This Row],[Tournament]],tComplete[Tournament],0),0),"")</f>
        <v>Regio</v>
      </c>
      <c r="G540" s="41" t="s">
        <v>840</v>
      </c>
      <c r="H540" s="41">
        <v>240</v>
      </c>
      <c r="I540" s="41">
        <v>230</v>
      </c>
      <c r="J540" s="41">
        <v>240</v>
      </c>
      <c r="K540" s="41">
        <v>250</v>
      </c>
      <c r="L540" s="41">
        <v>210</v>
      </c>
      <c r="M540" s="41"/>
      <c r="N540" s="41"/>
      <c r="O540" s="48">
        <f>IF(ISBLANK(B540),"",IF(COUNT(tData[[#This Row],[R1]:[R3]])=0,"",MAX(tData[[#This Row],[R1]:[R3]])))</f>
        <v>240</v>
      </c>
      <c r="P540" s="50">
        <f>IF(ISBLANK(tData[[#This Row],[Tournament]]),"",IF(COUNT(tData[[#This Row],[R1]:[R3]])=0,"",MAX(tData[[#This Row],[R1]:[R3]],tData[[#This Row],[QF]:[F2]])))</f>
        <v>250</v>
      </c>
      <c r="Q540" s="51">
        <f>IF(ISBLANK(tData[[#This Row],[Tournament]]),"",IFERROR(AVERAGE(tData[[#This Row],[R1]:[R3]],tData[[#This Row],[QF]:[F2]]),""))</f>
        <v>234</v>
      </c>
      <c r="R540" s="51" t="str">
        <f>IF(ISBLANK(tData[[#This Row],[Tournament]]),"",IF(COUNT(tData[[#This Row],[R1]:[R3]])=0,"No show",RIGHT("000"&amp;FLOOR(tData[[#This Row],[Best]],$R$1),3)&amp;"-"&amp;RIGHT("000"&amp;FLOOR(tData[[#This Row],[Best]],$R$1)+$R$1-1,3)))</f>
        <v>250-299</v>
      </c>
      <c r="S540" s="51" t="str">
        <f>IF(ISBLANK(tData[[#This Row],[Tournament]]),"",IF(COUNT(tData[[#This Row],[R1]:[R3]])=0,"No show",RIGHT("000"&amp;FLOOR(tData[[#This Row],[Best]],$S$1),3)&amp;"-"&amp;RIGHT("000"&amp;FLOOR(tData[[#This Row],[Best]],$S$1)+$S$1-1,3)))</f>
        <v>250-259</v>
      </c>
      <c r="T540" s="58"/>
      <c r="U540" s="48" t="str">
        <f ca="1">IF(OR(tData[[#This Row],[Q]]="X",tData[[#This Row],[Q]]="*"),IFERROR(OFFSET(tComplete[[#Headers],[Next Round]],MATCH(tData[[#This Row],[Tournament]],tComplete[Tournament],0),0),""),"")</f>
        <v/>
      </c>
      <c r="V540" s="41" t="b">
        <f>IF(ISBLANK(tData[[#This Row],[Tournament]]),"",NOT(ISERR(FIND("SAP",UPPER(tData[[#This Row],[Team]])))))</f>
        <v>0</v>
      </c>
    </row>
    <row r="541" spans="2:22" ht="16" x14ac:dyDescent="0.2">
      <c r="B541" s="41" t="s">
        <v>49</v>
      </c>
      <c r="C541" s="41"/>
      <c r="D541" s="41" t="str">
        <f ca="1">IFERROR(OFFSET(tComplete[[#Headers],[Country]],MATCH(tData[[#This Row],[Tournament]],tComplete[Tournament],0),0),"")</f>
        <v>DE</v>
      </c>
      <c r="E541" s="49">
        <f ca="1">IFERROR(OFFSET(tComplete[[#Headers],[Date]],MATCH(tData[[#This Row],[Tournament]],tComplete[Tournament],0),0),"")</f>
        <v>46060</v>
      </c>
      <c r="F541" s="49" t="str">
        <f ca="1">IFERROR(OFFSET(tComplete[[#Headers],[Round]],MATCH(tData[[#This Row],[Tournament]],tComplete[Tournament],0),0),"")</f>
        <v>Regio</v>
      </c>
      <c r="G541" s="41" t="s">
        <v>841</v>
      </c>
      <c r="H541" s="41">
        <v>140</v>
      </c>
      <c r="I541" s="41">
        <v>135</v>
      </c>
      <c r="J541" s="41">
        <v>200</v>
      </c>
      <c r="K541" s="41">
        <v>195</v>
      </c>
      <c r="L541" s="41"/>
      <c r="M541" s="41"/>
      <c r="N541" s="41"/>
      <c r="O541" s="48">
        <f>IF(ISBLANK(B541),"",IF(COUNT(tData[[#This Row],[R1]:[R3]])=0,"",MAX(tData[[#This Row],[R1]:[R3]])))</f>
        <v>200</v>
      </c>
      <c r="P541" s="50">
        <f>IF(ISBLANK(tData[[#This Row],[Tournament]]),"",IF(COUNT(tData[[#This Row],[R1]:[R3]])=0,"",MAX(tData[[#This Row],[R1]:[R3]],tData[[#This Row],[QF]:[F2]])))</f>
        <v>200</v>
      </c>
      <c r="Q541" s="51">
        <f>IF(ISBLANK(tData[[#This Row],[Tournament]]),"",IFERROR(AVERAGE(tData[[#This Row],[R1]:[R3]],tData[[#This Row],[QF]:[F2]]),""))</f>
        <v>167.5</v>
      </c>
      <c r="R541" s="51" t="str">
        <f>IF(ISBLANK(tData[[#This Row],[Tournament]]),"",IF(COUNT(tData[[#This Row],[R1]:[R3]])=0,"No show",RIGHT("000"&amp;FLOOR(tData[[#This Row],[Best]],$R$1),3)&amp;"-"&amp;RIGHT("000"&amp;FLOOR(tData[[#This Row],[Best]],$R$1)+$R$1-1,3)))</f>
        <v>200-249</v>
      </c>
      <c r="S541" s="51" t="str">
        <f>IF(ISBLANK(tData[[#This Row],[Tournament]]),"",IF(COUNT(tData[[#This Row],[R1]:[R3]])=0,"No show",RIGHT("000"&amp;FLOOR(tData[[#This Row],[Best]],$S$1),3)&amp;"-"&amp;RIGHT("000"&amp;FLOOR(tData[[#This Row],[Best]],$S$1)+$S$1-1,3)))</f>
        <v>200-209</v>
      </c>
      <c r="T541" s="58"/>
      <c r="U541" s="48" t="str">
        <f ca="1">IF(OR(tData[[#This Row],[Q]]="X",tData[[#This Row],[Q]]="*"),IFERROR(OFFSET(tComplete[[#Headers],[Next Round]],MATCH(tData[[#This Row],[Tournament]],tComplete[Tournament],0),0),""),"")</f>
        <v/>
      </c>
      <c r="V541" s="41" t="b">
        <f>IF(ISBLANK(tData[[#This Row],[Tournament]]),"",NOT(ISERR(FIND("SAP",UPPER(tData[[#This Row],[Team]])))))</f>
        <v>0</v>
      </c>
    </row>
    <row r="542" spans="2:22" ht="16" x14ac:dyDescent="0.2">
      <c r="B542" s="41" t="s">
        <v>49</v>
      </c>
      <c r="C542" s="41"/>
      <c r="D542" s="41" t="str">
        <f ca="1">IFERROR(OFFSET(tComplete[[#Headers],[Country]],MATCH(tData[[#This Row],[Tournament]],tComplete[Tournament],0),0),"")</f>
        <v>DE</v>
      </c>
      <c r="E542" s="49">
        <f ca="1">IFERROR(OFFSET(tComplete[[#Headers],[Date]],MATCH(tData[[#This Row],[Tournament]],tComplete[Tournament],0),0),"")</f>
        <v>46060</v>
      </c>
      <c r="F542" s="49" t="str">
        <f ca="1">IFERROR(OFFSET(tComplete[[#Headers],[Round]],MATCH(tData[[#This Row],[Tournament]],tComplete[Tournament],0),0),"")</f>
        <v>Regio</v>
      </c>
      <c r="G542" s="41" t="s">
        <v>842</v>
      </c>
      <c r="H542" s="41">
        <v>160</v>
      </c>
      <c r="I542" s="41">
        <v>115</v>
      </c>
      <c r="J542" s="41">
        <v>200</v>
      </c>
      <c r="K542" s="41">
        <v>180</v>
      </c>
      <c r="L542" s="41"/>
      <c r="M542" s="41"/>
      <c r="N542" s="41"/>
      <c r="O542" s="48">
        <f>IF(ISBLANK(B542),"",IF(COUNT(tData[[#This Row],[R1]:[R3]])=0,"",MAX(tData[[#This Row],[R1]:[R3]])))</f>
        <v>200</v>
      </c>
      <c r="P542" s="50">
        <f>IF(ISBLANK(tData[[#This Row],[Tournament]]),"",IF(COUNT(tData[[#This Row],[R1]:[R3]])=0,"",MAX(tData[[#This Row],[R1]:[R3]],tData[[#This Row],[QF]:[F2]])))</f>
        <v>200</v>
      </c>
      <c r="Q542" s="51">
        <f>IF(ISBLANK(tData[[#This Row],[Tournament]]),"",IFERROR(AVERAGE(tData[[#This Row],[R1]:[R3]],tData[[#This Row],[QF]:[F2]]),""))</f>
        <v>163.75</v>
      </c>
      <c r="R542" s="51" t="str">
        <f>IF(ISBLANK(tData[[#This Row],[Tournament]]),"",IF(COUNT(tData[[#This Row],[R1]:[R3]])=0,"No show",RIGHT("000"&amp;FLOOR(tData[[#This Row],[Best]],$R$1),3)&amp;"-"&amp;RIGHT("000"&amp;FLOOR(tData[[#This Row],[Best]],$R$1)+$R$1-1,3)))</f>
        <v>200-249</v>
      </c>
      <c r="S542" s="51" t="str">
        <f>IF(ISBLANK(tData[[#This Row],[Tournament]]),"",IF(COUNT(tData[[#This Row],[R1]:[R3]])=0,"No show",RIGHT("000"&amp;FLOOR(tData[[#This Row],[Best]],$S$1),3)&amp;"-"&amp;RIGHT("000"&amp;FLOOR(tData[[#This Row],[Best]],$S$1)+$S$1-1,3)))</f>
        <v>200-209</v>
      </c>
      <c r="T542" s="58"/>
      <c r="U542" s="48" t="str">
        <f ca="1">IF(OR(tData[[#This Row],[Q]]="X",tData[[#This Row],[Q]]="*"),IFERROR(OFFSET(tComplete[[#Headers],[Next Round]],MATCH(tData[[#This Row],[Tournament]],tComplete[Tournament],0),0),""),"")</f>
        <v/>
      </c>
      <c r="V542" s="41" t="b">
        <f>IF(ISBLANK(tData[[#This Row],[Tournament]]),"",NOT(ISERR(FIND("SAP",UPPER(tData[[#This Row],[Team]])))))</f>
        <v>0</v>
      </c>
    </row>
    <row r="543" spans="2:22" ht="16" x14ac:dyDescent="0.2">
      <c r="B543" s="41" t="s">
        <v>49</v>
      </c>
      <c r="C543" s="41"/>
      <c r="D543" s="41" t="str">
        <f ca="1">IFERROR(OFFSET(tComplete[[#Headers],[Country]],MATCH(tData[[#This Row],[Tournament]],tComplete[Tournament],0),0),"")</f>
        <v>DE</v>
      </c>
      <c r="E543" s="49">
        <f ca="1">IFERROR(OFFSET(tComplete[[#Headers],[Date]],MATCH(tData[[#This Row],[Tournament]],tComplete[Tournament],0),0),"")</f>
        <v>46060</v>
      </c>
      <c r="F543" s="49" t="str">
        <f ca="1">IFERROR(OFFSET(tComplete[[#Headers],[Round]],MATCH(tData[[#This Row],[Tournament]],tComplete[Tournament],0),0),"")</f>
        <v>Regio</v>
      </c>
      <c r="G543" s="41" t="s">
        <v>843</v>
      </c>
      <c r="H543" s="41">
        <v>170</v>
      </c>
      <c r="I543" s="41">
        <v>110</v>
      </c>
      <c r="J543" s="41">
        <v>160</v>
      </c>
      <c r="K543" s="41">
        <v>175</v>
      </c>
      <c r="L543" s="41"/>
      <c r="M543" s="41"/>
      <c r="N543" s="41"/>
      <c r="O543" s="48">
        <f>IF(ISBLANK(B543),"",IF(COUNT(tData[[#This Row],[R1]:[R3]])=0,"",MAX(tData[[#This Row],[R1]:[R3]])))</f>
        <v>170</v>
      </c>
      <c r="P543" s="50">
        <f>IF(ISBLANK(tData[[#This Row],[Tournament]]),"",IF(COUNT(tData[[#This Row],[R1]:[R3]])=0,"",MAX(tData[[#This Row],[R1]:[R3]],tData[[#This Row],[QF]:[F2]])))</f>
        <v>175</v>
      </c>
      <c r="Q543" s="51">
        <f>IF(ISBLANK(tData[[#This Row],[Tournament]]),"",IFERROR(AVERAGE(tData[[#This Row],[R1]:[R3]],tData[[#This Row],[QF]:[F2]]),""))</f>
        <v>153.75</v>
      </c>
      <c r="R543" s="51" t="str">
        <f>IF(ISBLANK(tData[[#This Row],[Tournament]]),"",IF(COUNT(tData[[#This Row],[R1]:[R3]])=0,"No show",RIGHT("000"&amp;FLOOR(tData[[#This Row],[Best]],$R$1),3)&amp;"-"&amp;RIGHT("000"&amp;FLOOR(tData[[#This Row],[Best]],$R$1)+$R$1-1,3)))</f>
        <v>150-199</v>
      </c>
      <c r="S543" s="51" t="str">
        <f>IF(ISBLANK(tData[[#This Row],[Tournament]]),"",IF(COUNT(tData[[#This Row],[R1]:[R3]])=0,"No show",RIGHT("000"&amp;FLOOR(tData[[#This Row],[Best]],$S$1),3)&amp;"-"&amp;RIGHT("000"&amp;FLOOR(tData[[#This Row],[Best]],$S$1)+$S$1-1,3)))</f>
        <v>170-179</v>
      </c>
      <c r="T543" s="58"/>
      <c r="U543" s="48" t="str">
        <f ca="1">IF(OR(tData[[#This Row],[Q]]="X",tData[[#This Row],[Q]]="*"),IFERROR(OFFSET(tComplete[[#Headers],[Next Round]],MATCH(tData[[#This Row],[Tournament]],tComplete[Tournament],0),0),""),"")</f>
        <v/>
      </c>
      <c r="V543" s="41" t="b">
        <f>IF(ISBLANK(tData[[#This Row],[Tournament]]),"",NOT(ISERR(FIND("SAP",UPPER(tData[[#This Row],[Team]])))))</f>
        <v>0</v>
      </c>
    </row>
    <row r="544" spans="2:22" ht="16" x14ac:dyDescent="0.2">
      <c r="B544" s="41" t="s">
        <v>49</v>
      </c>
      <c r="C544" s="41"/>
      <c r="D544" s="41" t="str">
        <f ca="1">IFERROR(OFFSET(tComplete[[#Headers],[Country]],MATCH(tData[[#This Row],[Tournament]],tComplete[Tournament],0),0),"")</f>
        <v>DE</v>
      </c>
      <c r="E544" s="49">
        <f ca="1">IFERROR(OFFSET(tComplete[[#Headers],[Date]],MATCH(tData[[#This Row],[Tournament]],tComplete[Tournament],0),0),"")</f>
        <v>46060</v>
      </c>
      <c r="F544" s="49" t="str">
        <f ca="1">IFERROR(OFFSET(tComplete[[#Headers],[Round]],MATCH(tData[[#This Row],[Tournament]],tComplete[Tournament],0),0),"")</f>
        <v>Regio</v>
      </c>
      <c r="G544" s="41" t="s">
        <v>844</v>
      </c>
      <c r="H544" s="41">
        <v>200</v>
      </c>
      <c r="I544" s="41">
        <v>180</v>
      </c>
      <c r="J544" s="41">
        <v>255</v>
      </c>
      <c r="K544" s="41">
        <v>175</v>
      </c>
      <c r="L544" s="41"/>
      <c r="M544" s="41"/>
      <c r="N544" s="41"/>
      <c r="O544" s="48">
        <f>IF(ISBLANK(B544),"",IF(COUNT(tData[[#This Row],[R1]:[R3]])=0,"",MAX(tData[[#This Row],[R1]:[R3]])))</f>
        <v>255</v>
      </c>
      <c r="P544" s="50">
        <f>IF(ISBLANK(tData[[#This Row],[Tournament]]),"",IF(COUNT(tData[[#This Row],[R1]:[R3]])=0,"",MAX(tData[[#This Row],[R1]:[R3]],tData[[#This Row],[QF]:[F2]])))</f>
        <v>255</v>
      </c>
      <c r="Q544" s="51">
        <f>IF(ISBLANK(tData[[#This Row],[Tournament]]),"",IFERROR(AVERAGE(tData[[#This Row],[R1]:[R3]],tData[[#This Row],[QF]:[F2]]),""))</f>
        <v>202.5</v>
      </c>
      <c r="R544" s="51" t="str">
        <f>IF(ISBLANK(tData[[#This Row],[Tournament]]),"",IF(COUNT(tData[[#This Row],[R1]:[R3]])=0,"No show",RIGHT("000"&amp;FLOOR(tData[[#This Row],[Best]],$R$1),3)&amp;"-"&amp;RIGHT("000"&amp;FLOOR(tData[[#This Row],[Best]],$R$1)+$R$1-1,3)))</f>
        <v>250-299</v>
      </c>
      <c r="S544" s="51" t="str">
        <f>IF(ISBLANK(tData[[#This Row],[Tournament]]),"",IF(COUNT(tData[[#This Row],[R1]:[R3]])=0,"No show",RIGHT("000"&amp;FLOOR(tData[[#This Row],[Best]],$S$1),3)&amp;"-"&amp;RIGHT("000"&amp;FLOOR(tData[[#This Row],[Best]],$S$1)+$S$1-1,3)))</f>
        <v>250-259</v>
      </c>
      <c r="T544" s="58"/>
      <c r="U544" s="48" t="str">
        <f ca="1">IF(OR(tData[[#This Row],[Q]]="X",tData[[#This Row],[Q]]="*"),IFERROR(OFFSET(tComplete[[#Headers],[Next Round]],MATCH(tData[[#This Row],[Tournament]],tComplete[Tournament],0),0),""),"")</f>
        <v/>
      </c>
      <c r="V544" s="41" t="b">
        <f>IF(ISBLANK(tData[[#This Row],[Tournament]]),"",NOT(ISERR(FIND("SAP",UPPER(tData[[#This Row],[Team]])))))</f>
        <v>0</v>
      </c>
    </row>
    <row r="545" spans="2:22" ht="16" x14ac:dyDescent="0.2">
      <c r="B545" s="41" t="s">
        <v>49</v>
      </c>
      <c r="C545" s="41"/>
      <c r="D545" s="41" t="str">
        <f ca="1">IFERROR(OFFSET(tComplete[[#Headers],[Country]],MATCH(tData[[#This Row],[Tournament]],tComplete[Tournament],0),0),"")</f>
        <v>DE</v>
      </c>
      <c r="E545" s="49">
        <f ca="1">IFERROR(OFFSET(tComplete[[#Headers],[Date]],MATCH(tData[[#This Row],[Tournament]],tComplete[Tournament],0),0),"")</f>
        <v>46060</v>
      </c>
      <c r="F545" s="49" t="str">
        <f ca="1">IFERROR(OFFSET(tComplete[[#Headers],[Round]],MATCH(tData[[#This Row],[Tournament]],tComplete[Tournament],0),0),"")</f>
        <v>Regio</v>
      </c>
      <c r="G545" s="41" t="s">
        <v>845</v>
      </c>
      <c r="H545" s="41">
        <v>100</v>
      </c>
      <c r="I545" s="41">
        <v>95</v>
      </c>
      <c r="J545" s="41">
        <v>165</v>
      </c>
      <c r="K545" s="41"/>
      <c r="L545" s="41"/>
      <c r="M545" s="41"/>
      <c r="N545" s="41"/>
      <c r="O545" s="48">
        <f>IF(ISBLANK(B545),"",IF(COUNT(tData[[#This Row],[R1]:[R3]])=0,"",MAX(tData[[#This Row],[R1]:[R3]])))</f>
        <v>165</v>
      </c>
      <c r="P545" s="50">
        <f>IF(ISBLANK(tData[[#This Row],[Tournament]]),"",IF(COUNT(tData[[#This Row],[R1]:[R3]])=0,"",MAX(tData[[#This Row],[R1]:[R3]],tData[[#This Row],[QF]:[F2]])))</f>
        <v>165</v>
      </c>
      <c r="Q545" s="51">
        <f>IF(ISBLANK(tData[[#This Row],[Tournament]]),"",IFERROR(AVERAGE(tData[[#This Row],[R1]:[R3]],tData[[#This Row],[QF]:[F2]]),""))</f>
        <v>120</v>
      </c>
      <c r="R545" s="51" t="str">
        <f>IF(ISBLANK(tData[[#This Row],[Tournament]]),"",IF(COUNT(tData[[#This Row],[R1]:[R3]])=0,"No show",RIGHT("000"&amp;FLOOR(tData[[#This Row],[Best]],$R$1),3)&amp;"-"&amp;RIGHT("000"&amp;FLOOR(tData[[#This Row],[Best]],$R$1)+$R$1-1,3)))</f>
        <v>150-199</v>
      </c>
      <c r="S545" s="51" t="str">
        <f>IF(ISBLANK(tData[[#This Row],[Tournament]]),"",IF(COUNT(tData[[#This Row],[R1]:[R3]])=0,"No show",RIGHT("000"&amp;FLOOR(tData[[#This Row],[Best]],$S$1),3)&amp;"-"&amp;RIGHT("000"&amp;FLOOR(tData[[#This Row],[Best]],$S$1)+$S$1-1,3)))</f>
        <v>160-169</v>
      </c>
      <c r="T545" s="58"/>
      <c r="U545" s="48" t="str">
        <f ca="1">IF(OR(tData[[#This Row],[Q]]="X",tData[[#This Row],[Q]]="*"),IFERROR(OFFSET(tComplete[[#Headers],[Next Round]],MATCH(tData[[#This Row],[Tournament]],tComplete[Tournament],0),0),""),"")</f>
        <v/>
      </c>
      <c r="V545" s="41" t="b">
        <f>IF(ISBLANK(tData[[#This Row],[Tournament]]),"",NOT(ISERR(FIND("SAP",UPPER(tData[[#This Row],[Team]])))))</f>
        <v>0</v>
      </c>
    </row>
    <row r="546" spans="2:22" ht="16" x14ac:dyDescent="0.2">
      <c r="B546" s="41" t="s">
        <v>49</v>
      </c>
      <c r="C546" s="41"/>
      <c r="D546" s="41" t="str">
        <f ca="1">IFERROR(OFFSET(tComplete[[#Headers],[Country]],MATCH(tData[[#This Row],[Tournament]],tComplete[Tournament],0),0),"")</f>
        <v>DE</v>
      </c>
      <c r="E546" s="49">
        <f ca="1">IFERROR(OFFSET(tComplete[[#Headers],[Date]],MATCH(tData[[#This Row],[Tournament]],tComplete[Tournament],0),0),"")</f>
        <v>46060</v>
      </c>
      <c r="F546" s="49" t="str">
        <f ca="1">IFERROR(OFFSET(tComplete[[#Headers],[Round]],MATCH(tData[[#This Row],[Tournament]],tComplete[Tournament],0),0),"")</f>
        <v>Regio</v>
      </c>
      <c r="G546" s="41" t="s">
        <v>846</v>
      </c>
      <c r="H546" s="41">
        <v>110</v>
      </c>
      <c r="I546" s="41">
        <v>140</v>
      </c>
      <c r="J546" s="41">
        <v>160</v>
      </c>
      <c r="K546" s="41"/>
      <c r="L546" s="41"/>
      <c r="M546" s="41"/>
      <c r="N546" s="41"/>
      <c r="O546" s="48">
        <f>IF(ISBLANK(B546),"",IF(COUNT(tData[[#This Row],[R1]:[R3]])=0,"",MAX(tData[[#This Row],[R1]:[R3]])))</f>
        <v>160</v>
      </c>
      <c r="P546" s="50">
        <f>IF(ISBLANK(tData[[#This Row],[Tournament]]),"",IF(COUNT(tData[[#This Row],[R1]:[R3]])=0,"",MAX(tData[[#This Row],[R1]:[R3]],tData[[#This Row],[QF]:[F2]])))</f>
        <v>160</v>
      </c>
      <c r="Q546" s="51">
        <f>IF(ISBLANK(tData[[#This Row],[Tournament]]),"",IFERROR(AVERAGE(tData[[#This Row],[R1]:[R3]],tData[[#This Row],[QF]:[F2]]),""))</f>
        <v>136.66666666666666</v>
      </c>
      <c r="R546" s="51" t="str">
        <f>IF(ISBLANK(tData[[#This Row],[Tournament]]),"",IF(COUNT(tData[[#This Row],[R1]:[R3]])=0,"No show",RIGHT("000"&amp;FLOOR(tData[[#This Row],[Best]],$R$1),3)&amp;"-"&amp;RIGHT("000"&amp;FLOOR(tData[[#This Row],[Best]],$R$1)+$R$1-1,3)))</f>
        <v>150-199</v>
      </c>
      <c r="S546" s="51" t="str">
        <f>IF(ISBLANK(tData[[#This Row],[Tournament]]),"",IF(COUNT(tData[[#This Row],[R1]:[R3]])=0,"No show",RIGHT("000"&amp;FLOOR(tData[[#This Row],[Best]],$S$1),3)&amp;"-"&amp;RIGHT("000"&amp;FLOOR(tData[[#This Row],[Best]],$S$1)+$S$1-1,3)))</f>
        <v>160-169</v>
      </c>
      <c r="T546" s="58"/>
      <c r="U546" s="48" t="str">
        <f ca="1">IF(OR(tData[[#This Row],[Q]]="X",tData[[#This Row],[Q]]="*"),IFERROR(OFFSET(tComplete[[#Headers],[Next Round]],MATCH(tData[[#This Row],[Tournament]],tComplete[Tournament],0),0),""),"")</f>
        <v/>
      </c>
      <c r="V546" s="41" t="b">
        <f>IF(ISBLANK(tData[[#This Row],[Tournament]]),"",NOT(ISERR(FIND("SAP",UPPER(tData[[#This Row],[Team]])))))</f>
        <v>0</v>
      </c>
    </row>
    <row r="547" spans="2:22" ht="16" x14ac:dyDescent="0.2">
      <c r="B547" s="41" t="s">
        <v>49</v>
      </c>
      <c r="C547" s="41"/>
      <c r="D547" s="41" t="str">
        <f ca="1">IFERROR(OFFSET(tComplete[[#Headers],[Country]],MATCH(tData[[#This Row],[Tournament]],tComplete[Tournament],0),0),"")</f>
        <v>DE</v>
      </c>
      <c r="E547" s="49">
        <f ca="1">IFERROR(OFFSET(tComplete[[#Headers],[Date]],MATCH(tData[[#This Row],[Tournament]],tComplete[Tournament],0),0),"")</f>
        <v>46060</v>
      </c>
      <c r="F547" s="49" t="str">
        <f ca="1">IFERROR(OFFSET(tComplete[[#Headers],[Round]],MATCH(tData[[#This Row],[Tournament]],tComplete[Tournament],0),0),"")</f>
        <v>Regio</v>
      </c>
      <c r="G547" s="41" t="s">
        <v>847</v>
      </c>
      <c r="H547" s="41">
        <v>110</v>
      </c>
      <c r="I547" s="41">
        <v>105</v>
      </c>
      <c r="J547" s="41">
        <v>145</v>
      </c>
      <c r="K547" s="41"/>
      <c r="L547" s="41"/>
      <c r="M547" s="41"/>
      <c r="N547" s="41"/>
      <c r="O547" s="48">
        <f>IF(ISBLANK(B547),"",IF(COUNT(tData[[#This Row],[R1]:[R3]])=0,"",MAX(tData[[#This Row],[R1]:[R3]])))</f>
        <v>145</v>
      </c>
      <c r="P547" s="50">
        <f>IF(ISBLANK(tData[[#This Row],[Tournament]]),"",IF(COUNT(tData[[#This Row],[R1]:[R3]])=0,"",MAX(tData[[#This Row],[R1]:[R3]],tData[[#This Row],[QF]:[F2]])))</f>
        <v>145</v>
      </c>
      <c r="Q547" s="51">
        <f>IF(ISBLANK(tData[[#This Row],[Tournament]]),"",IFERROR(AVERAGE(tData[[#This Row],[R1]:[R3]],tData[[#This Row],[QF]:[F2]]),""))</f>
        <v>120</v>
      </c>
      <c r="R547" s="51" t="str">
        <f>IF(ISBLANK(tData[[#This Row],[Tournament]]),"",IF(COUNT(tData[[#This Row],[R1]:[R3]])=0,"No show",RIGHT("000"&amp;FLOOR(tData[[#This Row],[Best]],$R$1),3)&amp;"-"&amp;RIGHT("000"&amp;FLOOR(tData[[#This Row],[Best]],$R$1)+$R$1-1,3)))</f>
        <v>100-149</v>
      </c>
      <c r="S547" s="51" t="str">
        <f>IF(ISBLANK(tData[[#This Row],[Tournament]]),"",IF(COUNT(tData[[#This Row],[R1]:[R3]])=0,"No show",RIGHT("000"&amp;FLOOR(tData[[#This Row],[Best]],$S$1),3)&amp;"-"&amp;RIGHT("000"&amp;FLOOR(tData[[#This Row],[Best]],$S$1)+$S$1-1,3)))</f>
        <v>140-149</v>
      </c>
      <c r="T547" s="58"/>
      <c r="U547" s="48" t="str">
        <f ca="1">IF(OR(tData[[#This Row],[Q]]="X",tData[[#This Row],[Q]]="*"),IFERROR(OFFSET(tComplete[[#Headers],[Next Round]],MATCH(tData[[#This Row],[Tournament]],tComplete[Tournament],0),0),""),"")</f>
        <v/>
      </c>
      <c r="V547" s="41" t="b">
        <f>IF(ISBLANK(tData[[#This Row],[Tournament]]),"",NOT(ISERR(FIND("SAP",UPPER(tData[[#This Row],[Team]])))))</f>
        <v>0</v>
      </c>
    </row>
    <row r="548" spans="2:22" ht="16" x14ac:dyDescent="0.2">
      <c r="B548" s="41" t="s">
        <v>49</v>
      </c>
      <c r="C548" s="41"/>
      <c r="D548" s="41" t="str">
        <f ca="1">IFERROR(OFFSET(tComplete[[#Headers],[Country]],MATCH(tData[[#This Row],[Tournament]],tComplete[Tournament],0),0),"")</f>
        <v>DE</v>
      </c>
      <c r="E548" s="49">
        <f ca="1">IFERROR(OFFSET(tComplete[[#Headers],[Date]],MATCH(tData[[#This Row],[Tournament]],tComplete[Tournament],0),0),"")</f>
        <v>46060</v>
      </c>
      <c r="F548" s="49" t="str">
        <f ca="1">IFERROR(OFFSET(tComplete[[#Headers],[Round]],MATCH(tData[[#This Row],[Tournament]],tComplete[Tournament],0),0),"")</f>
        <v>Regio</v>
      </c>
      <c r="G548" s="41" t="s">
        <v>848</v>
      </c>
      <c r="H548" s="41">
        <v>125</v>
      </c>
      <c r="I548" s="41">
        <v>140</v>
      </c>
      <c r="J548" s="41">
        <v>115</v>
      </c>
      <c r="K548" s="41"/>
      <c r="L548" s="48"/>
      <c r="M548" s="48"/>
      <c r="N548" s="48"/>
      <c r="O548" s="48">
        <f>IF(ISBLANK(B548),"",IF(COUNT(tData[[#This Row],[R1]:[R3]])=0,"",MAX(tData[[#This Row],[R1]:[R3]])))</f>
        <v>140</v>
      </c>
      <c r="P548" s="50">
        <f>IF(ISBLANK(tData[[#This Row],[Tournament]]),"",IF(COUNT(tData[[#This Row],[R1]:[R3]])=0,"",MAX(tData[[#This Row],[R1]:[R3]],tData[[#This Row],[QF]:[F2]])))</f>
        <v>140</v>
      </c>
      <c r="Q548" s="51">
        <f>IF(ISBLANK(tData[[#This Row],[Tournament]]),"",IFERROR(AVERAGE(tData[[#This Row],[R1]:[R3]],tData[[#This Row],[QF]:[F2]]),""))</f>
        <v>126.66666666666667</v>
      </c>
      <c r="R548" s="51" t="str">
        <f>IF(ISBLANK(tData[[#This Row],[Tournament]]),"",IF(COUNT(tData[[#This Row],[R1]:[R3]])=0,"No show",RIGHT("000"&amp;FLOOR(tData[[#This Row],[Best]],$R$1),3)&amp;"-"&amp;RIGHT("000"&amp;FLOOR(tData[[#This Row],[Best]],$R$1)+$R$1-1,3)))</f>
        <v>100-149</v>
      </c>
      <c r="S548" s="51" t="str">
        <f>IF(ISBLANK(tData[[#This Row],[Tournament]]),"",IF(COUNT(tData[[#This Row],[R1]:[R3]])=0,"No show",RIGHT("000"&amp;FLOOR(tData[[#This Row],[Best]],$S$1),3)&amp;"-"&amp;RIGHT("000"&amp;FLOOR(tData[[#This Row],[Best]],$S$1)+$S$1-1,3)))</f>
        <v>140-149</v>
      </c>
      <c r="T548" s="58"/>
      <c r="U548" s="48" t="str">
        <f ca="1">IF(OR(tData[[#This Row],[Q]]="X",tData[[#This Row],[Q]]="*"),IFERROR(OFFSET(tComplete[[#Headers],[Next Round]],MATCH(tData[[#This Row],[Tournament]],tComplete[Tournament],0),0),""),"")</f>
        <v/>
      </c>
      <c r="V548" s="41" t="b">
        <f>IF(ISBLANK(tData[[#This Row],[Tournament]]),"",NOT(ISERR(FIND("SAP",UPPER(tData[[#This Row],[Team]])))))</f>
        <v>0</v>
      </c>
    </row>
    <row r="549" spans="2:22" ht="16" x14ac:dyDescent="0.2">
      <c r="B549" s="41" t="s">
        <v>49</v>
      </c>
      <c r="C549" s="41"/>
      <c r="D549" s="41" t="str">
        <f ca="1">IFERROR(OFFSET(tComplete[[#Headers],[Country]],MATCH(tData[[#This Row],[Tournament]],tComplete[Tournament],0),0),"")</f>
        <v>DE</v>
      </c>
      <c r="E549" s="49">
        <f ca="1">IFERROR(OFFSET(tComplete[[#Headers],[Date]],MATCH(tData[[#This Row],[Tournament]],tComplete[Tournament],0),0),"")</f>
        <v>46060</v>
      </c>
      <c r="F549" s="49" t="str">
        <f ca="1">IFERROR(OFFSET(tComplete[[#Headers],[Round]],MATCH(tData[[#This Row],[Tournament]],tComplete[Tournament],0),0),"")</f>
        <v>Regio</v>
      </c>
      <c r="G549" s="41" t="s">
        <v>849</v>
      </c>
      <c r="H549" s="41">
        <v>105</v>
      </c>
      <c r="I549" s="41">
        <v>135</v>
      </c>
      <c r="J549" s="41">
        <v>120</v>
      </c>
      <c r="K549" s="41"/>
      <c r="L549" s="48"/>
      <c r="M549" s="48"/>
      <c r="N549" s="48"/>
      <c r="O549" s="48">
        <f>IF(ISBLANK(B549),"",IF(COUNT(tData[[#This Row],[R1]:[R3]])=0,"",MAX(tData[[#This Row],[R1]:[R3]])))</f>
        <v>135</v>
      </c>
      <c r="P549" s="50">
        <f>IF(ISBLANK(tData[[#This Row],[Tournament]]),"",IF(COUNT(tData[[#This Row],[R1]:[R3]])=0,"",MAX(tData[[#This Row],[R1]:[R3]],tData[[#This Row],[QF]:[F2]])))</f>
        <v>135</v>
      </c>
      <c r="Q549" s="51">
        <f>IF(ISBLANK(tData[[#This Row],[Tournament]]),"",IFERROR(AVERAGE(tData[[#This Row],[R1]:[R3]],tData[[#This Row],[QF]:[F2]]),""))</f>
        <v>120</v>
      </c>
      <c r="R549" s="51" t="str">
        <f>IF(ISBLANK(tData[[#This Row],[Tournament]]),"",IF(COUNT(tData[[#This Row],[R1]:[R3]])=0,"No show",RIGHT("000"&amp;FLOOR(tData[[#This Row],[Best]],$R$1),3)&amp;"-"&amp;RIGHT("000"&amp;FLOOR(tData[[#This Row],[Best]],$R$1)+$R$1-1,3)))</f>
        <v>100-149</v>
      </c>
      <c r="S549" s="51" t="str">
        <f>IF(ISBLANK(tData[[#This Row],[Tournament]]),"",IF(COUNT(tData[[#This Row],[R1]:[R3]])=0,"No show",RIGHT("000"&amp;FLOOR(tData[[#This Row],[Best]],$S$1),3)&amp;"-"&amp;RIGHT("000"&amp;FLOOR(tData[[#This Row],[Best]],$S$1)+$S$1-1,3)))</f>
        <v>130-139</v>
      </c>
      <c r="T549" s="58"/>
      <c r="U549" s="48" t="str">
        <f ca="1">IF(OR(tData[[#This Row],[Q]]="X",tData[[#This Row],[Q]]="*"),IFERROR(OFFSET(tComplete[[#Headers],[Next Round]],MATCH(tData[[#This Row],[Tournament]],tComplete[Tournament],0),0),""),"")</f>
        <v/>
      </c>
      <c r="V549" s="41" t="b">
        <f>IF(ISBLANK(tData[[#This Row],[Tournament]]),"",NOT(ISERR(FIND("SAP",UPPER(tData[[#This Row],[Team]])))))</f>
        <v>0</v>
      </c>
    </row>
    <row r="550" spans="2:22" ht="16" x14ac:dyDescent="0.2">
      <c r="B550" s="41" t="s">
        <v>49</v>
      </c>
      <c r="C550" s="41"/>
      <c r="D550" s="41" t="str">
        <f ca="1">IFERROR(OFFSET(tComplete[[#Headers],[Country]],MATCH(tData[[#This Row],[Tournament]],tComplete[Tournament],0),0),"")</f>
        <v>DE</v>
      </c>
      <c r="E550" s="49">
        <f ca="1">IFERROR(OFFSET(tComplete[[#Headers],[Date]],MATCH(tData[[#This Row],[Tournament]],tComplete[Tournament],0),0),"")</f>
        <v>46060</v>
      </c>
      <c r="F550" s="49" t="str">
        <f ca="1">IFERROR(OFFSET(tComplete[[#Headers],[Round]],MATCH(tData[[#This Row],[Tournament]],tComplete[Tournament],0),0),"")</f>
        <v>Regio</v>
      </c>
      <c r="G550" s="41" t="s">
        <v>850</v>
      </c>
      <c r="H550" s="41">
        <v>0</v>
      </c>
      <c r="I550" s="41">
        <v>90</v>
      </c>
      <c r="J550" s="41">
        <v>100</v>
      </c>
      <c r="K550" s="41"/>
      <c r="L550" s="48"/>
      <c r="M550" s="48"/>
      <c r="N550" s="48"/>
      <c r="O550" s="48">
        <f>IF(ISBLANK(B550),"",IF(COUNT(tData[[#This Row],[R1]:[R3]])=0,"",MAX(tData[[#This Row],[R1]:[R3]])))</f>
        <v>100</v>
      </c>
      <c r="P550" s="50">
        <f>IF(ISBLANK(tData[[#This Row],[Tournament]]),"",IF(COUNT(tData[[#This Row],[R1]:[R3]])=0,"",MAX(tData[[#This Row],[R1]:[R3]],tData[[#This Row],[QF]:[F2]])))</f>
        <v>100</v>
      </c>
      <c r="Q550" s="51">
        <f>IF(ISBLANK(tData[[#This Row],[Tournament]]),"",IFERROR(AVERAGE(tData[[#This Row],[R1]:[R3]],tData[[#This Row],[QF]:[F2]]),""))</f>
        <v>63.333333333333336</v>
      </c>
      <c r="R550" s="51" t="str">
        <f>IF(ISBLANK(tData[[#This Row],[Tournament]]),"",IF(COUNT(tData[[#This Row],[R1]:[R3]])=0,"No show",RIGHT("000"&amp;FLOOR(tData[[#This Row],[Best]],$R$1),3)&amp;"-"&amp;RIGHT("000"&amp;FLOOR(tData[[#This Row],[Best]],$R$1)+$R$1-1,3)))</f>
        <v>100-149</v>
      </c>
      <c r="S550" s="51" t="str">
        <f>IF(ISBLANK(tData[[#This Row],[Tournament]]),"",IF(COUNT(tData[[#This Row],[R1]:[R3]])=0,"No show",RIGHT("000"&amp;FLOOR(tData[[#This Row],[Best]],$S$1),3)&amp;"-"&amp;RIGHT("000"&amp;FLOOR(tData[[#This Row],[Best]],$S$1)+$S$1-1,3)))</f>
        <v>100-109</v>
      </c>
      <c r="T550" s="58"/>
      <c r="U550" s="48" t="str">
        <f ca="1">IF(OR(tData[[#This Row],[Q]]="X",tData[[#This Row],[Q]]="*"),IFERROR(OFFSET(tComplete[[#Headers],[Next Round]],MATCH(tData[[#This Row],[Tournament]],tComplete[Tournament],0),0),""),"")</f>
        <v/>
      </c>
      <c r="V550" s="41" t="b">
        <f>IF(ISBLANK(tData[[#This Row],[Tournament]]),"",NOT(ISERR(FIND("SAP",UPPER(tData[[#This Row],[Team]])))))</f>
        <v>0</v>
      </c>
    </row>
    <row r="551" spans="2:22" ht="16" x14ac:dyDescent="0.2">
      <c r="B551" s="41" t="s">
        <v>154</v>
      </c>
      <c r="C551" s="41"/>
      <c r="D551" s="41" t="str">
        <f ca="1">IFERROR(OFFSET(tComplete[[#Headers],[Country]],MATCH(tData[[#This Row],[Tournament]],tComplete[Tournament],0),0),"")</f>
        <v>DE</v>
      </c>
      <c r="E551" s="49">
        <f ca="1">IFERROR(OFFSET(tComplete[[#Headers],[Date]],MATCH(tData[[#This Row],[Tournament]],tComplete[Tournament],0),0),"")</f>
        <v>46053</v>
      </c>
      <c r="F551" s="49" t="str">
        <f ca="1">IFERROR(OFFSET(tComplete[[#Headers],[Round]],MATCH(tData[[#This Row],[Tournament]],tComplete[Tournament],0),0),"")</f>
        <v>Regio</v>
      </c>
      <c r="G551" s="41" t="s">
        <v>856</v>
      </c>
      <c r="H551" s="41">
        <v>190</v>
      </c>
      <c r="I551" s="41">
        <v>270</v>
      </c>
      <c r="J551" s="41">
        <v>190</v>
      </c>
      <c r="K551" s="41"/>
      <c r="L551" s="48"/>
      <c r="M551" s="41">
        <v>280</v>
      </c>
      <c r="N551" s="41">
        <v>170</v>
      </c>
      <c r="O551" s="48">
        <f>IF(ISBLANK(B551),"",IF(COUNT(tData[[#This Row],[R1]:[R3]])=0,"",MAX(tData[[#This Row],[R1]:[R3]])))</f>
        <v>270</v>
      </c>
      <c r="P551" s="50">
        <f>IF(ISBLANK(tData[[#This Row],[Tournament]]),"",IF(COUNT(tData[[#This Row],[R1]:[R3]])=0,"",MAX(tData[[#This Row],[R1]:[R3]],tData[[#This Row],[QF]:[F2]])))</f>
        <v>280</v>
      </c>
      <c r="Q551" s="51">
        <f>IF(ISBLANK(tData[[#This Row],[Tournament]]),"",IFERROR(AVERAGE(tData[[#This Row],[R1]:[R3]],tData[[#This Row],[QF]:[F2]]),""))</f>
        <v>220</v>
      </c>
      <c r="R551" s="51" t="str">
        <f>IF(ISBLANK(tData[[#This Row],[Tournament]]),"",IF(COUNT(tData[[#This Row],[R1]:[R3]])=0,"No show",RIGHT("000"&amp;FLOOR(tData[[#This Row],[Best]],$R$1),3)&amp;"-"&amp;RIGHT("000"&amp;FLOOR(tData[[#This Row],[Best]],$R$1)+$R$1-1,3)))</f>
        <v>250-299</v>
      </c>
      <c r="S551" s="51" t="str">
        <f>IF(ISBLANK(tData[[#This Row],[Tournament]]),"",IF(COUNT(tData[[#This Row],[R1]:[R3]])=0,"No show",RIGHT("000"&amp;FLOOR(tData[[#This Row],[Best]],$S$1),3)&amp;"-"&amp;RIGHT("000"&amp;FLOOR(tData[[#This Row],[Best]],$S$1)+$S$1-1,3)))</f>
        <v>280-289</v>
      </c>
      <c r="T551" s="58" t="s">
        <v>74</v>
      </c>
      <c r="U551" s="48" t="str">
        <f ca="1">IF(OR(tData[[#This Row],[Q]]="X",tData[[#This Row],[Q]]="*"),IFERROR(OFFSET(tComplete[[#Headers],[Next Round]],MATCH(tData[[#This Row],[Tournament]],tComplete[Tournament],0),0),""),"")</f>
        <v>Qualifikation Deutschland - Wildau</v>
      </c>
      <c r="V551" s="41" t="b">
        <f>IF(ISBLANK(tData[[#This Row],[Tournament]]),"",NOT(ISERR(FIND("SAP",UPPER(tData[[#This Row],[Team]])))))</f>
        <v>0</v>
      </c>
    </row>
    <row r="552" spans="2:22" ht="16" x14ac:dyDescent="0.2">
      <c r="B552" s="41" t="s">
        <v>154</v>
      </c>
      <c r="C552" s="41"/>
      <c r="D552" s="41" t="str">
        <f ca="1">IFERROR(OFFSET(tComplete[[#Headers],[Country]],MATCH(tData[[#This Row],[Tournament]],tComplete[Tournament],0),0),"")</f>
        <v>DE</v>
      </c>
      <c r="E552" s="49">
        <f ca="1">IFERROR(OFFSET(tComplete[[#Headers],[Date]],MATCH(tData[[#This Row],[Tournament]],tComplete[Tournament],0),0),"")</f>
        <v>46053</v>
      </c>
      <c r="F552" s="49" t="str">
        <f ca="1">IFERROR(OFFSET(tComplete[[#Headers],[Round]],MATCH(tData[[#This Row],[Tournament]],tComplete[Tournament],0),0),"")</f>
        <v>Regio</v>
      </c>
      <c r="G552" s="41" t="s">
        <v>855</v>
      </c>
      <c r="H552" s="41">
        <v>335</v>
      </c>
      <c r="I552" s="41">
        <v>350</v>
      </c>
      <c r="J552" s="41">
        <v>410</v>
      </c>
      <c r="K552" s="41"/>
      <c r="L552" s="41"/>
      <c r="M552" s="41">
        <v>255</v>
      </c>
      <c r="N552" s="41">
        <v>320</v>
      </c>
      <c r="O552" s="48">
        <f>IF(ISBLANK(B552),"",IF(COUNT(tData[[#This Row],[R1]:[R3]])=0,"",MAX(tData[[#This Row],[R1]:[R3]])))</f>
        <v>410</v>
      </c>
      <c r="P552" s="50">
        <f>IF(ISBLANK(tData[[#This Row],[Tournament]]),"",IF(COUNT(tData[[#This Row],[R1]:[R3]])=0,"",MAX(tData[[#This Row],[R1]:[R3]],tData[[#This Row],[QF]:[F2]])))</f>
        <v>410</v>
      </c>
      <c r="Q552" s="51">
        <f>IF(ISBLANK(tData[[#This Row],[Tournament]]),"",IFERROR(AVERAGE(tData[[#This Row],[R1]:[R3]],tData[[#This Row],[QF]:[F2]]),""))</f>
        <v>334</v>
      </c>
      <c r="R552" s="51" t="str">
        <f>IF(ISBLANK(tData[[#This Row],[Tournament]]),"",IF(COUNT(tData[[#This Row],[R1]:[R3]])=0,"No show",RIGHT("000"&amp;FLOOR(tData[[#This Row],[Best]],$R$1),3)&amp;"-"&amp;RIGHT("000"&amp;FLOOR(tData[[#This Row],[Best]],$R$1)+$R$1-1,3)))</f>
        <v>400-449</v>
      </c>
      <c r="S552" s="51" t="str">
        <f>IF(ISBLANK(tData[[#This Row],[Tournament]]),"",IF(COUNT(tData[[#This Row],[R1]:[R3]])=0,"No show",RIGHT("000"&amp;FLOOR(tData[[#This Row],[Best]],$S$1),3)&amp;"-"&amp;RIGHT("000"&amp;FLOOR(tData[[#This Row],[Best]],$S$1)+$S$1-1,3)))</f>
        <v>410-419</v>
      </c>
      <c r="T552" s="58" t="s">
        <v>627</v>
      </c>
      <c r="U552" s="48" t="str">
        <f ca="1">IF(OR(tData[[#This Row],[Q]]="X",tData[[#This Row],[Q]]="*"),IFERROR(OFFSET(tComplete[[#Headers],[Next Round]],MATCH(tData[[#This Row],[Tournament]],tComplete[Tournament],0),0),""),"")</f>
        <v>Qualifikation Deutschland - Wildau</v>
      </c>
      <c r="V552" s="41" t="b">
        <f>IF(ISBLANK(tData[[#This Row],[Tournament]]),"",NOT(ISERR(FIND("SAP",UPPER(tData[[#This Row],[Team]])))))</f>
        <v>0</v>
      </c>
    </row>
    <row r="553" spans="2:22" ht="16" x14ac:dyDescent="0.2">
      <c r="B553" s="41" t="s">
        <v>24</v>
      </c>
      <c r="C553" s="41"/>
      <c r="D553" s="41" t="str">
        <f ca="1">IFERROR(OFFSET(tComplete[[#Headers],[Country]],MATCH(tData[[#This Row],[Tournament]],tComplete[Tournament],0),0),"")</f>
        <v>AT</v>
      </c>
      <c r="E553" s="49">
        <f ca="1">IFERROR(OFFSET(tComplete[[#Headers],[Date]],MATCH(tData[[#This Row],[Tournament]],tComplete[Tournament],0),0),"")</f>
        <v>46060</v>
      </c>
      <c r="F553" s="49" t="str">
        <f ca="1">IFERROR(OFFSET(tComplete[[#Headers],[Round]],MATCH(tData[[#This Row],[Tournament]],tComplete[Tournament],0),0),"")</f>
        <v>Regio</v>
      </c>
      <c r="G553" s="41" t="s">
        <v>956</v>
      </c>
      <c r="H553" s="41">
        <v>345</v>
      </c>
      <c r="I553" s="41">
        <v>290</v>
      </c>
      <c r="J553" s="41">
        <v>230</v>
      </c>
      <c r="K553" s="41"/>
      <c r="L553" s="41">
        <v>215</v>
      </c>
      <c r="M553" s="41">
        <v>275</v>
      </c>
      <c r="N553" s="41">
        <v>265</v>
      </c>
      <c r="O553" s="48">
        <f>IF(ISBLANK(B553),"",IF(COUNT(tData[[#This Row],[R1]:[R3]])=0,"",MAX(tData[[#This Row],[R1]:[R3]])))</f>
        <v>345</v>
      </c>
      <c r="P553" s="50">
        <f>IF(ISBLANK(tData[[#This Row],[Tournament]]),"",IF(COUNT(tData[[#This Row],[R1]:[R3]])=0,"",MAX(tData[[#This Row],[R1]:[R3]],tData[[#This Row],[QF]:[F2]])))</f>
        <v>345</v>
      </c>
      <c r="Q553" s="51">
        <f>IF(ISBLANK(tData[[#This Row],[Tournament]]),"",IFERROR(AVERAGE(tData[[#This Row],[R1]:[R3]],tData[[#This Row],[QF]:[F2]]),""))</f>
        <v>270</v>
      </c>
      <c r="R553" s="51" t="str">
        <f>IF(ISBLANK(tData[[#This Row],[Tournament]]),"",IF(COUNT(tData[[#This Row],[R1]:[R3]])=0,"No show",RIGHT("000"&amp;FLOOR(tData[[#This Row],[Best]],$R$1),3)&amp;"-"&amp;RIGHT("000"&amp;FLOOR(tData[[#This Row],[Best]],$R$1)+$R$1-1,3)))</f>
        <v>300-349</v>
      </c>
      <c r="S553" s="51" t="str">
        <f>IF(ISBLANK(tData[[#This Row],[Tournament]]),"",IF(COUNT(tData[[#This Row],[R1]:[R3]])=0,"No show",RIGHT("000"&amp;FLOOR(tData[[#This Row],[Best]],$S$1),3)&amp;"-"&amp;RIGHT("000"&amp;FLOOR(tData[[#This Row],[Best]],$S$1)+$S$1-1,3)))</f>
        <v>340-349</v>
      </c>
      <c r="T553" s="58" t="s">
        <v>74</v>
      </c>
      <c r="U553" s="48" t="str">
        <f ca="1">IF(OR(tData[[#This Row],[Q]]="X",tData[[#This Row],[Q]]="*"),IFERROR(OFFSET(tComplete[[#Headers],[Next Round]],MATCH(tData[[#This Row],[Tournament]],tComplete[Tournament],0),0),""),"")</f>
        <v>Qualifikation Österreich - Tirol</v>
      </c>
      <c r="V553" s="41" t="b">
        <f>IF(ISBLANK(tData[[#This Row],[Tournament]]),"",NOT(ISERR(FIND("SAP",UPPER(tData[[#This Row],[Team]])))))</f>
        <v>0</v>
      </c>
    </row>
    <row r="554" spans="2:22" ht="16" x14ac:dyDescent="0.2">
      <c r="B554" s="41" t="s">
        <v>24</v>
      </c>
      <c r="C554" s="41"/>
      <c r="D554" s="41" t="str">
        <f ca="1">IFERROR(OFFSET(tComplete[[#Headers],[Country]],MATCH(tData[[#This Row],[Tournament]],tComplete[Tournament],0),0),"")</f>
        <v>AT</v>
      </c>
      <c r="E554" s="49">
        <f ca="1">IFERROR(OFFSET(tComplete[[#Headers],[Date]],MATCH(tData[[#This Row],[Tournament]],tComplete[Tournament],0),0),"")</f>
        <v>46060</v>
      </c>
      <c r="F554" s="49" t="str">
        <f ca="1">IFERROR(OFFSET(tComplete[[#Headers],[Round]],MATCH(tData[[#This Row],[Tournament]],tComplete[Tournament],0),0),"")</f>
        <v>Regio</v>
      </c>
      <c r="G554" s="41" t="s">
        <v>859</v>
      </c>
      <c r="H554" s="41">
        <v>270</v>
      </c>
      <c r="I554" s="41">
        <v>190</v>
      </c>
      <c r="J554" s="41">
        <v>260</v>
      </c>
      <c r="K554" s="41"/>
      <c r="L554" s="41">
        <v>215</v>
      </c>
      <c r="M554" s="41">
        <v>350</v>
      </c>
      <c r="N554" s="41">
        <v>195</v>
      </c>
      <c r="O554" s="48">
        <f>IF(ISBLANK(B554),"",IF(COUNT(tData[[#This Row],[R1]:[R3]])=0,"",MAX(tData[[#This Row],[R1]:[R3]])))</f>
        <v>270</v>
      </c>
      <c r="P554" s="50">
        <f>IF(ISBLANK(tData[[#This Row],[Tournament]]),"",IF(COUNT(tData[[#This Row],[R1]:[R3]])=0,"",MAX(tData[[#This Row],[R1]:[R3]],tData[[#This Row],[QF]:[F2]])))</f>
        <v>350</v>
      </c>
      <c r="Q554" s="51">
        <f>IF(ISBLANK(tData[[#This Row],[Tournament]]),"",IFERROR(AVERAGE(tData[[#This Row],[R1]:[R3]],tData[[#This Row],[QF]:[F2]]),""))</f>
        <v>246.66666666666666</v>
      </c>
      <c r="R554" s="51" t="str">
        <f>IF(ISBLANK(tData[[#This Row],[Tournament]]),"",IF(COUNT(tData[[#This Row],[R1]:[R3]])=0,"No show",RIGHT("000"&amp;FLOOR(tData[[#This Row],[Best]],$R$1),3)&amp;"-"&amp;RIGHT("000"&amp;FLOOR(tData[[#This Row],[Best]],$R$1)+$R$1-1,3)))</f>
        <v>350-399</v>
      </c>
      <c r="S554" s="51" t="str">
        <f>IF(ISBLANK(tData[[#This Row],[Tournament]]),"",IF(COUNT(tData[[#This Row],[R1]:[R3]])=0,"No show",RIGHT("000"&amp;FLOOR(tData[[#This Row],[Best]],$S$1),3)&amp;"-"&amp;RIGHT("000"&amp;FLOOR(tData[[#This Row],[Best]],$S$1)+$S$1-1,3)))</f>
        <v>350-359</v>
      </c>
      <c r="T554" s="58"/>
      <c r="U554" s="48" t="str">
        <f ca="1">IF(OR(tData[[#This Row],[Q]]="X",tData[[#This Row],[Q]]="*"),IFERROR(OFFSET(tComplete[[#Headers],[Next Round]],MATCH(tData[[#This Row],[Tournament]],tComplete[Tournament],0),0),""),"")</f>
        <v/>
      </c>
      <c r="V554" s="41" t="b">
        <f>IF(ISBLANK(tData[[#This Row],[Tournament]]),"",NOT(ISERR(FIND("SAP",UPPER(tData[[#This Row],[Team]])))))</f>
        <v>0</v>
      </c>
    </row>
    <row r="555" spans="2:22" ht="16" x14ac:dyDescent="0.2">
      <c r="B555" s="41" t="s">
        <v>24</v>
      </c>
      <c r="C555" s="41"/>
      <c r="D555" s="41" t="str">
        <f ca="1">IFERROR(OFFSET(tComplete[[#Headers],[Country]],MATCH(tData[[#This Row],[Tournament]],tComplete[Tournament],0),0),"")</f>
        <v>AT</v>
      </c>
      <c r="E555" s="49">
        <f ca="1">IFERROR(OFFSET(tComplete[[#Headers],[Date]],MATCH(tData[[#This Row],[Tournament]],tComplete[Tournament],0),0),"")</f>
        <v>46060</v>
      </c>
      <c r="F555" s="49" t="str">
        <f ca="1">IFERROR(OFFSET(tComplete[[#Headers],[Round]],MATCH(tData[[#This Row],[Tournament]],tComplete[Tournament],0),0),"")</f>
        <v>Regio</v>
      </c>
      <c r="G555" s="41" t="s">
        <v>860</v>
      </c>
      <c r="H555" s="41">
        <v>190</v>
      </c>
      <c r="I555" s="41">
        <v>175</v>
      </c>
      <c r="J555" s="41">
        <v>255</v>
      </c>
      <c r="K555" s="41"/>
      <c r="L555" s="41">
        <v>175</v>
      </c>
      <c r="M555" s="41"/>
      <c r="N555" s="41"/>
      <c r="O555" s="48">
        <f>IF(ISBLANK(B555),"",IF(COUNT(tData[[#This Row],[R1]:[R3]])=0,"",MAX(tData[[#This Row],[R1]:[R3]])))</f>
        <v>255</v>
      </c>
      <c r="P555" s="50">
        <f>IF(ISBLANK(tData[[#This Row],[Tournament]]),"",IF(COUNT(tData[[#This Row],[R1]:[R3]])=0,"",MAX(tData[[#This Row],[R1]:[R3]],tData[[#This Row],[QF]:[F2]])))</f>
        <v>255</v>
      </c>
      <c r="Q555" s="51">
        <f>IF(ISBLANK(tData[[#This Row],[Tournament]]),"",IFERROR(AVERAGE(tData[[#This Row],[R1]:[R3]],tData[[#This Row],[QF]:[F2]]),""))</f>
        <v>198.75</v>
      </c>
      <c r="R555" s="51" t="str">
        <f>IF(ISBLANK(tData[[#This Row],[Tournament]]),"",IF(COUNT(tData[[#This Row],[R1]:[R3]])=0,"No show",RIGHT("000"&amp;FLOOR(tData[[#This Row],[Best]],$R$1),3)&amp;"-"&amp;RIGHT("000"&amp;FLOOR(tData[[#This Row],[Best]],$R$1)+$R$1-1,3)))</f>
        <v>250-299</v>
      </c>
      <c r="S555" s="51" t="str">
        <f>IF(ISBLANK(tData[[#This Row],[Tournament]]),"",IF(COUNT(tData[[#This Row],[R1]:[R3]])=0,"No show",RIGHT("000"&amp;FLOOR(tData[[#This Row],[Best]],$S$1),3)&amp;"-"&amp;RIGHT("000"&amp;FLOOR(tData[[#This Row],[Best]],$S$1)+$S$1-1,3)))</f>
        <v>250-259</v>
      </c>
      <c r="T555" s="58"/>
      <c r="U555" s="48" t="str">
        <f ca="1">IF(OR(tData[[#This Row],[Q]]="X",tData[[#This Row],[Q]]="*"),IFERROR(OFFSET(tComplete[[#Headers],[Next Round]],MATCH(tData[[#This Row],[Tournament]],tComplete[Tournament],0),0),""),"")</f>
        <v/>
      </c>
      <c r="V555" s="41" t="b">
        <f>IF(ISBLANK(tData[[#This Row],[Tournament]]),"",NOT(ISERR(FIND("SAP",UPPER(tData[[#This Row],[Team]])))))</f>
        <v>0</v>
      </c>
    </row>
    <row r="556" spans="2:22" ht="16" x14ac:dyDescent="0.2">
      <c r="B556" s="41" t="s">
        <v>24</v>
      </c>
      <c r="C556" s="41"/>
      <c r="D556" s="41" t="str">
        <f ca="1">IFERROR(OFFSET(tComplete[[#Headers],[Country]],MATCH(tData[[#This Row],[Tournament]],tComplete[Tournament],0),0),"")</f>
        <v>AT</v>
      </c>
      <c r="E556" s="49">
        <f ca="1">IFERROR(OFFSET(tComplete[[#Headers],[Date]],MATCH(tData[[#This Row],[Tournament]],tComplete[Tournament],0),0),"")</f>
        <v>46060</v>
      </c>
      <c r="F556" s="49" t="str">
        <f ca="1">IFERROR(OFFSET(tComplete[[#Headers],[Round]],MATCH(tData[[#This Row],[Tournament]],tComplete[Tournament],0),0),"")</f>
        <v>Regio</v>
      </c>
      <c r="G556" s="41" t="s">
        <v>861</v>
      </c>
      <c r="H556" s="41">
        <v>255</v>
      </c>
      <c r="I556" s="41">
        <v>205</v>
      </c>
      <c r="J556" s="41">
        <v>245</v>
      </c>
      <c r="K556" s="41"/>
      <c r="L556" s="41">
        <v>170</v>
      </c>
      <c r="M556" s="41"/>
      <c r="N556" s="41"/>
      <c r="O556" s="48">
        <f>IF(ISBLANK(B556),"",IF(COUNT(tData[[#This Row],[R1]:[R3]])=0,"",MAX(tData[[#This Row],[R1]:[R3]])))</f>
        <v>255</v>
      </c>
      <c r="P556" s="50">
        <f>IF(ISBLANK(tData[[#This Row],[Tournament]]),"",IF(COUNT(tData[[#This Row],[R1]:[R3]])=0,"",MAX(tData[[#This Row],[R1]:[R3]],tData[[#This Row],[QF]:[F2]])))</f>
        <v>255</v>
      </c>
      <c r="Q556" s="51">
        <f>IF(ISBLANK(tData[[#This Row],[Tournament]]),"",IFERROR(AVERAGE(tData[[#This Row],[R1]:[R3]],tData[[#This Row],[QF]:[F2]]),""))</f>
        <v>218.75</v>
      </c>
      <c r="R556" s="51" t="str">
        <f>IF(ISBLANK(tData[[#This Row],[Tournament]]),"",IF(COUNT(tData[[#This Row],[R1]:[R3]])=0,"No show",RIGHT("000"&amp;FLOOR(tData[[#This Row],[Best]],$R$1),3)&amp;"-"&amp;RIGHT("000"&amp;FLOOR(tData[[#This Row],[Best]],$R$1)+$R$1-1,3)))</f>
        <v>250-299</v>
      </c>
      <c r="S556" s="51" t="str">
        <f>IF(ISBLANK(tData[[#This Row],[Tournament]]),"",IF(COUNT(tData[[#This Row],[R1]:[R3]])=0,"No show",RIGHT("000"&amp;FLOOR(tData[[#This Row],[Best]],$S$1),3)&amp;"-"&amp;RIGHT("000"&amp;FLOOR(tData[[#This Row],[Best]],$S$1)+$S$1-1,3)))</f>
        <v>250-259</v>
      </c>
      <c r="T556" s="58" t="s">
        <v>74</v>
      </c>
      <c r="U556" s="48" t="str">
        <f ca="1">IF(OR(tData[[#This Row],[Q]]="X",tData[[#This Row],[Q]]="*"),IFERROR(OFFSET(tComplete[[#Headers],[Next Round]],MATCH(tData[[#This Row],[Tournament]],tComplete[Tournament],0),0),""),"")</f>
        <v>Qualifikation Österreich - Tirol</v>
      </c>
      <c r="V556" s="41" t="b">
        <f>IF(ISBLANK(tData[[#This Row],[Tournament]]),"",NOT(ISERR(FIND("SAP",UPPER(tData[[#This Row],[Team]])))))</f>
        <v>0</v>
      </c>
    </row>
    <row r="557" spans="2:22" ht="16" x14ac:dyDescent="0.2">
      <c r="B557" s="41" t="s">
        <v>24</v>
      </c>
      <c r="C557" s="41"/>
      <c r="D557" s="41" t="str">
        <f ca="1">IFERROR(OFFSET(tComplete[[#Headers],[Country]],MATCH(tData[[#This Row],[Tournament]],tComplete[Tournament],0),0),"")</f>
        <v>AT</v>
      </c>
      <c r="E557" s="49">
        <f ca="1">IFERROR(OFFSET(tComplete[[#Headers],[Date]],MATCH(tData[[#This Row],[Tournament]],tComplete[Tournament],0),0),"")</f>
        <v>46060</v>
      </c>
      <c r="F557" s="49" t="str">
        <f ca="1">IFERROR(OFFSET(tComplete[[#Headers],[Round]],MATCH(tData[[#This Row],[Tournament]],tComplete[Tournament],0),0),"")</f>
        <v>Regio</v>
      </c>
      <c r="G557" s="41" t="s">
        <v>862</v>
      </c>
      <c r="H557" s="41">
        <v>200</v>
      </c>
      <c r="I557" s="41">
        <v>230</v>
      </c>
      <c r="J557" s="41">
        <v>150</v>
      </c>
      <c r="K557" s="41"/>
      <c r="L557" s="41"/>
      <c r="M557" s="41"/>
      <c r="N557" s="41"/>
      <c r="O557" s="48">
        <f>IF(ISBLANK(B557),"",IF(COUNT(tData[[#This Row],[R1]:[R3]])=0,"",MAX(tData[[#This Row],[R1]:[R3]])))</f>
        <v>230</v>
      </c>
      <c r="P557" s="50">
        <f>IF(ISBLANK(tData[[#This Row],[Tournament]]),"",IF(COUNT(tData[[#This Row],[R1]:[R3]])=0,"",MAX(tData[[#This Row],[R1]:[R3]],tData[[#This Row],[QF]:[F2]])))</f>
        <v>230</v>
      </c>
      <c r="Q557" s="51">
        <f>IF(ISBLANK(tData[[#This Row],[Tournament]]),"",IFERROR(AVERAGE(tData[[#This Row],[R1]:[R3]],tData[[#This Row],[QF]:[F2]]),""))</f>
        <v>193.33333333333334</v>
      </c>
      <c r="R557" s="51" t="str">
        <f>IF(ISBLANK(tData[[#This Row],[Tournament]]),"",IF(COUNT(tData[[#This Row],[R1]:[R3]])=0,"No show",RIGHT("000"&amp;FLOOR(tData[[#This Row],[Best]],$R$1),3)&amp;"-"&amp;RIGHT("000"&amp;FLOOR(tData[[#This Row],[Best]],$R$1)+$R$1-1,3)))</f>
        <v>200-249</v>
      </c>
      <c r="S557" s="51" t="str">
        <f>IF(ISBLANK(tData[[#This Row],[Tournament]]),"",IF(COUNT(tData[[#This Row],[R1]:[R3]])=0,"No show",RIGHT("000"&amp;FLOOR(tData[[#This Row],[Best]],$S$1),3)&amp;"-"&amp;RIGHT("000"&amp;FLOOR(tData[[#This Row],[Best]],$S$1)+$S$1-1,3)))</f>
        <v>230-239</v>
      </c>
      <c r="T557" s="58"/>
      <c r="U557" s="48" t="str">
        <f ca="1">IF(OR(tData[[#This Row],[Q]]="X",tData[[#This Row],[Q]]="*"),IFERROR(OFFSET(tComplete[[#Headers],[Next Round]],MATCH(tData[[#This Row],[Tournament]],tComplete[Tournament],0),0),""),"")</f>
        <v/>
      </c>
      <c r="V557" s="41" t="b">
        <f>IF(ISBLANK(tData[[#This Row],[Tournament]]),"",NOT(ISERR(FIND("SAP",UPPER(tData[[#This Row],[Team]])))))</f>
        <v>0</v>
      </c>
    </row>
    <row r="558" spans="2:22" ht="16" x14ac:dyDescent="0.2">
      <c r="B558" s="41" t="s">
        <v>24</v>
      </c>
      <c r="C558" s="41"/>
      <c r="D558" s="41" t="str">
        <f ca="1">IFERROR(OFFSET(tComplete[[#Headers],[Country]],MATCH(tData[[#This Row],[Tournament]],tComplete[Tournament],0),0),"")</f>
        <v>AT</v>
      </c>
      <c r="E558" s="49">
        <f ca="1">IFERROR(OFFSET(tComplete[[#Headers],[Date]],MATCH(tData[[#This Row],[Tournament]],tComplete[Tournament],0),0),"")</f>
        <v>46060</v>
      </c>
      <c r="F558" s="49" t="str">
        <f ca="1">IFERROR(OFFSET(tComplete[[#Headers],[Round]],MATCH(tData[[#This Row],[Tournament]],tComplete[Tournament],0),0),"")</f>
        <v>Regio</v>
      </c>
      <c r="G558" s="41" t="s">
        <v>863</v>
      </c>
      <c r="H558" s="41">
        <v>175</v>
      </c>
      <c r="I558" s="41">
        <v>210</v>
      </c>
      <c r="J558" s="41">
        <v>125</v>
      </c>
      <c r="K558" s="41"/>
      <c r="L558" s="41"/>
      <c r="M558" s="41"/>
      <c r="N558" s="41"/>
      <c r="O558" s="48">
        <f>IF(ISBLANK(B558),"",IF(COUNT(tData[[#This Row],[R1]:[R3]])=0,"",MAX(tData[[#This Row],[R1]:[R3]])))</f>
        <v>210</v>
      </c>
      <c r="P558" s="50">
        <f>IF(ISBLANK(tData[[#This Row],[Tournament]]),"",IF(COUNT(tData[[#This Row],[R1]:[R3]])=0,"",MAX(tData[[#This Row],[R1]:[R3]],tData[[#This Row],[QF]:[F2]])))</f>
        <v>210</v>
      </c>
      <c r="Q558" s="51">
        <f>IF(ISBLANK(tData[[#This Row],[Tournament]]),"",IFERROR(AVERAGE(tData[[#This Row],[R1]:[R3]],tData[[#This Row],[QF]:[F2]]),""))</f>
        <v>170</v>
      </c>
      <c r="R558" s="51" t="str">
        <f>IF(ISBLANK(tData[[#This Row],[Tournament]]),"",IF(COUNT(tData[[#This Row],[R1]:[R3]])=0,"No show",RIGHT("000"&amp;FLOOR(tData[[#This Row],[Best]],$R$1),3)&amp;"-"&amp;RIGHT("000"&amp;FLOOR(tData[[#This Row],[Best]],$R$1)+$R$1-1,3)))</f>
        <v>200-249</v>
      </c>
      <c r="S558" s="51" t="str">
        <f>IF(ISBLANK(tData[[#This Row],[Tournament]]),"",IF(COUNT(tData[[#This Row],[R1]:[R3]])=0,"No show",RIGHT("000"&amp;FLOOR(tData[[#This Row],[Best]],$S$1),3)&amp;"-"&amp;RIGHT("000"&amp;FLOOR(tData[[#This Row],[Best]],$S$1)+$S$1-1,3)))</f>
        <v>210-219</v>
      </c>
      <c r="T558" s="58"/>
      <c r="U558" s="48" t="str">
        <f ca="1">IF(OR(tData[[#This Row],[Q]]="X",tData[[#This Row],[Q]]="*"),IFERROR(OFFSET(tComplete[[#Headers],[Next Round]],MATCH(tData[[#This Row],[Tournament]],tComplete[Tournament],0),0),""),"")</f>
        <v/>
      </c>
      <c r="V558" s="41" t="b">
        <f>IF(ISBLANK(tData[[#This Row],[Tournament]]),"",NOT(ISERR(FIND("SAP",UPPER(tData[[#This Row],[Team]])))))</f>
        <v>0</v>
      </c>
    </row>
    <row r="559" spans="2:22" ht="16" x14ac:dyDescent="0.2">
      <c r="B559" s="41" t="s">
        <v>46</v>
      </c>
      <c r="C559" s="41"/>
      <c r="D559" s="41" t="str">
        <f ca="1">IFERROR(OFFSET(tComplete[[#Headers],[Country]],MATCH(tData[[#This Row],[Tournament]],tComplete[Tournament],0),0),"")</f>
        <v>DE</v>
      </c>
      <c r="E559" s="49">
        <f ca="1">IFERROR(OFFSET(tComplete[[#Headers],[Date]],MATCH(tData[[#This Row],[Tournament]],tComplete[Tournament],0),0),"")</f>
        <v>46060</v>
      </c>
      <c r="F559" s="49" t="str">
        <f ca="1">IFERROR(OFFSET(tComplete[[#Headers],[Round]],MATCH(tData[[#This Row],[Tournament]],tComplete[Tournament],0),0),"")</f>
        <v>Regio</v>
      </c>
      <c r="G559" s="41" t="s">
        <v>871</v>
      </c>
      <c r="H559" s="41">
        <v>275</v>
      </c>
      <c r="I559" s="41">
        <v>390</v>
      </c>
      <c r="J559" s="41">
        <v>390</v>
      </c>
      <c r="K559" s="41">
        <v>320</v>
      </c>
      <c r="L559" s="41">
        <v>465</v>
      </c>
      <c r="M559" s="41">
        <v>375</v>
      </c>
      <c r="N559" s="41">
        <v>375</v>
      </c>
      <c r="O559" s="48">
        <f>IF(ISBLANK(B559),"",IF(COUNT(tData[[#This Row],[R1]:[R3]])=0,"",MAX(tData[[#This Row],[R1]:[R3]])))</f>
        <v>390</v>
      </c>
      <c r="P559" s="50">
        <f>IF(ISBLANK(tData[[#This Row],[Tournament]]),"",IF(COUNT(tData[[#This Row],[R1]:[R3]])=0,"",MAX(tData[[#This Row],[R1]:[R3]],tData[[#This Row],[QF]:[F2]])))</f>
        <v>465</v>
      </c>
      <c r="Q559" s="51">
        <f>IF(ISBLANK(tData[[#This Row],[Tournament]]),"",IFERROR(AVERAGE(tData[[#This Row],[R1]:[R3]],tData[[#This Row],[QF]:[F2]]),""))</f>
        <v>370</v>
      </c>
      <c r="R559" s="51" t="str">
        <f>IF(ISBLANK(tData[[#This Row],[Tournament]]),"",IF(COUNT(tData[[#This Row],[R1]:[R3]])=0,"No show",RIGHT("000"&amp;FLOOR(tData[[#This Row],[Best]],$R$1),3)&amp;"-"&amp;RIGHT("000"&amp;FLOOR(tData[[#This Row],[Best]],$R$1)+$R$1-1,3)))</f>
        <v>450-499</v>
      </c>
      <c r="S559" s="51" t="str">
        <f>IF(ISBLANK(tData[[#This Row],[Tournament]]),"",IF(COUNT(tData[[#This Row],[R1]:[R3]])=0,"No show",RIGHT("000"&amp;FLOOR(tData[[#This Row],[Best]],$S$1),3)&amp;"-"&amp;RIGHT("000"&amp;FLOOR(tData[[#This Row],[Best]],$S$1)+$S$1-1,3)))</f>
        <v>460-469</v>
      </c>
      <c r="T559" s="58" t="s">
        <v>74</v>
      </c>
      <c r="U559" s="48" t="str">
        <f ca="1">IF(OR(tData[[#This Row],[Q]]="X",tData[[#This Row],[Q]]="*"),IFERROR(OFFSET(tComplete[[#Headers],[Next Round]],MATCH(tData[[#This Row],[Tournament]],tComplete[Tournament],0),0),""),"")</f>
        <v>Qualifikation Deutschland - Heidelberg</v>
      </c>
      <c r="V559" s="41" t="b">
        <f>IF(ISBLANK(tData[[#This Row],[Tournament]]),"",NOT(ISERR(FIND("SAP",UPPER(tData[[#This Row],[Team]])))))</f>
        <v>0</v>
      </c>
    </row>
    <row r="560" spans="2:22" ht="16" x14ac:dyDescent="0.2">
      <c r="B560" s="41" t="s">
        <v>46</v>
      </c>
      <c r="C560" s="41"/>
      <c r="D560" s="41" t="str">
        <f ca="1">IFERROR(OFFSET(tComplete[[#Headers],[Country]],MATCH(tData[[#This Row],[Tournament]],tComplete[Tournament],0),0),"")</f>
        <v>DE</v>
      </c>
      <c r="E560" s="49">
        <f ca="1">IFERROR(OFFSET(tComplete[[#Headers],[Date]],MATCH(tData[[#This Row],[Tournament]],tComplete[Tournament],0),0),"")</f>
        <v>46060</v>
      </c>
      <c r="F560" s="49" t="str">
        <f ca="1">IFERROR(OFFSET(tComplete[[#Headers],[Round]],MATCH(tData[[#This Row],[Tournament]],tComplete[Tournament],0),0),"")</f>
        <v>Regio</v>
      </c>
      <c r="G560" s="41" t="s">
        <v>872</v>
      </c>
      <c r="H560" s="41">
        <v>260</v>
      </c>
      <c r="I560" s="41">
        <v>200</v>
      </c>
      <c r="J560" s="41">
        <v>260</v>
      </c>
      <c r="K560" s="41">
        <v>245</v>
      </c>
      <c r="L560" s="41">
        <v>255</v>
      </c>
      <c r="M560" s="41">
        <v>195</v>
      </c>
      <c r="N560" s="41">
        <v>250</v>
      </c>
      <c r="O560" s="48">
        <f>IF(ISBLANK(B560),"",IF(COUNT(tData[[#This Row],[R1]:[R3]])=0,"",MAX(tData[[#This Row],[R1]:[R3]])))</f>
        <v>260</v>
      </c>
      <c r="P560" s="50">
        <f>IF(ISBLANK(tData[[#This Row],[Tournament]]),"",IF(COUNT(tData[[#This Row],[R1]:[R3]])=0,"",MAX(tData[[#This Row],[R1]:[R3]],tData[[#This Row],[QF]:[F2]])))</f>
        <v>260</v>
      </c>
      <c r="Q560" s="51">
        <f>IF(ISBLANK(tData[[#This Row],[Tournament]]),"",IFERROR(AVERAGE(tData[[#This Row],[R1]:[R3]],tData[[#This Row],[QF]:[F2]]),""))</f>
        <v>237.85714285714286</v>
      </c>
      <c r="R560" s="51" t="str">
        <f>IF(ISBLANK(tData[[#This Row],[Tournament]]),"",IF(COUNT(tData[[#This Row],[R1]:[R3]])=0,"No show",RIGHT("000"&amp;FLOOR(tData[[#This Row],[Best]],$R$1),3)&amp;"-"&amp;RIGHT("000"&amp;FLOOR(tData[[#This Row],[Best]],$R$1)+$R$1-1,3)))</f>
        <v>250-299</v>
      </c>
      <c r="S560" s="51" t="str">
        <f>IF(ISBLANK(tData[[#This Row],[Tournament]]),"",IF(COUNT(tData[[#This Row],[R1]:[R3]])=0,"No show",RIGHT("000"&amp;FLOOR(tData[[#This Row],[Best]],$S$1),3)&amp;"-"&amp;RIGHT("000"&amp;FLOOR(tData[[#This Row],[Best]],$S$1)+$S$1-1,3)))</f>
        <v>260-269</v>
      </c>
      <c r="T560" s="58" t="s">
        <v>74</v>
      </c>
      <c r="U560" s="48" t="str">
        <f ca="1">IF(OR(tData[[#This Row],[Q]]="X",tData[[#This Row],[Q]]="*"),IFERROR(OFFSET(tComplete[[#Headers],[Next Round]],MATCH(tData[[#This Row],[Tournament]],tComplete[Tournament],0),0),""),"")</f>
        <v>Qualifikation Deutschland - Heidelberg</v>
      </c>
      <c r="V560" s="41" t="b">
        <f>IF(ISBLANK(tData[[#This Row],[Tournament]]),"",NOT(ISERR(FIND("SAP",UPPER(tData[[#This Row],[Team]])))))</f>
        <v>0</v>
      </c>
    </row>
    <row r="561" spans="2:22" ht="16" x14ac:dyDescent="0.2">
      <c r="B561" s="41" t="s">
        <v>46</v>
      </c>
      <c r="C561" s="41"/>
      <c r="D561" s="41" t="str">
        <f ca="1">IFERROR(OFFSET(tComplete[[#Headers],[Country]],MATCH(tData[[#This Row],[Tournament]],tComplete[Tournament],0),0),"")</f>
        <v>DE</v>
      </c>
      <c r="E561" s="49">
        <f ca="1">IFERROR(OFFSET(tComplete[[#Headers],[Date]],MATCH(tData[[#This Row],[Tournament]],tComplete[Tournament],0),0),"")</f>
        <v>46060</v>
      </c>
      <c r="F561" s="49" t="str">
        <f ca="1">IFERROR(OFFSET(tComplete[[#Headers],[Round]],MATCH(tData[[#This Row],[Tournament]],tComplete[Tournament],0),0),"")</f>
        <v>Regio</v>
      </c>
      <c r="G561" s="41" t="s">
        <v>873</v>
      </c>
      <c r="H561" s="41">
        <v>260</v>
      </c>
      <c r="I561" s="41">
        <v>250</v>
      </c>
      <c r="J561" s="41">
        <v>270</v>
      </c>
      <c r="K561" s="41">
        <v>260</v>
      </c>
      <c r="L561" s="41">
        <v>235</v>
      </c>
      <c r="M561" s="41"/>
      <c r="N561" s="41"/>
      <c r="O561" s="48">
        <f>IF(ISBLANK(B561),"",IF(COUNT(tData[[#This Row],[R1]:[R3]])=0,"",MAX(tData[[#This Row],[R1]:[R3]])))</f>
        <v>270</v>
      </c>
      <c r="P561" s="50">
        <f>IF(ISBLANK(tData[[#This Row],[Tournament]]),"",IF(COUNT(tData[[#This Row],[R1]:[R3]])=0,"",MAX(tData[[#This Row],[R1]:[R3]],tData[[#This Row],[QF]:[F2]])))</f>
        <v>270</v>
      </c>
      <c r="Q561" s="51">
        <f>IF(ISBLANK(tData[[#This Row],[Tournament]]),"",IFERROR(AVERAGE(tData[[#This Row],[R1]:[R3]],tData[[#This Row],[QF]:[F2]]),""))</f>
        <v>255</v>
      </c>
      <c r="R561" s="51" t="str">
        <f>IF(ISBLANK(tData[[#This Row],[Tournament]]),"",IF(COUNT(tData[[#This Row],[R1]:[R3]])=0,"No show",RIGHT("000"&amp;FLOOR(tData[[#This Row],[Best]],$R$1),3)&amp;"-"&amp;RIGHT("000"&amp;FLOOR(tData[[#This Row],[Best]],$R$1)+$R$1-1,3)))</f>
        <v>250-299</v>
      </c>
      <c r="S561" s="51" t="str">
        <f>IF(ISBLANK(tData[[#This Row],[Tournament]]),"",IF(COUNT(tData[[#This Row],[R1]:[R3]])=0,"No show",RIGHT("000"&amp;FLOOR(tData[[#This Row],[Best]],$S$1),3)&amp;"-"&amp;RIGHT("000"&amp;FLOOR(tData[[#This Row],[Best]],$S$1)+$S$1-1,3)))</f>
        <v>270-279</v>
      </c>
      <c r="T561" s="58"/>
      <c r="U561" s="48" t="str">
        <f ca="1">IF(OR(tData[[#This Row],[Q]]="X",tData[[#This Row],[Q]]="*"),IFERROR(OFFSET(tComplete[[#Headers],[Next Round]],MATCH(tData[[#This Row],[Tournament]],tComplete[Tournament],0),0),""),"")</f>
        <v/>
      </c>
      <c r="V561" s="41" t="b">
        <f>IF(ISBLANK(tData[[#This Row],[Tournament]]),"",NOT(ISERR(FIND("SAP",UPPER(tData[[#This Row],[Team]])))))</f>
        <v>0</v>
      </c>
    </row>
    <row r="562" spans="2:22" ht="16" x14ac:dyDescent="0.2">
      <c r="B562" s="41" t="s">
        <v>46</v>
      </c>
      <c r="C562" s="41"/>
      <c r="D562" s="41" t="str">
        <f ca="1">IFERROR(OFFSET(tComplete[[#Headers],[Country]],MATCH(tData[[#This Row],[Tournament]],tComplete[Tournament],0),0),"")</f>
        <v>DE</v>
      </c>
      <c r="E562" s="49">
        <f ca="1">IFERROR(OFFSET(tComplete[[#Headers],[Date]],MATCH(tData[[#This Row],[Tournament]],tComplete[Tournament],0),0),"")</f>
        <v>46060</v>
      </c>
      <c r="F562" s="49" t="str">
        <f ca="1">IFERROR(OFFSET(tComplete[[#Headers],[Round]],MATCH(tData[[#This Row],[Tournament]],tComplete[Tournament],0),0),"")</f>
        <v>Regio</v>
      </c>
      <c r="G562" s="41" t="s">
        <v>874</v>
      </c>
      <c r="H562" s="41">
        <v>190</v>
      </c>
      <c r="I562" s="41">
        <v>180</v>
      </c>
      <c r="J562" s="41">
        <v>200</v>
      </c>
      <c r="K562" s="41">
        <v>190</v>
      </c>
      <c r="L562" s="41">
        <v>185</v>
      </c>
      <c r="M562" s="41"/>
      <c r="N562" s="41"/>
      <c r="O562" s="48">
        <f>IF(ISBLANK(B562),"",IF(COUNT(tData[[#This Row],[R1]:[R3]])=0,"",MAX(tData[[#This Row],[R1]:[R3]])))</f>
        <v>200</v>
      </c>
      <c r="P562" s="50">
        <f>IF(ISBLANK(tData[[#This Row],[Tournament]]),"",IF(COUNT(tData[[#This Row],[R1]:[R3]])=0,"",MAX(tData[[#This Row],[R1]:[R3]],tData[[#This Row],[QF]:[F2]])))</f>
        <v>200</v>
      </c>
      <c r="Q562" s="51">
        <f>IF(ISBLANK(tData[[#This Row],[Tournament]]),"",IFERROR(AVERAGE(tData[[#This Row],[R1]:[R3]],tData[[#This Row],[QF]:[F2]]),""))</f>
        <v>189</v>
      </c>
      <c r="R562" s="51" t="str">
        <f>IF(ISBLANK(tData[[#This Row],[Tournament]]),"",IF(COUNT(tData[[#This Row],[R1]:[R3]])=0,"No show",RIGHT("000"&amp;FLOOR(tData[[#This Row],[Best]],$R$1),3)&amp;"-"&amp;RIGHT("000"&amp;FLOOR(tData[[#This Row],[Best]],$R$1)+$R$1-1,3)))</f>
        <v>200-249</v>
      </c>
      <c r="S562" s="51" t="str">
        <f>IF(ISBLANK(tData[[#This Row],[Tournament]]),"",IF(COUNT(tData[[#This Row],[R1]:[R3]])=0,"No show",RIGHT("000"&amp;FLOOR(tData[[#This Row],[Best]],$S$1),3)&amp;"-"&amp;RIGHT("000"&amp;FLOOR(tData[[#This Row],[Best]],$S$1)+$S$1-1,3)))</f>
        <v>200-209</v>
      </c>
      <c r="T562" s="58"/>
      <c r="U562" s="48" t="str">
        <f ca="1">IF(OR(tData[[#This Row],[Q]]="X",tData[[#This Row],[Q]]="*"),IFERROR(OFFSET(tComplete[[#Headers],[Next Round]],MATCH(tData[[#This Row],[Tournament]],tComplete[Tournament],0),0),""),"")</f>
        <v/>
      </c>
      <c r="V562" s="41" t="b">
        <f>IF(ISBLANK(tData[[#This Row],[Tournament]]),"",NOT(ISERR(FIND("SAP",UPPER(tData[[#This Row],[Team]])))))</f>
        <v>0</v>
      </c>
    </row>
    <row r="563" spans="2:22" ht="16" x14ac:dyDescent="0.2">
      <c r="B563" s="41" t="s">
        <v>46</v>
      </c>
      <c r="C563" s="41"/>
      <c r="D563" s="41" t="str">
        <f ca="1">IFERROR(OFFSET(tComplete[[#Headers],[Country]],MATCH(tData[[#This Row],[Tournament]],tComplete[Tournament],0),0),"")</f>
        <v>DE</v>
      </c>
      <c r="E563" s="49">
        <f ca="1">IFERROR(OFFSET(tComplete[[#Headers],[Date]],MATCH(tData[[#This Row],[Tournament]],tComplete[Tournament],0),0),"")</f>
        <v>46060</v>
      </c>
      <c r="F563" s="49" t="str">
        <f ca="1">IFERROR(OFFSET(tComplete[[#Headers],[Round]],MATCH(tData[[#This Row],[Tournament]],tComplete[Tournament],0),0),"")</f>
        <v>Regio</v>
      </c>
      <c r="G563" s="41" t="s">
        <v>875</v>
      </c>
      <c r="H563" s="41">
        <v>220</v>
      </c>
      <c r="I563" s="41">
        <v>230</v>
      </c>
      <c r="J563" s="41">
        <v>190</v>
      </c>
      <c r="K563" s="41">
        <v>170</v>
      </c>
      <c r="L563" s="41"/>
      <c r="M563" s="41"/>
      <c r="N563" s="41"/>
      <c r="O563" s="48">
        <f>IF(ISBLANK(B563),"",IF(COUNT(tData[[#This Row],[R1]:[R3]])=0,"",MAX(tData[[#This Row],[R1]:[R3]])))</f>
        <v>230</v>
      </c>
      <c r="P563" s="50">
        <f>IF(ISBLANK(tData[[#This Row],[Tournament]]),"",IF(COUNT(tData[[#This Row],[R1]:[R3]])=0,"",MAX(tData[[#This Row],[R1]:[R3]],tData[[#This Row],[QF]:[F2]])))</f>
        <v>230</v>
      </c>
      <c r="Q563" s="51">
        <f>IF(ISBLANK(tData[[#This Row],[Tournament]]),"",IFERROR(AVERAGE(tData[[#This Row],[R1]:[R3]],tData[[#This Row],[QF]:[F2]]),""))</f>
        <v>202.5</v>
      </c>
      <c r="R563" s="51" t="str">
        <f>IF(ISBLANK(tData[[#This Row],[Tournament]]),"",IF(COUNT(tData[[#This Row],[R1]:[R3]])=0,"No show",RIGHT("000"&amp;FLOOR(tData[[#This Row],[Best]],$R$1),3)&amp;"-"&amp;RIGHT("000"&amp;FLOOR(tData[[#This Row],[Best]],$R$1)+$R$1-1,3)))</f>
        <v>200-249</v>
      </c>
      <c r="S563" s="51" t="str">
        <f>IF(ISBLANK(tData[[#This Row],[Tournament]]),"",IF(COUNT(tData[[#This Row],[R1]:[R3]])=0,"No show",RIGHT("000"&amp;FLOOR(tData[[#This Row],[Best]],$S$1),3)&amp;"-"&amp;RIGHT("000"&amp;FLOOR(tData[[#This Row],[Best]],$S$1)+$S$1-1,3)))</f>
        <v>230-239</v>
      </c>
      <c r="T563" s="58" t="s">
        <v>74</v>
      </c>
      <c r="U563" s="48" t="str">
        <f ca="1">IF(OR(tData[[#This Row],[Q]]="X",tData[[#This Row],[Q]]="*"),IFERROR(OFFSET(tComplete[[#Headers],[Next Round]],MATCH(tData[[#This Row],[Tournament]],tComplete[Tournament],0),0),""),"")</f>
        <v>Qualifikation Deutschland - Heidelberg</v>
      </c>
      <c r="V563" s="41" t="b">
        <f>IF(ISBLANK(tData[[#This Row],[Tournament]]),"",NOT(ISERR(FIND("SAP",UPPER(tData[[#This Row],[Team]])))))</f>
        <v>0</v>
      </c>
    </row>
    <row r="564" spans="2:22" ht="16" x14ac:dyDescent="0.2">
      <c r="B564" s="41" t="s">
        <v>46</v>
      </c>
      <c r="C564" s="41"/>
      <c r="D564" s="41" t="str">
        <f ca="1">IFERROR(OFFSET(tComplete[[#Headers],[Country]],MATCH(tData[[#This Row],[Tournament]],tComplete[Tournament],0),0),"")</f>
        <v>DE</v>
      </c>
      <c r="E564" s="49">
        <f ca="1">IFERROR(OFFSET(tComplete[[#Headers],[Date]],MATCH(tData[[#This Row],[Tournament]],tComplete[Tournament],0),0),"")</f>
        <v>46060</v>
      </c>
      <c r="F564" s="49" t="str">
        <f ca="1">IFERROR(OFFSET(tComplete[[#Headers],[Round]],MATCH(tData[[#This Row],[Tournament]],tComplete[Tournament],0),0),"")</f>
        <v>Regio</v>
      </c>
      <c r="G564" s="41" t="s">
        <v>876</v>
      </c>
      <c r="H564" s="41">
        <v>185</v>
      </c>
      <c r="I564" s="41">
        <v>140</v>
      </c>
      <c r="J564" s="41">
        <v>200</v>
      </c>
      <c r="K564" s="41">
        <v>165</v>
      </c>
      <c r="L564" s="41"/>
      <c r="M564" s="41"/>
      <c r="N564" s="41"/>
      <c r="O564" s="48">
        <f>IF(ISBLANK(B564),"",IF(COUNT(tData[[#This Row],[R1]:[R3]])=0,"",MAX(tData[[#This Row],[R1]:[R3]])))</f>
        <v>200</v>
      </c>
      <c r="P564" s="50">
        <f>IF(ISBLANK(tData[[#This Row],[Tournament]]),"",IF(COUNT(tData[[#This Row],[R1]:[R3]])=0,"",MAX(tData[[#This Row],[R1]:[R3]],tData[[#This Row],[QF]:[F2]])))</f>
        <v>200</v>
      </c>
      <c r="Q564" s="51">
        <f>IF(ISBLANK(tData[[#This Row],[Tournament]]),"",IFERROR(AVERAGE(tData[[#This Row],[R1]:[R3]],tData[[#This Row],[QF]:[F2]]),""))</f>
        <v>172.5</v>
      </c>
      <c r="R564" s="51" t="str">
        <f>IF(ISBLANK(tData[[#This Row],[Tournament]]),"",IF(COUNT(tData[[#This Row],[R1]:[R3]])=0,"No show",RIGHT("000"&amp;FLOOR(tData[[#This Row],[Best]],$R$1),3)&amp;"-"&amp;RIGHT("000"&amp;FLOOR(tData[[#This Row],[Best]],$R$1)+$R$1-1,3)))</f>
        <v>200-249</v>
      </c>
      <c r="S564" s="51" t="str">
        <f>IF(ISBLANK(tData[[#This Row],[Tournament]]),"",IF(COUNT(tData[[#This Row],[R1]:[R3]])=0,"No show",RIGHT("000"&amp;FLOOR(tData[[#This Row],[Best]],$S$1),3)&amp;"-"&amp;RIGHT("000"&amp;FLOOR(tData[[#This Row],[Best]],$S$1)+$S$1-1,3)))</f>
        <v>200-209</v>
      </c>
      <c r="T564" s="58"/>
      <c r="U564" s="48" t="str">
        <f ca="1">IF(OR(tData[[#This Row],[Q]]="X",tData[[#This Row],[Q]]="*"),IFERROR(OFFSET(tComplete[[#Headers],[Next Round]],MATCH(tData[[#This Row],[Tournament]],tComplete[Tournament],0),0),""),"")</f>
        <v/>
      </c>
      <c r="V564" s="41" t="b">
        <f>IF(ISBLANK(tData[[#This Row],[Tournament]]),"",NOT(ISERR(FIND("SAP",UPPER(tData[[#This Row],[Team]])))))</f>
        <v>0</v>
      </c>
    </row>
    <row r="565" spans="2:22" ht="16" x14ac:dyDescent="0.2">
      <c r="B565" s="41" t="s">
        <v>46</v>
      </c>
      <c r="C565" s="41"/>
      <c r="D565" s="41" t="str">
        <f ca="1">IFERROR(OFFSET(tComplete[[#Headers],[Country]],MATCH(tData[[#This Row],[Tournament]],tComplete[Tournament],0),0),"")</f>
        <v>DE</v>
      </c>
      <c r="E565" s="49">
        <f ca="1">IFERROR(OFFSET(tComplete[[#Headers],[Date]],MATCH(tData[[#This Row],[Tournament]],tComplete[Tournament],0),0),"")</f>
        <v>46060</v>
      </c>
      <c r="F565" s="49" t="str">
        <f ca="1">IFERROR(OFFSET(tComplete[[#Headers],[Round]],MATCH(tData[[#This Row],[Tournament]],tComplete[Tournament],0),0),"")</f>
        <v>Regio</v>
      </c>
      <c r="G565" s="41" t="s">
        <v>877</v>
      </c>
      <c r="H565" s="41">
        <v>120</v>
      </c>
      <c r="I565" s="41">
        <v>200</v>
      </c>
      <c r="J565" s="41">
        <v>170</v>
      </c>
      <c r="K565" s="41">
        <v>165</v>
      </c>
      <c r="L565" s="41"/>
      <c r="M565" s="41"/>
      <c r="N565" s="41"/>
      <c r="O565" s="48">
        <f>IF(ISBLANK(B565),"",IF(COUNT(tData[[#This Row],[R1]:[R3]])=0,"",MAX(tData[[#This Row],[R1]:[R3]])))</f>
        <v>200</v>
      </c>
      <c r="P565" s="50">
        <f>IF(ISBLANK(tData[[#This Row],[Tournament]]),"",IF(COUNT(tData[[#This Row],[R1]:[R3]])=0,"",MAX(tData[[#This Row],[R1]:[R3]],tData[[#This Row],[QF]:[F2]])))</f>
        <v>200</v>
      </c>
      <c r="Q565" s="51">
        <f>IF(ISBLANK(tData[[#This Row],[Tournament]]),"",IFERROR(AVERAGE(tData[[#This Row],[R1]:[R3]],tData[[#This Row],[QF]:[F2]]),""))</f>
        <v>163.75</v>
      </c>
      <c r="R565" s="51" t="str">
        <f>IF(ISBLANK(tData[[#This Row],[Tournament]]),"",IF(COUNT(tData[[#This Row],[R1]:[R3]])=0,"No show",RIGHT("000"&amp;FLOOR(tData[[#This Row],[Best]],$R$1),3)&amp;"-"&amp;RIGHT("000"&amp;FLOOR(tData[[#This Row],[Best]],$R$1)+$R$1-1,3)))</f>
        <v>200-249</v>
      </c>
      <c r="S565" s="51" t="str">
        <f>IF(ISBLANK(tData[[#This Row],[Tournament]]),"",IF(COUNT(tData[[#This Row],[R1]:[R3]])=0,"No show",RIGHT("000"&amp;FLOOR(tData[[#This Row],[Best]],$S$1),3)&amp;"-"&amp;RIGHT("000"&amp;FLOOR(tData[[#This Row],[Best]],$S$1)+$S$1-1,3)))</f>
        <v>200-209</v>
      </c>
      <c r="T565" s="58"/>
      <c r="U565" s="48" t="str">
        <f ca="1">IF(OR(tData[[#This Row],[Q]]="X",tData[[#This Row],[Q]]="*"),IFERROR(OFFSET(tComplete[[#Headers],[Next Round]],MATCH(tData[[#This Row],[Tournament]],tComplete[Tournament],0),0),""),"")</f>
        <v/>
      </c>
      <c r="V565" s="41" t="b">
        <f>IF(ISBLANK(tData[[#This Row],[Tournament]]),"",NOT(ISERR(FIND("SAP",UPPER(tData[[#This Row],[Team]])))))</f>
        <v>0</v>
      </c>
    </row>
    <row r="566" spans="2:22" ht="16" x14ac:dyDescent="0.2">
      <c r="B566" s="41" t="s">
        <v>46</v>
      </c>
      <c r="C566" s="41"/>
      <c r="D566" s="41" t="str">
        <f ca="1">IFERROR(OFFSET(tComplete[[#Headers],[Country]],MATCH(tData[[#This Row],[Tournament]],tComplete[Tournament],0),0),"")</f>
        <v>DE</v>
      </c>
      <c r="E566" s="49">
        <f ca="1">IFERROR(OFFSET(tComplete[[#Headers],[Date]],MATCH(tData[[#This Row],[Tournament]],tComplete[Tournament],0),0),"")</f>
        <v>46060</v>
      </c>
      <c r="F566" s="49" t="str">
        <f ca="1">IFERROR(OFFSET(tComplete[[#Headers],[Round]],MATCH(tData[[#This Row],[Tournament]],tComplete[Tournament],0),0),"")</f>
        <v>Regio</v>
      </c>
      <c r="G566" s="41" t="s">
        <v>878</v>
      </c>
      <c r="H566" s="41">
        <v>85</v>
      </c>
      <c r="I566" s="41">
        <v>225</v>
      </c>
      <c r="J566" s="41">
        <v>125</v>
      </c>
      <c r="K566" s="41">
        <v>155</v>
      </c>
      <c r="L566" s="41"/>
      <c r="M566" s="41"/>
      <c r="N566" s="41"/>
      <c r="O566" s="48">
        <f>IF(ISBLANK(B566),"",IF(COUNT(tData[[#This Row],[R1]:[R3]])=0,"",MAX(tData[[#This Row],[R1]:[R3]])))</f>
        <v>225</v>
      </c>
      <c r="P566" s="50">
        <f>IF(ISBLANK(tData[[#This Row],[Tournament]]),"",IF(COUNT(tData[[#This Row],[R1]:[R3]])=0,"",MAX(tData[[#This Row],[R1]:[R3]],tData[[#This Row],[QF]:[F2]])))</f>
        <v>225</v>
      </c>
      <c r="Q566" s="51">
        <f>IF(ISBLANK(tData[[#This Row],[Tournament]]),"",IFERROR(AVERAGE(tData[[#This Row],[R1]:[R3]],tData[[#This Row],[QF]:[F2]]),""))</f>
        <v>147.5</v>
      </c>
      <c r="R566" s="51" t="str">
        <f>IF(ISBLANK(tData[[#This Row],[Tournament]]),"",IF(COUNT(tData[[#This Row],[R1]:[R3]])=0,"No show",RIGHT("000"&amp;FLOOR(tData[[#This Row],[Best]],$R$1),3)&amp;"-"&amp;RIGHT("000"&amp;FLOOR(tData[[#This Row],[Best]],$R$1)+$R$1-1,3)))</f>
        <v>200-249</v>
      </c>
      <c r="S566" s="51" t="str">
        <f>IF(ISBLANK(tData[[#This Row],[Tournament]]),"",IF(COUNT(tData[[#This Row],[R1]:[R3]])=0,"No show",RIGHT("000"&amp;FLOOR(tData[[#This Row],[Best]],$S$1),3)&amp;"-"&amp;RIGHT("000"&amp;FLOOR(tData[[#This Row],[Best]],$S$1)+$S$1-1,3)))</f>
        <v>220-229</v>
      </c>
      <c r="T566" s="58"/>
      <c r="U566" s="48" t="str">
        <f ca="1">IF(OR(tData[[#This Row],[Q]]="X",tData[[#This Row],[Q]]="*"),IFERROR(OFFSET(tComplete[[#Headers],[Next Round]],MATCH(tData[[#This Row],[Tournament]],tComplete[Tournament],0),0),""),"")</f>
        <v/>
      </c>
      <c r="V566" s="41" t="b">
        <f>IF(ISBLANK(tData[[#This Row],[Tournament]]),"",NOT(ISERR(FIND("SAP",UPPER(tData[[#This Row],[Team]])))))</f>
        <v>0</v>
      </c>
    </row>
    <row r="567" spans="2:22" ht="16" x14ac:dyDescent="0.2">
      <c r="B567" s="41" t="s">
        <v>46</v>
      </c>
      <c r="C567" s="41"/>
      <c r="D567" s="41" t="str">
        <f ca="1">IFERROR(OFFSET(tComplete[[#Headers],[Country]],MATCH(tData[[#This Row],[Tournament]],tComplete[Tournament],0),0),"")</f>
        <v>DE</v>
      </c>
      <c r="E567" s="49">
        <f ca="1">IFERROR(OFFSET(tComplete[[#Headers],[Date]],MATCH(tData[[#This Row],[Tournament]],tComplete[Tournament],0),0),"")</f>
        <v>46060</v>
      </c>
      <c r="F567" s="49" t="str">
        <f ca="1">IFERROR(OFFSET(tComplete[[#Headers],[Round]],MATCH(tData[[#This Row],[Tournament]],tComplete[Tournament],0),0),"")</f>
        <v>Regio</v>
      </c>
      <c r="G567" s="41" t="s">
        <v>879</v>
      </c>
      <c r="H567" s="41">
        <v>180</v>
      </c>
      <c r="I567" s="41">
        <v>170</v>
      </c>
      <c r="J567" s="41">
        <v>185</v>
      </c>
      <c r="K567" s="41"/>
      <c r="L567" s="41"/>
      <c r="M567" s="41"/>
      <c r="N567" s="41"/>
      <c r="O567" s="48">
        <f>IF(ISBLANK(B567),"",IF(COUNT(tData[[#This Row],[R1]:[R3]])=0,"",MAX(tData[[#This Row],[R1]:[R3]])))</f>
        <v>185</v>
      </c>
      <c r="P567" s="50">
        <f>IF(ISBLANK(tData[[#This Row],[Tournament]]),"",IF(COUNT(tData[[#This Row],[R1]:[R3]])=0,"",MAX(tData[[#This Row],[R1]:[R3]],tData[[#This Row],[QF]:[F2]])))</f>
        <v>185</v>
      </c>
      <c r="Q567" s="51">
        <f>IF(ISBLANK(tData[[#This Row],[Tournament]]),"",IFERROR(AVERAGE(tData[[#This Row],[R1]:[R3]],tData[[#This Row],[QF]:[F2]]),""))</f>
        <v>178.33333333333334</v>
      </c>
      <c r="R567" s="51" t="str">
        <f>IF(ISBLANK(tData[[#This Row],[Tournament]]),"",IF(COUNT(tData[[#This Row],[R1]:[R3]])=0,"No show",RIGHT("000"&amp;FLOOR(tData[[#This Row],[Best]],$R$1),3)&amp;"-"&amp;RIGHT("000"&amp;FLOOR(tData[[#This Row],[Best]],$R$1)+$R$1-1,3)))</f>
        <v>150-199</v>
      </c>
      <c r="S567" s="51" t="str">
        <f>IF(ISBLANK(tData[[#This Row],[Tournament]]),"",IF(COUNT(tData[[#This Row],[R1]:[R3]])=0,"No show",RIGHT("000"&amp;FLOOR(tData[[#This Row],[Best]],$S$1),3)&amp;"-"&amp;RIGHT("000"&amp;FLOOR(tData[[#This Row],[Best]],$S$1)+$S$1-1,3)))</f>
        <v>180-189</v>
      </c>
      <c r="T567" s="58"/>
      <c r="U567" s="48" t="str">
        <f ca="1">IF(OR(tData[[#This Row],[Q]]="X",tData[[#This Row],[Q]]="*"),IFERROR(OFFSET(tComplete[[#Headers],[Next Round]],MATCH(tData[[#This Row],[Tournament]],tComplete[Tournament],0),0),""),"")</f>
        <v/>
      </c>
      <c r="V567" s="41" t="b">
        <f>IF(ISBLANK(tData[[#This Row],[Tournament]]),"",NOT(ISERR(FIND("SAP",UPPER(tData[[#This Row],[Team]])))))</f>
        <v>0</v>
      </c>
    </row>
    <row r="568" spans="2:22" ht="16" x14ac:dyDescent="0.2">
      <c r="B568" s="41" t="s">
        <v>46</v>
      </c>
      <c r="C568" s="41"/>
      <c r="D568" s="41" t="str">
        <f ca="1">IFERROR(OFFSET(tComplete[[#Headers],[Country]],MATCH(tData[[#This Row],[Tournament]],tComplete[Tournament],0),0),"")</f>
        <v>DE</v>
      </c>
      <c r="E568" s="49">
        <f ca="1">IFERROR(OFFSET(tComplete[[#Headers],[Date]],MATCH(tData[[#This Row],[Tournament]],tComplete[Tournament],0),0),"")</f>
        <v>46060</v>
      </c>
      <c r="F568" s="49" t="str">
        <f ca="1">IFERROR(OFFSET(tComplete[[#Headers],[Round]],MATCH(tData[[#This Row],[Tournament]],tComplete[Tournament],0),0),"")</f>
        <v>Regio</v>
      </c>
      <c r="G568" s="41" t="s">
        <v>880</v>
      </c>
      <c r="H568" s="41">
        <v>105</v>
      </c>
      <c r="I568" s="41">
        <v>180</v>
      </c>
      <c r="J568" s="41">
        <v>155</v>
      </c>
      <c r="K568" s="41"/>
      <c r="L568" s="41"/>
      <c r="M568" s="41"/>
      <c r="N568" s="41"/>
      <c r="O568" s="48">
        <f>IF(ISBLANK(B568),"",IF(COUNT(tData[[#This Row],[R1]:[R3]])=0,"",MAX(tData[[#This Row],[R1]:[R3]])))</f>
        <v>180</v>
      </c>
      <c r="P568" s="50">
        <f>IF(ISBLANK(tData[[#This Row],[Tournament]]),"",IF(COUNT(tData[[#This Row],[R1]:[R3]])=0,"",MAX(tData[[#This Row],[R1]:[R3]],tData[[#This Row],[QF]:[F2]])))</f>
        <v>180</v>
      </c>
      <c r="Q568" s="51">
        <f>IF(ISBLANK(tData[[#This Row],[Tournament]]),"",IFERROR(AVERAGE(tData[[#This Row],[R1]:[R3]],tData[[#This Row],[QF]:[F2]]),""))</f>
        <v>146.66666666666666</v>
      </c>
      <c r="R568" s="51" t="str">
        <f>IF(ISBLANK(tData[[#This Row],[Tournament]]),"",IF(COUNT(tData[[#This Row],[R1]:[R3]])=0,"No show",RIGHT("000"&amp;FLOOR(tData[[#This Row],[Best]],$R$1),3)&amp;"-"&amp;RIGHT("000"&amp;FLOOR(tData[[#This Row],[Best]],$R$1)+$R$1-1,3)))</f>
        <v>150-199</v>
      </c>
      <c r="S568" s="51" t="str">
        <f>IF(ISBLANK(tData[[#This Row],[Tournament]]),"",IF(COUNT(tData[[#This Row],[R1]:[R3]])=0,"No show",RIGHT("000"&amp;FLOOR(tData[[#This Row],[Best]],$S$1),3)&amp;"-"&amp;RIGHT("000"&amp;FLOOR(tData[[#This Row],[Best]],$S$1)+$S$1-1,3)))</f>
        <v>180-189</v>
      </c>
      <c r="T568" s="58"/>
      <c r="U568" s="48" t="str">
        <f ca="1">IF(OR(tData[[#This Row],[Q]]="X",tData[[#This Row],[Q]]="*"),IFERROR(OFFSET(tComplete[[#Headers],[Next Round]],MATCH(tData[[#This Row],[Tournament]],tComplete[Tournament],0),0),""),"")</f>
        <v/>
      </c>
      <c r="V568" s="41" t="b">
        <f>IF(ISBLANK(tData[[#This Row],[Tournament]]),"",NOT(ISERR(FIND("SAP",UPPER(tData[[#This Row],[Team]])))))</f>
        <v>0</v>
      </c>
    </row>
    <row r="569" spans="2:22" ht="16" x14ac:dyDescent="0.2">
      <c r="B569" s="41" t="s">
        <v>46</v>
      </c>
      <c r="C569" s="41"/>
      <c r="D569" s="41" t="str">
        <f ca="1">IFERROR(OFFSET(tComplete[[#Headers],[Country]],MATCH(tData[[#This Row],[Tournament]],tComplete[Tournament],0),0),"")</f>
        <v>DE</v>
      </c>
      <c r="E569" s="49">
        <f ca="1">IFERROR(OFFSET(tComplete[[#Headers],[Date]],MATCH(tData[[#This Row],[Tournament]],tComplete[Tournament],0),0),"")</f>
        <v>46060</v>
      </c>
      <c r="F569" s="49" t="str">
        <f ca="1">IFERROR(OFFSET(tComplete[[#Headers],[Round]],MATCH(tData[[#This Row],[Tournament]],tComplete[Tournament],0),0),"")</f>
        <v>Regio</v>
      </c>
      <c r="G569" s="41" t="s">
        <v>881</v>
      </c>
      <c r="H569" s="41">
        <v>180</v>
      </c>
      <c r="I569" s="41">
        <v>165</v>
      </c>
      <c r="J569" s="41">
        <v>90</v>
      </c>
      <c r="K569" s="41"/>
      <c r="L569" s="41"/>
      <c r="M569" s="41"/>
      <c r="N569" s="41"/>
      <c r="O569" s="48">
        <f>IF(ISBLANK(B569),"",IF(COUNT(tData[[#This Row],[R1]:[R3]])=0,"",MAX(tData[[#This Row],[R1]:[R3]])))</f>
        <v>180</v>
      </c>
      <c r="P569" s="50">
        <f>IF(ISBLANK(tData[[#This Row],[Tournament]]),"",IF(COUNT(tData[[#This Row],[R1]:[R3]])=0,"",MAX(tData[[#This Row],[R1]:[R3]],tData[[#This Row],[QF]:[F2]])))</f>
        <v>180</v>
      </c>
      <c r="Q569" s="51">
        <f>IF(ISBLANK(tData[[#This Row],[Tournament]]),"",IFERROR(AVERAGE(tData[[#This Row],[R1]:[R3]],tData[[#This Row],[QF]:[F2]]),""))</f>
        <v>145</v>
      </c>
      <c r="R569" s="51" t="str">
        <f>IF(ISBLANK(tData[[#This Row],[Tournament]]),"",IF(COUNT(tData[[#This Row],[R1]:[R3]])=0,"No show",RIGHT("000"&amp;FLOOR(tData[[#This Row],[Best]],$R$1),3)&amp;"-"&amp;RIGHT("000"&amp;FLOOR(tData[[#This Row],[Best]],$R$1)+$R$1-1,3)))</f>
        <v>150-199</v>
      </c>
      <c r="S569" s="51" t="str">
        <f>IF(ISBLANK(tData[[#This Row],[Tournament]]),"",IF(COUNT(tData[[#This Row],[R1]:[R3]])=0,"No show",RIGHT("000"&amp;FLOOR(tData[[#This Row],[Best]],$S$1),3)&amp;"-"&amp;RIGHT("000"&amp;FLOOR(tData[[#This Row],[Best]],$S$1)+$S$1-1,3)))</f>
        <v>180-189</v>
      </c>
      <c r="T569" s="58"/>
      <c r="U569" s="48" t="str">
        <f ca="1">IF(OR(tData[[#This Row],[Q]]="X",tData[[#This Row],[Q]]="*"),IFERROR(OFFSET(tComplete[[#Headers],[Next Round]],MATCH(tData[[#This Row],[Tournament]],tComplete[Tournament],0),0),""),"")</f>
        <v/>
      </c>
      <c r="V569" s="41" t="b">
        <f>IF(ISBLANK(tData[[#This Row],[Tournament]]),"",NOT(ISERR(FIND("SAP",UPPER(tData[[#This Row],[Team]])))))</f>
        <v>0</v>
      </c>
    </row>
    <row r="570" spans="2:22" ht="16" x14ac:dyDescent="0.2">
      <c r="B570" s="41" t="s">
        <v>46</v>
      </c>
      <c r="C570" s="41"/>
      <c r="D570" s="41" t="str">
        <f ca="1">IFERROR(OFFSET(tComplete[[#Headers],[Country]],MATCH(tData[[#This Row],[Tournament]],tComplete[Tournament],0),0),"")</f>
        <v>DE</v>
      </c>
      <c r="E570" s="49">
        <f ca="1">IFERROR(OFFSET(tComplete[[#Headers],[Date]],MATCH(tData[[#This Row],[Tournament]],tComplete[Tournament],0),0),"")</f>
        <v>46060</v>
      </c>
      <c r="F570" s="49" t="str">
        <f ca="1">IFERROR(OFFSET(tComplete[[#Headers],[Round]],MATCH(tData[[#This Row],[Tournament]],tComplete[Tournament],0),0),"")</f>
        <v>Regio</v>
      </c>
      <c r="G570" s="41" t="s">
        <v>882</v>
      </c>
      <c r="H570" s="41">
        <v>0</v>
      </c>
      <c r="I570" s="41">
        <v>100</v>
      </c>
      <c r="J570" s="41">
        <v>140</v>
      </c>
      <c r="K570" s="41"/>
      <c r="L570" s="48"/>
      <c r="M570" s="48"/>
      <c r="N570" s="48"/>
      <c r="O570" s="48">
        <f>IF(ISBLANK(B570),"",IF(COUNT(tData[[#This Row],[R1]:[R3]])=0,"",MAX(tData[[#This Row],[R1]:[R3]])))</f>
        <v>140</v>
      </c>
      <c r="P570" s="50">
        <f>IF(ISBLANK(tData[[#This Row],[Tournament]]),"",IF(COUNT(tData[[#This Row],[R1]:[R3]])=0,"",MAX(tData[[#This Row],[R1]:[R3]],tData[[#This Row],[QF]:[F2]])))</f>
        <v>140</v>
      </c>
      <c r="Q570" s="51">
        <f>IF(ISBLANK(tData[[#This Row],[Tournament]]),"",IFERROR(AVERAGE(tData[[#This Row],[R1]:[R3]],tData[[#This Row],[QF]:[F2]]),""))</f>
        <v>80</v>
      </c>
      <c r="R570" s="51" t="str">
        <f>IF(ISBLANK(tData[[#This Row],[Tournament]]),"",IF(COUNT(tData[[#This Row],[R1]:[R3]])=0,"No show",RIGHT("000"&amp;FLOOR(tData[[#This Row],[Best]],$R$1),3)&amp;"-"&amp;RIGHT("000"&amp;FLOOR(tData[[#This Row],[Best]],$R$1)+$R$1-1,3)))</f>
        <v>100-149</v>
      </c>
      <c r="S570" s="51" t="str">
        <f>IF(ISBLANK(tData[[#This Row],[Tournament]]),"",IF(COUNT(tData[[#This Row],[R1]:[R3]])=0,"No show",RIGHT("000"&amp;FLOOR(tData[[#This Row],[Best]],$S$1),3)&amp;"-"&amp;RIGHT("000"&amp;FLOOR(tData[[#This Row],[Best]],$S$1)+$S$1-1,3)))</f>
        <v>140-149</v>
      </c>
      <c r="T570" s="58"/>
      <c r="U570" s="48" t="str">
        <f ca="1">IF(OR(tData[[#This Row],[Q]]="X",tData[[#This Row],[Q]]="*"),IFERROR(OFFSET(tComplete[[#Headers],[Next Round]],MATCH(tData[[#This Row],[Tournament]],tComplete[Tournament],0),0),""),"")</f>
        <v/>
      </c>
      <c r="V570" s="41" t="b">
        <f>IF(ISBLANK(tData[[#This Row],[Tournament]]),"",NOT(ISERR(FIND("SAP",UPPER(tData[[#This Row],[Team]])))))</f>
        <v>0</v>
      </c>
    </row>
    <row r="571" spans="2:22" ht="16" x14ac:dyDescent="0.2">
      <c r="B571" s="41" t="s">
        <v>46</v>
      </c>
      <c r="C571" s="41"/>
      <c r="D571" s="41" t="str">
        <f ca="1">IFERROR(OFFSET(tComplete[[#Headers],[Country]],MATCH(tData[[#This Row],[Tournament]],tComplete[Tournament],0),0),"")</f>
        <v>DE</v>
      </c>
      <c r="E571" s="49">
        <f ca="1">IFERROR(OFFSET(tComplete[[#Headers],[Date]],MATCH(tData[[#This Row],[Tournament]],tComplete[Tournament],0),0),"")</f>
        <v>46060</v>
      </c>
      <c r="F571" s="49" t="str">
        <f ca="1">IFERROR(OFFSET(tComplete[[#Headers],[Round]],MATCH(tData[[#This Row],[Tournament]],tComplete[Tournament],0),0),"")</f>
        <v>Regio</v>
      </c>
      <c r="G571" s="41" t="s">
        <v>883</v>
      </c>
      <c r="H571" s="41">
        <v>95</v>
      </c>
      <c r="I571" s="41">
        <v>130</v>
      </c>
      <c r="J571" s="41">
        <v>140</v>
      </c>
      <c r="K571" s="41"/>
      <c r="L571" s="48"/>
      <c r="M571" s="48"/>
      <c r="N571" s="48"/>
      <c r="O571" s="48">
        <f>IF(ISBLANK(B571),"",IF(COUNT(tData[[#This Row],[R1]:[R3]])=0,"",MAX(tData[[#This Row],[R1]:[R3]])))</f>
        <v>140</v>
      </c>
      <c r="P571" s="50">
        <f>IF(ISBLANK(tData[[#This Row],[Tournament]]),"",IF(COUNT(tData[[#This Row],[R1]:[R3]])=0,"",MAX(tData[[#This Row],[R1]:[R3]],tData[[#This Row],[QF]:[F2]])))</f>
        <v>140</v>
      </c>
      <c r="Q571" s="51">
        <f>IF(ISBLANK(tData[[#This Row],[Tournament]]),"",IFERROR(AVERAGE(tData[[#This Row],[R1]:[R3]],tData[[#This Row],[QF]:[F2]]),""))</f>
        <v>121.66666666666667</v>
      </c>
      <c r="R571" s="51" t="str">
        <f>IF(ISBLANK(tData[[#This Row],[Tournament]]),"",IF(COUNT(tData[[#This Row],[R1]:[R3]])=0,"No show",RIGHT("000"&amp;FLOOR(tData[[#This Row],[Best]],$R$1),3)&amp;"-"&amp;RIGHT("000"&amp;FLOOR(tData[[#This Row],[Best]],$R$1)+$R$1-1,3)))</f>
        <v>100-149</v>
      </c>
      <c r="S571" s="51" t="str">
        <f>IF(ISBLANK(tData[[#This Row],[Tournament]]),"",IF(COUNT(tData[[#This Row],[R1]:[R3]])=0,"No show",RIGHT("000"&amp;FLOOR(tData[[#This Row],[Best]],$S$1),3)&amp;"-"&amp;RIGHT("000"&amp;FLOOR(tData[[#This Row],[Best]],$S$1)+$S$1-1,3)))</f>
        <v>140-149</v>
      </c>
      <c r="T571" s="58"/>
      <c r="U571" s="48" t="str">
        <f ca="1">IF(OR(tData[[#This Row],[Q]]="X",tData[[#This Row],[Q]]="*"),IFERROR(OFFSET(tComplete[[#Headers],[Next Round]],MATCH(tData[[#This Row],[Tournament]],tComplete[Tournament],0),0),""),"")</f>
        <v/>
      </c>
      <c r="V571" s="41" t="b">
        <f>IF(ISBLANK(tData[[#This Row],[Tournament]]),"",NOT(ISERR(FIND("SAP",UPPER(tData[[#This Row],[Team]])))))</f>
        <v>0</v>
      </c>
    </row>
    <row r="572" spans="2:22" ht="16" x14ac:dyDescent="0.2">
      <c r="B572" s="41" t="s">
        <v>46</v>
      </c>
      <c r="C572" s="41"/>
      <c r="D572" s="41" t="str">
        <f ca="1">IFERROR(OFFSET(tComplete[[#Headers],[Country]],MATCH(tData[[#This Row],[Tournament]],tComplete[Tournament],0),0),"")</f>
        <v>DE</v>
      </c>
      <c r="E572" s="49">
        <f ca="1">IFERROR(OFFSET(tComplete[[#Headers],[Date]],MATCH(tData[[#This Row],[Tournament]],tComplete[Tournament],0),0),"")</f>
        <v>46060</v>
      </c>
      <c r="F572" s="49" t="str">
        <f ca="1">IFERROR(OFFSET(tComplete[[#Headers],[Round]],MATCH(tData[[#This Row],[Tournament]],tComplete[Tournament],0),0),"")</f>
        <v>Regio</v>
      </c>
      <c r="G572" s="41" t="s">
        <v>884</v>
      </c>
      <c r="H572" s="41">
        <v>0</v>
      </c>
      <c r="I572" s="41">
        <v>135</v>
      </c>
      <c r="J572" s="41">
        <v>130</v>
      </c>
      <c r="K572" s="41"/>
      <c r="L572" s="48"/>
      <c r="M572" s="48"/>
      <c r="N572" s="48"/>
      <c r="O572" s="48">
        <f>IF(ISBLANK(B572),"",IF(COUNT(tData[[#This Row],[R1]:[R3]])=0,"",MAX(tData[[#This Row],[R1]:[R3]])))</f>
        <v>135</v>
      </c>
      <c r="P572" s="50">
        <f>IF(ISBLANK(tData[[#This Row],[Tournament]]),"",IF(COUNT(tData[[#This Row],[R1]:[R3]])=0,"",MAX(tData[[#This Row],[R1]:[R3]],tData[[#This Row],[QF]:[F2]])))</f>
        <v>135</v>
      </c>
      <c r="Q572" s="51">
        <f>IF(ISBLANK(tData[[#This Row],[Tournament]]),"",IFERROR(AVERAGE(tData[[#This Row],[R1]:[R3]],tData[[#This Row],[QF]:[F2]]),""))</f>
        <v>88.333333333333329</v>
      </c>
      <c r="R572" s="51" t="str">
        <f>IF(ISBLANK(tData[[#This Row],[Tournament]]),"",IF(COUNT(tData[[#This Row],[R1]:[R3]])=0,"No show",RIGHT("000"&amp;FLOOR(tData[[#This Row],[Best]],$R$1),3)&amp;"-"&amp;RIGHT("000"&amp;FLOOR(tData[[#This Row],[Best]],$R$1)+$R$1-1,3)))</f>
        <v>100-149</v>
      </c>
      <c r="S572" s="51" t="str">
        <f>IF(ISBLANK(tData[[#This Row],[Tournament]]),"",IF(COUNT(tData[[#This Row],[R1]:[R3]])=0,"No show",RIGHT("000"&amp;FLOOR(tData[[#This Row],[Best]],$S$1),3)&amp;"-"&amp;RIGHT("000"&amp;FLOOR(tData[[#This Row],[Best]],$S$1)+$S$1-1,3)))</f>
        <v>130-139</v>
      </c>
      <c r="T572" s="58"/>
      <c r="U572" s="48" t="str">
        <f ca="1">IF(OR(tData[[#This Row],[Q]]="X",tData[[#This Row],[Q]]="*"),IFERROR(OFFSET(tComplete[[#Headers],[Next Round]],MATCH(tData[[#This Row],[Tournament]],tComplete[Tournament],0),0),""),"")</f>
        <v/>
      </c>
      <c r="V572" s="41" t="b">
        <f>IF(ISBLANK(tData[[#This Row],[Tournament]]),"",NOT(ISERR(FIND("SAP",UPPER(tData[[#This Row],[Team]])))))</f>
        <v>0</v>
      </c>
    </row>
    <row r="573" spans="2:22" ht="16" x14ac:dyDescent="0.2">
      <c r="B573" s="41" t="s">
        <v>46</v>
      </c>
      <c r="C573" s="41"/>
      <c r="D573" s="41" t="str">
        <f ca="1">IFERROR(OFFSET(tComplete[[#Headers],[Country]],MATCH(tData[[#This Row],[Tournament]],tComplete[Tournament],0),0),"")</f>
        <v>DE</v>
      </c>
      <c r="E573" s="49">
        <f ca="1">IFERROR(OFFSET(tComplete[[#Headers],[Date]],MATCH(tData[[#This Row],[Tournament]],tComplete[Tournament],0),0),"")</f>
        <v>46060</v>
      </c>
      <c r="F573" s="49" t="str">
        <f ca="1">IFERROR(OFFSET(tComplete[[#Headers],[Round]],MATCH(tData[[#This Row],[Tournament]],tComplete[Tournament],0),0),"")</f>
        <v>Regio</v>
      </c>
      <c r="G573" s="41" t="s">
        <v>885</v>
      </c>
      <c r="H573" s="41">
        <v>125</v>
      </c>
      <c r="I573" s="41">
        <v>135</v>
      </c>
      <c r="J573" s="41">
        <v>115</v>
      </c>
      <c r="K573" s="41"/>
      <c r="L573" s="48"/>
      <c r="M573" s="48"/>
      <c r="N573" s="48"/>
      <c r="O573" s="48">
        <f>IF(ISBLANK(B573),"",IF(COUNT(tData[[#This Row],[R1]:[R3]])=0,"",MAX(tData[[#This Row],[R1]:[R3]])))</f>
        <v>135</v>
      </c>
      <c r="P573" s="50">
        <f>IF(ISBLANK(tData[[#This Row],[Tournament]]),"",IF(COUNT(tData[[#This Row],[R1]:[R3]])=0,"",MAX(tData[[#This Row],[R1]:[R3]],tData[[#This Row],[QF]:[F2]])))</f>
        <v>135</v>
      </c>
      <c r="Q573" s="51">
        <f>IF(ISBLANK(tData[[#This Row],[Tournament]]),"",IFERROR(AVERAGE(tData[[#This Row],[R1]:[R3]],tData[[#This Row],[QF]:[F2]]),""))</f>
        <v>125</v>
      </c>
      <c r="R573" s="51" t="str">
        <f>IF(ISBLANK(tData[[#This Row],[Tournament]]),"",IF(COUNT(tData[[#This Row],[R1]:[R3]])=0,"No show",RIGHT("000"&amp;FLOOR(tData[[#This Row],[Best]],$R$1),3)&amp;"-"&amp;RIGHT("000"&amp;FLOOR(tData[[#This Row],[Best]],$R$1)+$R$1-1,3)))</f>
        <v>100-149</v>
      </c>
      <c r="S573" s="51" t="str">
        <f>IF(ISBLANK(tData[[#This Row],[Tournament]]),"",IF(COUNT(tData[[#This Row],[R1]:[R3]])=0,"No show",RIGHT("000"&amp;FLOOR(tData[[#This Row],[Best]],$S$1),3)&amp;"-"&amp;RIGHT("000"&amp;FLOOR(tData[[#This Row],[Best]],$S$1)+$S$1-1,3)))</f>
        <v>130-139</v>
      </c>
      <c r="T573" s="58"/>
      <c r="U573" s="48" t="str">
        <f ca="1">IF(OR(tData[[#This Row],[Q]]="X",tData[[#This Row],[Q]]="*"),IFERROR(OFFSET(tComplete[[#Headers],[Next Round]],MATCH(tData[[#This Row],[Tournament]],tComplete[Tournament],0),0),""),"")</f>
        <v/>
      </c>
      <c r="V573" s="41" t="b">
        <f>IF(ISBLANK(tData[[#This Row],[Tournament]]),"",NOT(ISERR(FIND("SAP",UPPER(tData[[#This Row],[Team]])))))</f>
        <v>0</v>
      </c>
    </row>
    <row r="574" spans="2:22" ht="16" x14ac:dyDescent="0.2">
      <c r="B574" s="41" t="s">
        <v>46</v>
      </c>
      <c r="C574" s="41"/>
      <c r="D574" s="41" t="str">
        <f ca="1">IFERROR(OFFSET(tComplete[[#Headers],[Country]],MATCH(tData[[#This Row],[Tournament]],tComplete[Tournament],0),0),"")</f>
        <v>DE</v>
      </c>
      <c r="E574" s="49">
        <f ca="1">IFERROR(OFFSET(tComplete[[#Headers],[Date]],MATCH(tData[[#This Row],[Tournament]],tComplete[Tournament],0),0),"")</f>
        <v>46060</v>
      </c>
      <c r="F574" s="49" t="str">
        <f ca="1">IFERROR(OFFSET(tComplete[[#Headers],[Round]],MATCH(tData[[#This Row],[Tournament]],tComplete[Tournament],0),0),"")</f>
        <v>Regio</v>
      </c>
      <c r="G574" s="41" t="s">
        <v>886</v>
      </c>
      <c r="H574" s="41">
        <v>100</v>
      </c>
      <c r="I574" s="41">
        <v>130</v>
      </c>
      <c r="J574" s="41">
        <v>110</v>
      </c>
      <c r="K574" s="41"/>
      <c r="L574" s="48"/>
      <c r="M574" s="48"/>
      <c r="N574" s="48"/>
      <c r="O574" s="48">
        <f>IF(ISBLANK(B574),"",IF(COUNT(tData[[#This Row],[R1]:[R3]])=0,"",MAX(tData[[#This Row],[R1]:[R3]])))</f>
        <v>130</v>
      </c>
      <c r="P574" s="50">
        <f>IF(ISBLANK(tData[[#This Row],[Tournament]]),"",IF(COUNT(tData[[#This Row],[R1]:[R3]])=0,"",MAX(tData[[#This Row],[R1]:[R3]],tData[[#This Row],[QF]:[F2]])))</f>
        <v>130</v>
      </c>
      <c r="Q574" s="51">
        <f>IF(ISBLANK(tData[[#This Row],[Tournament]]),"",IFERROR(AVERAGE(tData[[#This Row],[R1]:[R3]],tData[[#This Row],[QF]:[F2]]),""))</f>
        <v>113.33333333333333</v>
      </c>
      <c r="R574" s="51" t="str">
        <f>IF(ISBLANK(tData[[#This Row],[Tournament]]),"",IF(COUNT(tData[[#This Row],[R1]:[R3]])=0,"No show",RIGHT("000"&amp;FLOOR(tData[[#This Row],[Best]],$R$1),3)&amp;"-"&amp;RIGHT("000"&amp;FLOOR(tData[[#This Row],[Best]],$R$1)+$R$1-1,3)))</f>
        <v>100-149</v>
      </c>
      <c r="S574" s="51" t="str">
        <f>IF(ISBLANK(tData[[#This Row],[Tournament]]),"",IF(COUNT(tData[[#This Row],[R1]:[R3]])=0,"No show",RIGHT("000"&amp;FLOOR(tData[[#This Row],[Best]],$S$1),3)&amp;"-"&amp;RIGHT("000"&amp;FLOOR(tData[[#This Row],[Best]],$S$1)+$S$1-1,3)))</f>
        <v>130-139</v>
      </c>
      <c r="T574" s="58"/>
      <c r="U574" s="48" t="str">
        <f ca="1">IF(OR(tData[[#This Row],[Q]]="X",tData[[#This Row],[Q]]="*"),IFERROR(OFFSET(tComplete[[#Headers],[Next Round]],MATCH(tData[[#This Row],[Tournament]],tComplete[Tournament],0),0),""),"")</f>
        <v/>
      </c>
      <c r="V574" s="41" t="b">
        <f>IF(ISBLANK(tData[[#This Row],[Tournament]]),"",NOT(ISERR(FIND("SAP",UPPER(tData[[#This Row],[Team]])))))</f>
        <v>0</v>
      </c>
    </row>
    <row r="575" spans="2:22" ht="16" x14ac:dyDescent="0.2">
      <c r="B575" s="41" t="s">
        <v>46</v>
      </c>
      <c r="C575" s="41"/>
      <c r="D575" s="41" t="str">
        <f ca="1">IFERROR(OFFSET(tComplete[[#Headers],[Country]],MATCH(tData[[#This Row],[Tournament]],tComplete[Tournament],0),0),"")</f>
        <v>DE</v>
      </c>
      <c r="E575" s="49">
        <f ca="1">IFERROR(OFFSET(tComplete[[#Headers],[Date]],MATCH(tData[[#This Row],[Tournament]],tComplete[Tournament],0),0),"")</f>
        <v>46060</v>
      </c>
      <c r="F575" s="49" t="str">
        <f ca="1">IFERROR(OFFSET(tComplete[[#Headers],[Round]],MATCH(tData[[#This Row],[Tournament]],tComplete[Tournament],0),0),"")</f>
        <v>Regio</v>
      </c>
      <c r="G575" s="41" t="s">
        <v>887</v>
      </c>
      <c r="H575" s="41">
        <v>95</v>
      </c>
      <c r="I575" s="41">
        <v>115</v>
      </c>
      <c r="J575" s="41">
        <v>115</v>
      </c>
      <c r="K575" s="41"/>
      <c r="L575" s="48"/>
      <c r="M575" s="48"/>
      <c r="N575" s="48"/>
      <c r="O575" s="48">
        <f>IF(ISBLANK(B575),"",IF(COUNT(tData[[#This Row],[R1]:[R3]])=0,"",MAX(tData[[#This Row],[R1]:[R3]])))</f>
        <v>115</v>
      </c>
      <c r="P575" s="50">
        <f>IF(ISBLANK(tData[[#This Row],[Tournament]]),"",IF(COUNT(tData[[#This Row],[R1]:[R3]])=0,"",MAX(tData[[#This Row],[R1]:[R3]],tData[[#This Row],[QF]:[F2]])))</f>
        <v>115</v>
      </c>
      <c r="Q575" s="51">
        <f>IF(ISBLANK(tData[[#This Row],[Tournament]]),"",IFERROR(AVERAGE(tData[[#This Row],[R1]:[R3]],tData[[#This Row],[QF]:[F2]]),""))</f>
        <v>108.33333333333333</v>
      </c>
      <c r="R575" s="51" t="str">
        <f>IF(ISBLANK(tData[[#This Row],[Tournament]]),"",IF(COUNT(tData[[#This Row],[R1]:[R3]])=0,"No show",RIGHT("000"&amp;FLOOR(tData[[#This Row],[Best]],$R$1),3)&amp;"-"&amp;RIGHT("000"&amp;FLOOR(tData[[#This Row],[Best]],$R$1)+$R$1-1,3)))</f>
        <v>100-149</v>
      </c>
      <c r="S575" s="51" t="str">
        <f>IF(ISBLANK(tData[[#This Row],[Tournament]]),"",IF(COUNT(tData[[#This Row],[R1]:[R3]])=0,"No show",RIGHT("000"&amp;FLOOR(tData[[#This Row],[Best]],$S$1),3)&amp;"-"&amp;RIGHT("000"&amp;FLOOR(tData[[#This Row],[Best]],$S$1)+$S$1-1,3)))</f>
        <v>110-119</v>
      </c>
      <c r="T575" s="58"/>
      <c r="U575" s="48" t="str">
        <f ca="1">IF(OR(tData[[#This Row],[Q]]="X",tData[[#This Row],[Q]]="*"),IFERROR(OFFSET(tComplete[[#Headers],[Next Round]],MATCH(tData[[#This Row],[Tournament]],tComplete[Tournament],0),0),""),"")</f>
        <v/>
      </c>
      <c r="V575" s="41" t="b">
        <f>IF(ISBLANK(tData[[#This Row],[Tournament]]),"",NOT(ISERR(FIND("SAP",UPPER(tData[[#This Row],[Team]])))))</f>
        <v>0</v>
      </c>
    </row>
    <row r="576" spans="2:22" ht="16" x14ac:dyDescent="0.2">
      <c r="B576" s="41" t="s">
        <v>46</v>
      </c>
      <c r="C576" s="41"/>
      <c r="D576" s="41" t="str">
        <f ca="1">IFERROR(OFFSET(tComplete[[#Headers],[Country]],MATCH(tData[[#This Row],[Tournament]],tComplete[Tournament],0),0),"")</f>
        <v>DE</v>
      </c>
      <c r="E576" s="49">
        <f ca="1">IFERROR(OFFSET(tComplete[[#Headers],[Date]],MATCH(tData[[#This Row],[Tournament]],tComplete[Tournament],0),0),"")</f>
        <v>46060</v>
      </c>
      <c r="F576" s="49" t="str">
        <f ca="1">IFERROR(OFFSET(tComplete[[#Headers],[Round]],MATCH(tData[[#This Row],[Tournament]],tComplete[Tournament],0),0),"")</f>
        <v>Regio</v>
      </c>
      <c r="G576" s="41" t="s">
        <v>888</v>
      </c>
      <c r="H576" s="41">
        <v>65</v>
      </c>
      <c r="I576" s="41">
        <v>100</v>
      </c>
      <c r="J576" s="41">
        <v>65</v>
      </c>
      <c r="K576" s="41"/>
      <c r="L576" s="48"/>
      <c r="M576" s="48"/>
      <c r="N576" s="48"/>
      <c r="O576" s="48">
        <f>IF(ISBLANK(B576),"",IF(COUNT(tData[[#This Row],[R1]:[R3]])=0,"",MAX(tData[[#This Row],[R1]:[R3]])))</f>
        <v>100</v>
      </c>
      <c r="P576" s="50">
        <f>IF(ISBLANK(tData[[#This Row],[Tournament]]),"",IF(COUNT(tData[[#This Row],[R1]:[R3]])=0,"",MAX(tData[[#This Row],[R1]:[R3]],tData[[#This Row],[QF]:[F2]])))</f>
        <v>100</v>
      </c>
      <c r="Q576" s="51">
        <f>IF(ISBLANK(tData[[#This Row],[Tournament]]),"",IFERROR(AVERAGE(tData[[#This Row],[R1]:[R3]],tData[[#This Row],[QF]:[F2]]),""))</f>
        <v>76.666666666666671</v>
      </c>
      <c r="R576" s="51" t="str">
        <f>IF(ISBLANK(tData[[#This Row],[Tournament]]),"",IF(COUNT(tData[[#This Row],[R1]:[R3]])=0,"No show",RIGHT("000"&amp;FLOOR(tData[[#This Row],[Best]],$R$1),3)&amp;"-"&amp;RIGHT("000"&amp;FLOOR(tData[[#This Row],[Best]],$R$1)+$R$1-1,3)))</f>
        <v>100-149</v>
      </c>
      <c r="S576" s="51" t="str">
        <f>IF(ISBLANK(tData[[#This Row],[Tournament]]),"",IF(COUNT(tData[[#This Row],[R1]:[R3]])=0,"No show",RIGHT("000"&amp;FLOOR(tData[[#This Row],[Best]],$S$1),3)&amp;"-"&amp;RIGHT("000"&amp;FLOOR(tData[[#This Row],[Best]],$S$1)+$S$1-1,3)))</f>
        <v>100-109</v>
      </c>
      <c r="T576" s="58"/>
      <c r="U576" s="48" t="str">
        <f ca="1">IF(OR(tData[[#This Row],[Q]]="X",tData[[#This Row],[Q]]="*"),IFERROR(OFFSET(tComplete[[#Headers],[Next Round]],MATCH(tData[[#This Row],[Tournament]],tComplete[Tournament],0),0),""),"")</f>
        <v/>
      </c>
      <c r="V576" s="41" t="b">
        <f>IF(ISBLANK(tData[[#This Row],[Tournament]]),"",NOT(ISERR(FIND("SAP",UPPER(tData[[#This Row],[Team]])))))</f>
        <v>0</v>
      </c>
    </row>
    <row r="577" spans="2:22" ht="16" x14ac:dyDescent="0.2">
      <c r="B577" s="41" t="s">
        <v>46</v>
      </c>
      <c r="C577" s="41"/>
      <c r="D577" s="41" t="str">
        <f ca="1">IFERROR(OFFSET(tComplete[[#Headers],[Country]],MATCH(tData[[#This Row],[Tournament]],tComplete[Tournament],0),0),"")</f>
        <v>DE</v>
      </c>
      <c r="E577" s="49">
        <f ca="1">IFERROR(OFFSET(tComplete[[#Headers],[Date]],MATCH(tData[[#This Row],[Tournament]],tComplete[Tournament],0),0),"")</f>
        <v>46060</v>
      </c>
      <c r="F577" s="49" t="str">
        <f ca="1">IFERROR(OFFSET(tComplete[[#Headers],[Round]],MATCH(tData[[#This Row],[Tournament]],tComplete[Tournament],0),0),"")</f>
        <v>Regio</v>
      </c>
      <c r="G577" s="41" t="s">
        <v>889</v>
      </c>
      <c r="H577" s="41">
        <v>65</v>
      </c>
      <c r="I577" s="41">
        <v>95</v>
      </c>
      <c r="J577" s="41">
        <v>75</v>
      </c>
      <c r="K577" s="41"/>
      <c r="L577" s="48"/>
      <c r="M577" s="48"/>
      <c r="N577" s="48"/>
      <c r="O577" s="48">
        <f>IF(ISBLANK(B577),"",IF(COUNT(tData[[#This Row],[R1]:[R3]])=0,"",MAX(tData[[#This Row],[R1]:[R3]])))</f>
        <v>95</v>
      </c>
      <c r="P577" s="50">
        <f>IF(ISBLANK(tData[[#This Row],[Tournament]]),"",IF(COUNT(tData[[#This Row],[R1]:[R3]])=0,"",MAX(tData[[#This Row],[R1]:[R3]],tData[[#This Row],[QF]:[F2]])))</f>
        <v>95</v>
      </c>
      <c r="Q577" s="51">
        <f>IF(ISBLANK(tData[[#This Row],[Tournament]]),"",IFERROR(AVERAGE(tData[[#This Row],[R1]:[R3]],tData[[#This Row],[QF]:[F2]]),""))</f>
        <v>78.333333333333329</v>
      </c>
      <c r="R577" s="51" t="str">
        <f>IF(ISBLANK(tData[[#This Row],[Tournament]]),"",IF(COUNT(tData[[#This Row],[R1]:[R3]])=0,"No show",RIGHT("000"&amp;FLOOR(tData[[#This Row],[Best]],$R$1),3)&amp;"-"&amp;RIGHT("000"&amp;FLOOR(tData[[#This Row],[Best]],$R$1)+$R$1-1,3)))</f>
        <v>050-099</v>
      </c>
      <c r="S577" s="51" t="str">
        <f>IF(ISBLANK(tData[[#This Row],[Tournament]]),"",IF(COUNT(tData[[#This Row],[R1]:[R3]])=0,"No show",RIGHT("000"&amp;FLOOR(tData[[#This Row],[Best]],$S$1),3)&amp;"-"&amp;RIGHT("000"&amp;FLOOR(tData[[#This Row],[Best]],$S$1)+$S$1-1,3)))</f>
        <v>090-099</v>
      </c>
      <c r="T577" s="58"/>
      <c r="U577" s="48" t="str">
        <f ca="1">IF(OR(tData[[#This Row],[Q]]="X",tData[[#This Row],[Q]]="*"),IFERROR(OFFSET(tComplete[[#Headers],[Next Round]],MATCH(tData[[#This Row],[Tournament]],tComplete[Tournament],0),0),""),"")</f>
        <v/>
      </c>
      <c r="V577" s="41" t="b">
        <f>IF(ISBLANK(tData[[#This Row],[Tournament]]),"",NOT(ISERR(FIND("SAP",UPPER(tData[[#This Row],[Team]])))))</f>
        <v>0</v>
      </c>
    </row>
    <row r="578" spans="2:22" ht="16" x14ac:dyDescent="0.2">
      <c r="B578" s="41" t="s">
        <v>222</v>
      </c>
      <c r="C578" s="41"/>
      <c r="D578" s="41" t="str">
        <f ca="1">IFERROR(OFFSET(tComplete[[#Headers],[Country]],MATCH(tData[[#This Row],[Tournament]],tComplete[Tournament],0),0),"")</f>
        <v>DE</v>
      </c>
      <c r="E578" s="49">
        <f ca="1">IFERROR(OFFSET(tComplete[[#Headers],[Date]],MATCH(tData[[#This Row],[Tournament]],tComplete[Tournament],0),0),"")</f>
        <v>46068</v>
      </c>
      <c r="F578" s="49" t="str">
        <f ca="1">IFERROR(OFFSET(tComplete[[#Headers],[Round]],MATCH(tData[[#This Row],[Tournament]],tComplete[Tournament],0),0),"")</f>
        <v>Regio</v>
      </c>
      <c r="G578" s="41" t="s">
        <v>893</v>
      </c>
      <c r="H578" s="41">
        <v>320</v>
      </c>
      <c r="I578" s="41">
        <v>265</v>
      </c>
      <c r="J578" s="41">
        <v>330</v>
      </c>
      <c r="K578" s="41"/>
      <c r="L578" s="41">
        <v>300</v>
      </c>
      <c r="M578" s="41">
        <v>330</v>
      </c>
      <c r="N578" s="41">
        <v>340</v>
      </c>
      <c r="O578" s="48">
        <f>IF(ISBLANK(B578),"",IF(COUNT(tData[[#This Row],[R1]:[R3]])=0,"",MAX(tData[[#This Row],[R1]:[R3]])))</f>
        <v>330</v>
      </c>
      <c r="P578" s="50">
        <f>IF(ISBLANK(tData[[#This Row],[Tournament]]),"",IF(COUNT(tData[[#This Row],[R1]:[R3]])=0,"",MAX(tData[[#This Row],[R1]:[R3]],tData[[#This Row],[QF]:[F2]])))</f>
        <v>340</v>
      </c>
      <c r="Q578" s="51">
        <f>IF(ISBLANK(tData[[#This Row],[Tournament]]),"",IFERROR(AVERAGE(tData[[#This Row],[R1]:[R3]],tData[[#This Row],[QF]:[F2]]),""))</f>
        <v>314.16666666666669</v>
      </c>
      <c r="R578" s="51" t="str">
        <f>IF(ISBLANK(tData[[#This Row],[Tournament]]),"",IF(COUNT(tData[[#This Row],[R1]:[R3]])=0,"No show",RIGHT("000"&amp;FLOOR(tData[[#This Row],[Best]],$R$1),3)&amp;"-"&amp;RIGHT("000"&amp;FLOOR(tData[[#This Row],[Best]],$R$1)+$R$1-1,3)))</f>
        <v>300-349</v>
      </c>
      <c r="S578" s="51" t="str">
        <f>IF(ISBLANK(tData[[#This Row],[Tournament]]),"",IF(COUNT(tData[[#This Row],[R1]:[R3]])=0,"No show",RIGHT("000"&amp;FLOOR(tData[[#This Row],[Best]],$S$1),3)&amp;"-"&amp;RIGHT("000"&amp;FLOOR(tData[[#This Row],[Best]],$S$1)+$S$1-1,3)))</f>
        <v>340-349</v>
      </c>
      <c r="T578" s="58" t="s">
        <v>74</v>
      </c>
      <c r="U578" s="48" t="str">
        <f ca="1">IF(OR(tData[[#This Row],[Q]]="X",tData[[#This Row],[Q]]="*"),IFERROR(OFFSET(tComplete[[#Headers],[Next Round]],MATCH(tData[[#This Row],[Tournament]],tComplete[Tournament],0),0),""),"")</f>
        <v>Qualifikation Deutschland - Aachen</v>
      </c>
      <c r="V578" s="41" t="b">
        <f>IF(ISBLANK(tData[[#This Row],[Tournament]]),"",NOT(ISERR(FIND("SAP",UPPER(tData[[#This Row],[Team]])))))</f>
        <v>0</v>
      </c>
    </row>
    <row r="579" spans="2:22" ht="16" x14ac:dyDescent="0.2">
      <c r="B579" s="41" t="s">
        <v>222</v>
      </c>
      <c r="C579" s="41"/>
      <c r="D579" s="41" t="str">
        <f ca="1">IFERROR(OFFSET(tComplete[[#Headers],[Country]],MATCH(tData[[#This Row],[Tournament]],tComplete[Tournament],0),0),"")</f>
        <v>DE</v>
      </c>
      <c r="E579" s="49">
        <f ca="1">IFERROR(OFFSET(tComplete[[#Headers],[Date]],MATCH(tData[[#This Row],[Tournament]],tComplete[Tournament],0),0),"")</f>
        <v>46068</v>
      </c>
      <c r="F579" s="49" t="str">
        <f ca="1">IFERROR(OFFSET(tComplete[[#Headers],[Round]],MATCH(tData[[#This Row],[Tournament]],tComplete[Tournament],0),0),"")</f>
        <v>Regio</v>
      </c>
      <c r="G579" s="41" t="s">
        <v>894</v>
      </c>
      <c r="H579" s="41">
        <v>230</v>
      </c>
      <c r="I579" s="41">
        <v>255</v>
      </c>
      <c r="J579" s="41">
        <v>320</v>
      </c>
      <c r="K579" s="41"/>
      <c r="L579" s="41">
        <v>270</v>
      </c>
      <c r="M579" s="41">
        <v>305</v>
      </c>
      <c r="N579" s="41">
        <v>315</v>
      </c>
      <c r="O579" s="48">
        <f>IF(ISBLANK(B579),"",IF(COUNT(tData[[#This Row],[R1]:[R3]])=0,"",MAX(tData[[#This Row],[R1]:[R3]])))</f>
        <v>320</v>
      </c>
      <c r="P579" s="50">
        <f>IF(ISBLANK(tData[[#This Row],[Tournament]]),"",IF(COUNT(tData[[#This Row],[R1]:[R3]])=0,"",MAX(tData[[#This Row],[R1]:[R3]],tData[[#This Row],[QF]:[F2]])))</f>
        <v>320</v>
      </c>
      <c r="Q579" s="51">
        <f>IF(ISBLANK(tData[[#This Row],[Tournament]]),"",IFERROR(AVERAGE(tData[[#This Row],[R1]:[R3]],tData[[#This Row],[QF]:[F2]]),""))</f>
        <v>282.5</v>
      </c>
      <c r="R579" s="51" t="str">
        <f>IF(ISBLANK(tData[[#This Row],[Tournament]]),"",IF(COUNT(tData[[#This Row],[R1]:[R3]])=0,"No show",RIGHT("000"&amp;FLOOR(tData[[#This Row],[Best]],$R$1),3)&amp;"-"&amp;RIGHT("000"&amp;FLOOR(tData[[#This Row],[Best]],$R$1)+$R$1-1,3)))</f>
        <v>300-349</v>
      </c>
      <c r="S579" s="51" t="str">
        <f>IF(ISBLANK(tData[[#This Row],[Tournament]]),"",IF(COUNT(tData[[#This Row],[R1]:[R3]])=0,"No show",RIGHT("000"&amp;FLOOR(tData[[#This Row],[Best]],$S$1),3)&amp;"-"&amp;RIGHT("000"&amp;FLOOR(tData[[#This Row],[Best]],$S$1)+$S$1-1,3)))</f>
        <v>320-329</v>
      </c>
      <c r="T579" s="58" t="s">
        <v>74</v>
      </c>
      <c r="U579" s="48" t="str">
        <f ca="1">IF(OR(tData[[#This Row],[Q]]="X",tData[[#This Row],[Q]]="*"),IFERROR(OFFSET(tComplete[[#Headers],[Next Round]],MATCH(tData[[#This Row],[Tournament]],tComplete[Tournament],0),0),""),"")</f>
        <v>Qualifikation Deutschland - Aachen</v>
      </c>
      <c r="V579" s="41" t="b">
        <f>IF(ISBLANK(tData[[#This Row],[Tournament]]),"",NOT(ISERR(FIND("SAP",UPPER(tData[[#This Row],[Team]])))))</f>
        <v>0</v>
      </c>
    </row>
    <row r="580" spans="2:22" ht="16" x14ac:dyDescent="0.2">
      <c r="B580" s="41" t="s">
        <v>222</v>
      </c>
      <c r="C580" s="41"/>
      <c r="D580" s="41" t="str">
        <f ca="1">IFERROR(OFFSET(tComplete[[#Headers],[Country]],MATCH(tData[[#This Row],[Tournament]],tComplete[Tournament],0),0),"")</f>
        <v>DE</v>
      </c>
      <c r="E580" s="49">
        <f ca="1">IFERROR(OFFSET(tComplete[[#Headers],[Date]],MATCH(tData[[#This Row],[Tournament]],tComplete[Tournament],0),0),"")</f>
        <v>46068</v>
      </c>
      <c r="F580" s="49" t="str">
        <f ca="1">IFERROR(OFFSET(tComplete[[#Headers],[Round]],MATCH(tData[[#This Row],[Tournament]],tComplete[Tournament],0),0),"")</f>
        <v>Regio</v>
      </c>
      <c r="G580" s="41" t="s">
        <v>895</v>
      </c>
      <c r="H580" s="41">
        <v>190</v>
      </c>
      <c r="I580" s="41">
        <v>245</v>
      </c>
      <c r="J580" s="41">
        <v>160</v>
      </c>
      <c r="K580" s="41"/>
      <c r="L580" s="41">
        <v>225</v>
      </c>
      <c r="M580" s="41"/>
      <c r="N580" s="41"/>
      <c r="O580" s="48">
        <f>IF(ISBLANK(B580),"",IF(COUNT(tData[[#This Row],[R1]:[R3]])=0,"",MAX(tData[[#This Row],[R1]:[R3]])))</f>
        <v>245</v>
      </c>
      <c r="P580" s="50">
        <f>IF(ISBLANK(tData[[#This Row],[Tournament]]),"",IF(COUNT(tData[[#This Row],[R1]:[R3]])=0,"",MAX(tData[[#This Row],[R1]:[R3]],tData[[#This Row],[QF]:[F2]])))</f>
        <v>245</v>
      </c>
      <c r="Q580" s="51">
        <f>IF(ISBLANK(tData[[#This Row],[Tournament]]),"",IFERROR(AVERAGE(tData[[#This Row],[R1]:[R3]],tData[[#This Row],[QF]:[F2]]),""))</f>
        <v>205</v>
      </c>
      <c r="R580" s="51" t="str">
        <f>IF(ISBLANK(tData[[#This Row],[Tournament]]),"",IF(COUNT(tData[[#This Row],[R1]:[R3]])=0,"No show",RIGHT("000"&amp;FLOOR(tData[[#This Row],[Best]],$R$1),3)&amp;"-"&amp;RIGHT("000"&amp;FLOOR(tData[[#This Row],[Best]],$R$1)+$R$1-1,3)))</f>
        <v>200-249</v>
      </c>
      <c r="S580" s="51" t="str">
        <f>IF(ISBLANK(tData[[#This Row],[Tournament]]),"",IF(COUNT(tData[[#This Row],[R1]:[R3]])=0,"No show",RIGHT("000"&amp;FLOOR(tData[[#This Row],[Best]],$S$1),3)&amp;"-"&amp;RIGHT("000"&amp;FLOOR(tData[[#This Row],[Best]],$S$1)+$S$1-1,3)))</f>
        <v>240-249</v>
      </c>
      <c r="T580" s="58"/>
      <c r="U580" s="48" t="str">
        <f ca="1">IF(OR(tData[[#This Row],[Q]]="X",tData[[#This Row],[Q]]="*"),IFERROR(OFFSET(tComplete[[#Headers],[Next Round]],MATCH(tData[[#This Row],[Tournament]],tComplete[Tournament],0),0),""),"")</f>
        <v/>
      </c>
      <c r="V580" s="41" t="b">
        <f>IF(ISBLANK(tData[[#This Row],[Tournament]]),"",NOT(ISERR(FIND("SAP",UPPER(tData[[#This Row],[Team]])))))</f>
        <v>0</v>
      </c>
    </row>
    <row r="581" spans="2:22" ht="16" x14ac:dyDescent="0.2">
      <c r="B581" s="41" t="s">
        <v>222</v>
      </c>
      <c r="C581" s="41"/>
      <c r="D581" s="41" t="str">
        <f ca="1">IFERROR(OFFSET(tComplete[[#Headers],[Country]],MATCH(tData[[#This Row],[Tournament]],tComplete[Tournament],0),0),"")</f>
        <v>DE</v>
      </c>
      <c r="E581" s="49">
        <f ca="1">IFERROR(OFFSET(tComplete[[#Headers],[Date]],MATCH(tData[[#This Row],[Tournament]],tComplete[Tournament],0),0),"")</f>
        <v>46068</v>
      </c>
      <c r="F581" s="49" t="str">
        <f ca="1">IFERROR(OFFSET(tComplete[[#Headers],[Round]],MATCH(tData[[#This Row],[Tournament]],tComplete[Tournament],0),0),"")</f>
        <v>Regio</v>
      </c>
      <c r="G581" s="41" t="s">
        <v>896</v>
      </c>
      <c r="H581" s="41">
        <v>220</v>
      </c>
      <c r="I581" s="41">
        <v>245</v>
      </c>
      <c r="J581" s="41">
        <v>250</v>
      </c>
      <c r="K581" s="41"/>
      <c r="L581" s="41">
        <v>225</v>
      </c>
      <c r="M581" s="41"/>
      <c r="N581" s="41"/>
      <c r="O581" s="48">
        <f>IF(ISBLANK(B581),"",IF(COUNT(tData[[#This Row],[R1]:[R3]])=0,"",MAX(tData[[#This Row],[R1]:[R3]])))</f>
        <v>250</v>
      </c>
      <c r="P581" s="50">
        <f>IF(ISBLANK(tData[[#This Row],[Tournament]]),"",IF(COUNT(tData[[#This Row],[R1]:[R3]])=0,"",MAX(tData[[#This Row],[R1]:[R3]],tData[[#This Row],[QF]:[F2]])))</f>
        <v>250</v>
      </c>
      <c r="Q581" s="51">
        <f>IF(ISBLANK(tData[[#This Row],[Tournament]]),"",IFERROR(AVERAGE(tData[[#This Row],[R1]:[R3]],tData[[#This Row],[QF]:[F2]]),""))</f>
        <v>235</v>
      </c>
      <c r="R581" s="51" t="str">
        <f>IF(ISBLANK(tData[[#This Row],[Tournament]]),"",IF(COUNT(tData[[#This Row],[R1]:[R3]])=0,"No show",RIGHT("000"&amp;FLOOR(tData[[#This Row],[Best]],$R$1),3)&amp;"-"&amp;RIGHT("000"&amp;FLOOR(tData[[#This Row],[Best]],$R$1)+$R$1-1,3)))</f>
        <v>250-299</v>
      </c>
      <c r="S581" s="51" t="str">
        <f>IF(ISBLANK(tData[[#This Row],[Tournament]]),"",IF(COUNT(tData[[#This Row],[R1]:[R3]])=0,"No show",RIGHT("000"&amp;FLOOR(tData[[#This Row],[Best]],$S$1),3)&amp;"-"&amp;RIGHT("000"&amp;FLOOR(tData[[#This Row],[Best]],$S$1)+$S$1-1,3)))</f>
        <v>250-259</v>
      </c>
      <c r="T581" s="58"/>
      <c r="U581" s="48" t="str">
        <f ca="1">IF(OR(tData[[#This Row],[Q]]="X",tData[[#This Row],[Q]]="*"),IFERROR(OFFSET(tComplete[[#Headers],[Next Round]],MATCH(tData[[#This Row],[Tournament]],tComplete[Tournament],0),0),""),"")</f>
        <v/>
      </c>
      <c r="V581" s="41" t="b">
        <f>IF(ISBLANK(tData[[#This Row],[Tournament]]),"",NOT(ISERR(FIND("SAP",UPPER(tData[[#This Row],[Team]])))))</f>
        <v>0</v>
      </c>
    </row>
    <row r="582" spans="2:22" ht="16" x14ac:dyDescent="0.2">
      <c r="B582" s="41" t="s">
        <v>222</v>
      </c>
      <c r="C582" s="41"/>
      <c r="D582" s="41" t="str">
        <f ca="1">IFERROR(OFFSET(tComplete[[#Headers],[Country]],MATCH(tData[[#This Row],[Tournament]],tComplete[Tournament],0),0),"")</f>
        <v>DE</v>
      </c>
      <c r="E582" s="49">
        <f ca="1">IFERROR(OFFSET(tComplete[[#Headers],[Date]],MATCH(tData[[#This Row],[Tournament]],tComplete[Tournament],0),0),"")</f>
        <v>46068</v>
      </c>
      <c r="F582" s="49" t="str">
        <f ca="1">IFERROR(OFFSET(tComplete[[#Headers],[Round]],MATCH(tData[[#This Row],[Tournament]],tComplete[Tournament],0),0),"")</f>
        <v>Regio</v>
      </c>
      <c r="G582" s="41" t="s">
        <v>897</v>
      </c>
      <c r="H582" s="41">
        <v>140</v>
      </c>
      <c r="I582" s="41">
        <v>190</v>
      </c>
      <c r="J582" s="41">
        <v>210</v>
      </c>
      <c r="K582" s="41"/>
      <c r="L582" s="41"/>
      <c r="M582" s="41"/>
      <c r="N582" s="41"/>
      <c r="O582" s="48">
        <f>IF(ISBLANK(B582),"",IF(COUNT(tData[[#This Row],[R1]:[R3]])=0,"",MAX(tData[[#This Row],[R1]:[R3]])))</f>
        <v>210</v>
      </c>
      <c r="P582" s="50">
        <f>IF(ISBLANK(tData[[#This Row],[Tournament]]),"",IF(COUNT(tData[[#This Row],[R1]:[R3]])=0,"",MAX(tData[[#This Row],[R1]:[R3]],tData[[#This Row],[QF]:[F2]])))</f>
        <v>210</v>
      </c>
      <c r="Q582" s="51">
        <f>IF(ISBLANK(tData[[#This Row],[Tournament]]),"",IFERROR(AVERAGE(tData[[#This Row],[R1]:[R3]],tData[[#This Row],[QF]:[F2]]),""))</f>
        <v>180</v>
      </c>
      <c r="R582" s="51" t="str">
        <f>IF(ISBLANK(tData[[#This Row],[Tournament]]),"",IF(COUNT(tData[[#This Row],[R1]:[R3]])=0,"No show",RIGHT("000"&amp;FLOOR(tData[[#This Row],[Best]],$R$1),3)&amp;"-"&amp;RIGHT("000"&amp;FLOOR(tData[[#This Row],[Best]],$R$1)+$R$1-1,3)))</f>
        <v>200-249</v>
      </c>
      <c r="S582" s="51" t="str">
        <f>IF(ISBLANK(tData[[#This Row],[Tournament]]),"",IF(COUNT(tData[[#This Row],[R1]:[R3]])=0,"No show",RIGHT("000"&amp;FLOOR(tData[[#This Row],[Best]],$S$1),3)&amp;"-"&amp;RIGHT("000"&amp;FLOOR(tData[[#This Row],[Best]],$S$1)+$S$1-1,3)))</f>
        <v>210-219</v>
      </c>
      <c r="T582" s="58"/>
      <c r="U582" s="48" t="str">
        <f ca="1">IF(OR(tData[[#This Row],[Q]]="X",tData[[#This Row],[Q]]="*"),IFERROR(OFFSET(tComplete[[#Headers],[Next Round]],MATCH(tData[[#This Row],[Tournament]],tComplete[Tournament],0),0),""),"")</f>
        <v/>
      </c>
      <c r="V582" s="41" t="b">
        <f>IF(ISBLANK(tData[[#This Row],[Tournament]]),"",NOT(ISERR(FIND("SAP",UPPER(tData[[#This Row],[Team]])))))</f>
        <v>0</v>
      </c>
    </row>
    <row r="583" spans="2:22" ht="16" x14ac:dyDescent="0.2">
      <c r="B583" s="41" t="s">
        <v>222</v>
      </c>
      <c r="C583" s="41"/>
      <c r="D583" s="41" t="str">
        <f ca="1">IFERROR(OFFSET(tComplete[[#Headers],[Country]],MATCH(tData[[#This Row],[Tournament]],tComplete[Tournament],0),0),"")</f>
        <v>DE</v>
      </c>
      <c r="E583" s="49">
        <f ca="1">IFERROR(OFFSET(tComplete[[#Headers],[Date]],MATCH(tData[[#This Row],[Tournament]],tComplete[Tournament],0),0),"")</f>
        <v>46068</v>
      </c>
      <c r="F583" s="49" t="str">
        <f ca="1">IFERROR(OFFSET(tComplete[[#Headers],[Round]],MATCH(tData[[#This Row],[Tournament]],tComplete[Tournament],0),0),"")</f>
        <v>Regio</v>
      </c>
      <c r="G583" s="41" t="s">
        <v>898</v>
      </c>
      <c r="H583" s="41">
        <v>105</v>
      </c>
      <c r="I583" s="41">
        <v>185</v>
      </c>
      <c r="J583" s="41">
        <v>145</v>
      </c>
      <c r="K583" s="41"/>
      <c r="L583" s="41"/>
      <c r="M583" s="41"/>
      <c r="N583" s="41"/>
      <c r="O583" s="48">
        <f>IF(ISBLANK(B583),"",IF(COUNT(tData[[#This Row],[R1]:[R3]])=0,"",MAX(tData[[#This Row],[R1]:[R3]])))</f>
        <v>185</v>
      </c>
      <c r="P583" s="50">
        <f>IF(ISBLANK(tData[[#This Row],[Tournament]]),"",IF(COUNT(tData[[#This Row],[R1]:[R3]])=0,"",MAX(tData[[#This Row],[R1]:[R3]],tData[[#This Row],[QF]:[F2]])))</f>
        <v>185</v>
      </c>
      <c r="Q583" s="51">
        <f>IF(ISBLANK(tData[[#This Row],[Tournament]]),"",IFERROR(AVERAGE(tData[[#This Row],[R1]:[R3]],tData[[#This Row],[QF]:[F2]]),""))</f>
        <v>145</v>
      </c>
      <c r="R583" s="51" t="str">
        <f>IF(ISBLANK(tData[[#This Row],[Tournament]]),"",IF(COUNT(tData[[#This Row],[R1]:[R3]])=0,"No show",RIGHT("000"&amp;FLOOR(tData[[#This Row],[Best]],$R$1),3)&amp;"-"&amp;RIGHT("000"&amp;FLOOR(tData[[#This Row],[Best]],$R$1)+$R$1-1,3)))</f>
        <v>150-199</v>
      </c>
      <c r="S583" s="51" t="str">
        <f>IF(ISBLANK(tData[[#This Row],[Tournament]]),"",IF(COUNT(tData[[#This Row],[R1]:[R3]])=0,"No show",RIGHT("000"&amp;FLOOR(tData[[#This Row],[Best]],$S$1),3)&amp;"-"&amp;RIGHT("000"&amp;FLOOR(tData[[#This Row],[Best]],$S$1)+$S$1-1,3)))</f>
        <v>180-189</v>
      </c>
      <c r="T583" s="58"/>
      <c r="U583" s="48" t="str">
        <f ca="1">IF(OR(tData[[#This Row],[Q]]="X",tData[[#This Row],[Q]]="*"),IFERROR(OFFSET(tComplete[[#Headers],[Next Round]],MATCH(tData[[#This Row],[Tournament]],tComplete[Tournament],0),0),""),"")</f>
        <v/>
      </c>
      <c r="V583" s="41" t="b">
        <f>IF(ISBLANK(tData[[#This Row],[Tournament]]),"",NOT(ISERR(FIND("SAP",UPPER(tData[[#This Row],[Team]])))))</f>
        <v>0</v>
      </c>
    </row>
    <row r="584" spans="2:22" ht="16" x14ac:dyDescent="0.2">
      <c r="B584" s="41" t="s">
        <v>222</v>
      </c>
      <c r="C584" s="41"/>
      <c r="D584" s="41" t="str">
        <f ca="1">IFERROR(OFFSET(tComplete[[#Headers],[Country]],MATCH(tData[[#This Row],[Tournament]],tComplete[Tournament],0),0),"")</f>
        <v>DE</v>
      </c>
      <c r="E584" s="49">
        <f ca="1">IFERROR(OFFSET(tComplete[[#Headers],[Date]],MATCH(tData[[#This Row],[Tournament]],tComplete[Tournament],0),0),"")</f>
        <v>46068</v>
      </c>
      <c r="F584" s="49" t="str">
        <f ca="1">IFERROR(OFFSET(tComplete[[#Headers],[Round]],MATCH(tData[[#This Row],[Tournament]],tComplete[Tournament],0),0),"")</f>
        <v>Regio</v>
      </c>
      <c r="G584" s="41" t="s">
        <v>899</v>
      </c>
      <c r="H584" s="41">
        <v>160</v>
      </c>
      <c r="I584" s="41">
        <v>140</v>
      </c>
      <c r="J584" s="41">
        <v>80</v>
      </c>
      <c r="K584" s="41"/>
      <c r="L584" s="41"/>
      <c r="M584" s="41"/>
      <c r="N584" s="41"/>
      <c r="O584" s="48">
        <f>IF(ISBLANK(B584),"",IF(COUNT(tData[[#This Row],[R1]:[R3]])=0,"",MAX(tData[[#This Row],[R1]:[R3]])))</f>
        <v>160</v>
      </c>
      <c r="P584" s="50">
        <f>IF(ISBLANK(tData[[#This Row],[Tournament]]),"",IF(COUNT(tData[[#This Row],[R1]:[R3]])=0,"",MAX(tData[[#This Row],[R1]:[R3]],tData[[#This Row],[QF]:[F2]])))</f>
        <v>160</v>
      </c>
      <c r="Q584" s="51">
        <f>IF(ISBLANK(tData[[#This Row],[Tournament]]),"",IFERROR(AVERAGE(tData[[#This Row],[R1]:[R3]],tData[[#This Row],[QF]:[F2]]),""))</f>
        <v>126.66666666666667</v>
      </c>
      <c r="R584" s="51" t="str">
        <f>IF(ISBLANK(tData[[#This Row],[Tournament]]),"",IF(COUNT(tData[[#This Row],[R1]:[R3]])=0,"No show",RIGHT("000"&amp;FLOOR(tData[[#This Row],[Best]],$R$1),3)&amp;"-"&amp;RIGHT("000"&amp;FLOOR(tData[[#This Row],[Best]],$R$1)+$R$1-1,3)))</f>
        <v>150-199</v>
      </c>
      <c r="S584" s="51" t="str">
        <f>IF(ISBLANK(tData[[#This Row],[Tournament]]),"",IF(COUNT(tData[[#This Row],[R1]:[R3]])=0,"No show",RIGHT("000"&amp;FLOOR(tData[[#This Row],[Best]],$S$1),3)&amp;"-"&amp;RIGHT("000"&amp;FLOOR(tData[[#This Row],[Best]],$S$1)+$S$1-1,3)))</f>
        <v>160-169</v>
      </c>
      <c r="T584" s="58"/>
      <c r="U584" s="48" t="str">
        <f ca="1">IF(OR(tData[[#This Row],[Q]]="X",tData[[#This Row],[Q]]="*"),IFERROR(OFFSET(tComplete[[#Headers],[Next Round]],MATCH(tData[[#This Row],[Tournament]],tComplete[Tournament],0),0),""),"")</f>
        <v/>
      </c>
      <c r="V584" s="41" t="b">
        <f>IF(ISBLANK(tData[[#This Row],[Tournament]]),"",NOT(ISERR(FIND("SAP",UPPER(tData[[#This Row],[Team]])))))</f>
        <v>0</v>
      </c>
    </row>
    <row r="585" spans="2:22" ht="16" x14ac:dyDescent="0.2">
      <c r="B585" s="41" t="s">
        <v>52</v>
      </c>
      <c r="C585" s="41"/>
      <c r="D585" s="41" t="str">
        <f ca="1">IFERROR(OFFSET(tComplete[[#Headers],[Country]],MATCH(tData[[#This Row],[Tournament]],tComplete[Tournament],0),0),"")</f>
        <v>DE</v>
      </c>
      <c r="E585" s="49">
        <f ca="1">IFERROR(OFFSET(tComplete[[#Headers],[Date]],MATCH(tData[[#This Row],[Tournament]],tComplete[Tournament],0),0),"")</f>
        <v>46074</v>
      </c>
      <c r="F585" s="49" t="str">
        <f ca="1">IFERROR(OFFSET(tComplete[[#Headers],[Round]],MATCH(tData[[#This Row],[Tournament]],tComplete[Tournament],0),0),"")</f>
        <v>Regio</v>
      </c>
      <c r="G585" s="41" t="s">
        <v>902</v>
      </c>
      <c r="H585" s="41">
        <v>270</v>
      </c>
      <c r="I585" s="41">
        <v>335</v>
      </c>
      <c r="J585" s="41">
        <v>270</v>
      </c>
      <c r="K585" s="41">
        <v>310</v>
      </c>
      <c r="L585" s="41">
        <v>380</v>
      </c>
      <c r="M585" s="41">
        <v>335</v>
      </c>
      <c r="N585" s="41">
        <v>345</v>
      </c>
      <c r="O585" s="48">
        <f>IF(ISBLANK(B585),"",IF(COUNT(tData[[#This Row],[R1]:[R3]])=0,"",MAX(tData[[#This Row],[R1]:[R3]])))</f>
        <v>335</v>
      </c>
      <c r="P585" s="50">
        <f>IF(ISBLANK(tData[[#This Row],[Tournament]]),"",IF(COUNT(tData[[#This Row],[R1]:[R3]])=0,"",MAX(tData[[#This Row],[R1]:[R3]],tData[[#This Row],[QF]:[F2]])))</f>
        <v>380</v>
      </c>
      <c r="Q585" s="51">
        <f>IF(ISBLANK(tData[[#This Row],[Tournament]]),"",IFERROR(AVERAGE(tData[[#This Row],[R1]:[R3]],tData[[#This Row],[QF]:[F2]]),""))</f>
        <v>320.71428571428572</v>
      </c>
      <c r="R585" s="51" t="str">
        <f>IF(ISBLANK(tData[[#This Row],[Tournament]]),"",IF(COUNT(tData[[#This Row],[R1]:[R3]])=0,"No show",RIGHT("000"&amp;FLOOR(tData[[#This Row],[Best]],$R$1),3)&amp;"-"&amp;RIGHT("000"&amp;FLOOR(tData[[#This Row],[Best]],$R$1)+$R$1-1,3)))</f>
        <v>350-399</v>
      </c>
      <c r="S585" s="51" t="str">
        <f>IF(ISBLANK(tData[[#This Row],[Tournament]]),"",IF(COUNT(tData[[#This Row],[R1]:[R3]])=0,"No show",RIGHT("000"&amp;FLOOR(tData[[#This Row],[Best]],$S$1),3)&amp;"-"&amp;RIGHT("000"&amp;FLOOR(tData[[#This Row],[Best]],$S$1)+$S$1-1,3)))</f>
        <v>380-389</v>
      </c>
      <c r="T585" s="58" t="s">
        <v>74</v>
      </c>
      <c r="U585" s="48" t="str">
        <f ca="1">IF(OR(tData[[#This Row],[Q]]="X",tData[[#This Row],[Q]]="*"),IFERROR(OFFSET(tComplete[[#Headers],[Next Round]],MATCH(tData[[#This Row],[Tournament]],tComplete[Tournament],0),0),""),"")</f>
        <v>Qualifikation Deutschland - Aachen</v>
      </c>
      <c r="V585" s="41" t="b">
        <f>IF(ISBLANK(tData[[#This Row],[Tournament]]),"",NOT(ISERR(FIND("SAP",UPPER(tData[[#This Row],[Team]])))))</f>
        <v>0</v>
      </c>
    </row>
    <row r="586" spans="2:22" ht="16" x14ac:dyDescent="0.2">
      <c r="B586" s="41" t="s">
        <v>52</v>
      </c>
      <c r="C586" s="41"/>
      <c r="D586" s="41" t="str">
        <f ca="1">IFERROR(OFFSET(tComplete[[#Headers],[Country]],MATCH(tData[[#This Row],[Tournament]],tComplete[Tournament],0),0),"")</f>
        <v>DE</v>
      </c>
      <c r="E586" s="49">
        <f ca="1">IFERROR(OFFSET(tComplete[[#Headers],[Date]],MATCH(tData[[#This Row],[Tournament]],tComplete[Tournament],0),0),"")</f>
        <v>46074</v>
      </c>
      <c r="F586" s="49" t="str">
        <f ca="1">IFERROR(OFFSET(tComplete[[#Headers],[Round]],MATCH(tData[[#This Row],[Tournament]],tComplete[Tournament],0),0),"")</f>
        <v>Regio</v>
      </c>
      <c r="G586" s="41" t="s">
        <v>903</v>
      </c>
      <c r="H586" s="41">
        <v>280</v>
      </c>
      <c r="I586" s="41">
        <v>225</v>
      </c>
      <c r="J586" s="41">
        <v>340</v>
      </c>
      <c r="K586" s="41">
        <v>265</v>
      </c>
      <c r="L586" s="41">
        <v>370</v>
      </c>
      <c r="M586" s="41">
        <v>340</v>
      </c>
      <c r="N586" s="41">
        <v>330</v>
      </c>
      <c r="O586" s="48">
        <f>IF(ISBLANK(B586),"",IF(COUNT(tData[[#This Row],[R1]:[R3]])=0,"",MAX(tData[[#This Row],[R1]:[R3]])))</f>
        <v>340</v>
      </c>
      <c r="P586" s="50">
        <f>IF(ISBLANK(tData[[#This Row],[Tournament]]),"",IF(COUNT(tData[[#This Row],[R1]:[R3]])=0,"",MAX(tData[[#This Row],[R1]:[R3]],tData[[#This Row],[QF]:[F2]])))</f>
        <v>370</v>
      </c>
      <c r="Q586" s="51">
        <f>IF(ISBLANK(tData[[#This Row],[Tournament]]),"",IFERROR(AVERAGE(tData[[#This Row],[R1]:[R3]],tData[[#This Row],[QF]:[F2]]),""))</f>
        <v>307.14285714285717</v>
      </c>
      <c r="R586" s="51" t="str">
        <f>IF(ISBLANK(tData[[#This Row],[Tournament]]),"",IF(COUNT(tData[[#This Row],[R1]:[R3]])=0,"No show",RIGHT("000"&amp;FLOOR(tData[[#This Row],[Best]],$R$1),3)&amp;"-"&amp;RIGHT("000"&amp;FLOOR(tData[[#This Row],[Best]],$R$1)+$R$1-1,3)))</f>
        <v>350-399</v>
      </c>
      <c r="S586" s="51" t="str">
        <f>IF(ISBLANK(tData[[#This Row],[Tournament]]),"",IF(COUNT(tData[[#This Row],[R1]:[R3]])=0,"No show",RIGHT("000"&amp;FLOOR(tData[[#This Row],[Best]],$S$1),3)&amp;"-"&amp;RIGHT("000"&amp;FLOOR(tData[[#This Row],[Best]],$S$1)+$S$1-1,3)))</f>
        <v>370-379</v>
      </c>
      <c r="T586" s="58"/>
      <c r="U586" s="48" t="str">
        <f ca="1">IF(OR(tData[[#This Row],[Q]]="X",tData[[#This Row],[Q]]="*"),IFERROR(OFFSET(tComplete[[#Headers],[Next Round]],MATCH(tData[[#This Row],[Tournament]],tComplete[Tournament],0),0),""),"")</f>
        <v/>
      </c>
      <c r="V586" s="41" t="b">
        <f>IF(ISBLANK(tData[[#This Row],[Tournament]]),"",NOT(ISERR(FIND("SAP",UPPER(tData[[#This Row],[Team]])))))</f>
        <v>0</v>
      </c>
    </row>
    <row r="587" spans="2:22" ht="16" x14ac:dyDescent="0.2">
      <c r="B587" s="41" t="s">
        <v>52</v>
      </c>
      <c r="C587" s="41"/>
      <c r="D587" s="41" t="str">
        <f ca="1">IFERROR(OFFSET(tComplete[[#Headers],[Country]],MATCH(tData[[#This Row],[Tournament]],tComplete[Tournament],0),0),"")</f>
        <v>DE</v>
      </c>
      <c r="E587" s="49">
        <f ca="1">IFERROR(OFFSET(tComplete[[#Headers],[Date]],MATCH(tData[[#This Row],[Tournament]],tComplete[Tournament],0),0),"")</f>
        <v>46074</v>
      </c>
      <c r="F587" s="49" t="str">
        <f ca="1">IFERROR(OFFSET(tComplete[[#Headers],[Round]],MATCH(tData[[#This Row],[Tournament]],tComplete[Tournament],0),0),"")</f>
        <v>Regio</v>
      </c>
      <c r="G587" s="41" t="s">
        <v>904</v>
      </c>
      <c r="H587" s="41">
        <v>230</v>
      </c>
      <c r="I587" s="41">
        <v>300</v>
      </c>
      <c r="J587" s="41">
        <v>310</v>
      </c>
      <c r="K587" s="41">
        <v>280</v>
      </c>
      <c r="L587" s="41">
        <v>340</v>
      </c>
      <c r="M587" s="41"/>
      <c r="N587" s="41"/>
      <c r="O587" s="48">
        <f>IF(ISBLANK(B587),"",IF(COUNT(tData[[#This Row],[R1]:[R3]])=0,"",MAX(tData[[#This Row],[R1]:[R3]])))</f>
        <v>310</v>
      </c>
      <c r="P587" s="50">
        <f>IF(ISBLANK(tData[[#This Row],[Tournament]]),"",IF(COUNT(tData[[#This Row],[R1]:[R3]])=0,"",MAX(tData[[#This Row],[R1]:[R3]],tData[[#This Row],[QF]:[F2]])))</f>
        <v>340</v>
      </c>
      <c r="Q587" s="51">
        <f>IF(ISBLANK(tData[[#This Row],[Tournament]]),"",IFERROR(AVERAGE(tData[[#This Row],[R1]:[R3]],tData[[#This Row],[QF]:[F2]]),""))</f>
        <v>292</v>
      </c>
      <c r="R587" s="51" t="str">
        <f>IF(ISBLANK(tData[[#This Row],[Tournament]]),"",IF(COUNT(tData[[#This Row],[R1]:[R3]])=0,"No show",RIGHT("000"&amp;FLOOR(tData[[#This Row],[Best]],$R$1),3)&amp;"-"&amp;RIGHT("000"&amp;FLOOR(tData[[#This Row],[Best]],$R$1)+$R$1-1,3)))</f>
        <v>300-349</v>
      </c>
      <c r="S587" s="51" t="str">
        <f>IF(ISBLANK(tData[[#This Row],[Tournament]]),"",IF(COUNT(tData[[#This Row],[R1]:[R3]])=0,"No show",RIGHT("000"&amp;FLOOR(tData[[#This Row],[Best]],$S$1),3)&amp;"-"&amp;RIGHT("000"&amp;FLOOR(tData[[#This Row],[Best]],$S$1)+$S$1-1,3)))</f>
        <v>340-349</v>
      </c>
      <c r="T587" s="58" t="s">
        <v>74</v>
      </c>
      <c r="U587" s="48" t="str">
        <f ca="1">IF(OR(tData[[#This Row],[Q]]="X",tData[[#This Row],[Q]]="*"),IFERROR(OFFSET(tComplete[[#Headers],[Next Round]],MATCH(tData[[#This Row],[Tournament]],tComplete[Tournament],0),0),""),"")</f>
        <v>Qualifikation Deutschland - Aachen</v>
      </c>
      <c r="V587" s="41" t="b">
        <f>IF(ISBLANK(tData[[#This Row],[Tournament]]),"",NOT(ISERR(FIND("SAP",UPPER(tData[[#This Row],[Team]])))))</f>
        <v>0</v>
      </c>
    </row>
    <row r="588" spans="2:22" ht="16" x14ac:dyDescent="0.2">
      <c r="B588" s="41" t="s">
        <v>52</v>
      </c>
      <c r="C588" s="41"/>
      <c r="D588" s="41" t="str">
        <f ca="1">IFERROR(OFFSET(tComplete[[#Headers],[Country]],MATCH(tData[[#This Row],[Tournament]],tComplete[Tournament],0),0),"")</f>
        <v>DE</v>
      </c>
      <c r="E588" s="49">
        <f ca="1">IFERROR(OFFSET(tComplete[[#Headers],[Date]],MATCH(tData[[#This Row],[Tournament]],tComplete[Tournament],0),0),"")</f>
        <v>46074</v>
      </c>
      <c r="F588" s="49" t="str">
        <f ca="1">IFERROR(OFFSET(tComplete[[#Headers],[Round]],MATCH(tData[[#This Row],[Tournament]],tComplete[Tournament],0),0),"")</f>
        <v>Regio</v>
      </c>
      <c r="G588" s="41" t="s">
        <v>905</v>
      </c>
      <c r="H588" s="41">
        <v>320</v>
      </c>
      <c r="I588" s="41">
        <v>290</v>
      </c>
      <c r="J588" s="41">
        <v>235</v>
      </c>
      <c r="K588" s="41">
        <v>305</v>
      </c>
      <c r="L588" s="41">
        <v>290</v>
      </c>
      <c r="M588" s="41"/>
      <c r="N588" s="41"/>
      <c r="O588" s="48">
        <f>IF(ISBLANK(B588),"",IF(COUNT(tData[[#This Row],[R1]:[R3]])=0,"",MAX(tData[[#This Row],[R1]:[R3]])))</f>
        <v>320</v>
      </c>
      <c r="P588" s="50">
        <f>IF(ISBLANK(tData[[#This Row],[Tournament]]),"",IF(COUNT(tData[[#This Row],[R1]:[R3]])=0,"",MAX(tData[[#This Row],[R1]:[R3]],tData[[#This Row],[QF]:[F2]])))</f>
        <v>320</v>
      </c>
      <c r="Q588" s="51">
        <f>IF(ISBLANK(tData[[#This Row],[Tournament]]),"",IFERROR(AVERAGE(tData[[#This Row],[R1]:[R3]],tData[[#This Row],[QF]:[F2]]),""))</f>
        <v>288</v>
      </c>
      <c r="R588" s="51" t="str">
        <f>IF(ISBLANK(tData[[#This Row],[Tournament]]),"",IF(COUNT(tData[[#This Row],[R1]:[R3]])=0,"No show",RIGHT("000"&amp;FLOOR(tData[[#This Row],[Best]],$R$1),3)&amp;"-"&amp;RIGHT("000"&amp;FLOOR(tData[[#This Row],[Best]],$R$1)+$R$1-1,3)))</f>
        <v>300-349</v>
      </c>
      <c r="S588" s="51" t="str">
        <f>IF(ISBLANK(tData[[#This Row],[Tournament]]),"",IF(COUNT(tData[[#This Row],[R1]:[R3]])=0,"No show",RIGHT("000"&amp;FLOOR(tData[[#This Row],[Best]],$S$1),3)&amp;"-"&amp;RIGHT("000"&amp;FLOOR(tData[[#This Row],[Best]],$S$1)+$S$1-1,3)))</f>
        <v>320-329</v>
      </c>
      <c r="T588" s="58" t="s">
        <v>74</v>
      </c>
      <c r="U588" s="48" t="str">
        <f ca="1">IF(OR(tData[[#This Row],[Q]]="X",tData[[#This Row],[Q]]="*"),IFERROR(OFFSET(tComplete[[#Headers],[Next Round]],MATCH(tData[[#This Row],[Tournament]],tComplete[Tournament],0),0),""),"")</f>
        <v>Qualifikation Deutschland - Aachen</v>
      </c>
      <c r="V588" s="41" t="b">
        <f>IF(ISBLANK(tData[[#This Row],[Tournament]]),"",NOT(ISERR(FIND("SAP",UPPER(tData[[#This Row],[Team]])))))</f>
        <v>0</v>
      </c>
    </row>
    <row r="589" spans="2:22" ht="16" x14ac:dyDescent="0.2">
      <c r="B589" s="41" t="s">
        <v>52</v>
      </c>
      <c r="C589" s="41"/>
      <c r="D589" s="41" t="str">
        <f ca="1">IFERROR(OFFSET(tComplete[[#Headers],[Country]],MATCH(tData[[#This Row],[Tournament]],tComplete[Tournament],0),0),"")</f>
        <v>DE</v>
      </c>
      <c r="E589" s="49">
        <f ca="1">IFERROR(OFFSET(tComplete[[#Headers],[Date]],MATCH(tData[[#This Row],[Tournament]],tComplete[Tournament],0),0),"")</f>
        <v>46074</v>
      </c>
      <c r="F589" s="49" t="str">
        <f ca="1">IFERROR(OFFSET(tComplete[[#Headers],[Round]],MATCH(tData[[#This Row],[Tournament]],tComplete[Tournament],0),0),"")</f>
        <v>Regio</v>
      </c>
      <c r="G589" s="41" t="s">
        <v>906</v>
      </c>
      <c r="H589" s="41">
        <v>175</v>
      </c>
      <c r="I589" s="41">
        <v>210</v>
      </c>
      <c r="J589" s="41">
        <v>205</v>
      </c>
      <c r="K589" s="41">
        <v>205</v>
      </c>
      <c r="L589" s="41"/>
      <c r="M589" s="41"/>
      <c r="N589" s="41"/>
      <c r="O589" s="48">
        <f>IF(ISBLANK(B589),"",IF(COUNT(tData[[#This Row],[R1]:[R3]])=0,"",MAX(tData[[#This Row],[R1]:[R3]])))</f>
        <v>210</v>
      </c>
      <c r="P589" s="50">
        <f>IF(ISBLANK(tData[[#This Row],[Tournament]]),"",IF(COUNT(tData[[#This Row],[R1]:[R3]])=0,"",MAX(tData[[#This Row],[R1]:[R3]],tData[[#This Row],[QF]:[F2]])))</f>
        <v>210</v>
      </c>
      <c r="Q589" s="51">
        <f>IF(ISBLANK(tData[[#This Row],[Tournament]]),"",IFERROR(AVERAGE(tData[[#This Row],[R1]:[R3]],tData[[#This Row],[QF]:[F2]]),""))</f>
        <v>198.75</v>
      </c>
      <c r="R589" s="51" t="str">
        <f>IF(ISBLANK(tData[[#This Row],[Tournament]]),"",IF(COUNT(tData[[#This Row],[R1]:[R3]])=0,"No show",RIGHT("000"&amp;FLOOR(tData[[#This Row],[Best]],$R$1),3)&amp;"-"&amp;RIGHT("000"&amp;FLOOR(tData[[#This Row],[Best]],$R$1)+$R$1-1,3)))</f>
        <v>200-249</v>
      </c>
      <c r="S589" s="51" t="str">
        <f>IF(ISBLANK(tData[[#This Row],[Tournament]]),"",IF(COUNT(tData[[#This Row],[R1]:[R3]])=0,"No show",RIGHT("000"&amp;FLOOR(tData[[#This Row],[Best]],$S$1),3)&amp;"-"&amp;RIGHT("000"&amp;FLOOR(tData[[#This Row],[Best]],$S$1)+$S$1-1,3)))</f>
        <v>210-219</v>
      </c>
      <c r="T589" s="58"/>
      <c r="U589" s="48" t="str">
        <f ca="1">IF(OR(tData[[#This Row],[Q]]="X",tData[[#This Row],[Q]]="*"),IFERROR(OFFSET(tComplete[[#Headers],[Next Round]],MATCH(tData[[#This Row],[Tournament]],tComplete[Tournament],0),0),""),"")</f>
        <v/>
      </c>
      <c r="V589" s="41" t="b">
        <f>IF(ISBLANK(tData[[#This Row],[Tournament]]),"",NOT(ISERR(FIND("SAP",UPPER(tData[[#This Row],[Team]])))))</f>
        <v>0</v>
      </c>
    </row>
    <row r="590" spans="2:22" ht="16" x14ac:dyDescent="0.2">
      <c r="B590" s="41" t="s">
        <v>52</v>
      </c>
      <c r="C590" s="41"/>
      <c r="D590" s="41" t="str">
        <f ca="1">IFERROR(OFFSET(tComplete[[#Headers],[Country]],MATCH(tData[[#This Row],[Tournament]],tComplete[Tournament],0),0),"")</f>
        <v>DE</v>
      </c>
      <c r="E590" s="49">
        <f ca="1">IFERROR(OFFSET(tComplete[[#Headers],[Date]],MATCH(tData[[#This Row],[Tournament]],tComplete[Tournament],0),0),"")</f>
        <v>46074</v>
      </c>
      <c r="F590" s="49" t="str">
        <f ca="1">IFERROR(OFFSET(tComplete[[#Headers],[Round]],MATCH(tData[[#This Row],[Tournament]],tComplete[Tournament],0),0),"")</f>
        <v>Regio</v>
      </c>
      <c r="G590" s="41" t="s">
        <v>907</v>
      </c>
      <c r="H590" s="41">
        <v>110</v>
      </c>
      <c r="I590" s="41">
        <v>225</v>
      </c>
      <c r="J590" s="41">
        <v>145</v>
      </c>
      <c r="K590" s="41">
        <v>205</v>
      </c>
      <c r="L590" s="41"/>
      <c r="M590" s="41"/>
      <c r="N590" s="41"/>
      <c r="O590" s="48">
        <f>IF(ISBLANK(B590),"",IF(COUNT(tData[[#This Row],[R1]:[R3]])=0,"",MAX(tData[[#This Row],[R1]:[R3]])))</f>
        <v>225</v>
      </c>
      <c r="P590" s="50">
        <f>IF(ISBLANK(tData[[#This Row],[Tournament]]),"",IF(COUNT(tData[[#This Row],[R1]:[R3]])=0,"",MAX(tData[[#This Row],[R1]:[R3]],tData[[#This Row],[QF]:[F2]])))</f>
        <v>225</v>
      </c>
      <c r="Q590" s="51">
        <f>IF(ISBLANK(tData[[#This Row],[Tournament]]),"",IFERROR(AVERAGE(tData[[#This Row],[R1]:[R3]],tData[[#This Row],[QF]:[F2]]),""))</f>
        <v>171.25</v>
      </c>
      <c r="R590" s="51" t="str">
        <f>IF(ISBLANK(tData[[#This Row],[Tournament]]),"",IF(COUNT(tData[[#This Row],[R1]:[R3]])=0,"No show",RIGHT("000"&amp;FLOOR(tData[[#This Row],[Best]],$R$1),3)&amp;"-"&amp;RIGHT("000"&amp;FLOOR(tData[[#This Row],[Best]],$R$1)+$R$1-1,3)))</f>
        <v>200-249</v>
      </c>
      <c r="S590" s="51" t="str">
        <f>IF(ISBLANK(tData[[#This Row],[Tournament]]),"",IF(COUNT(tData[[#This Row],[R1]:[R3]])=0,"No show",RIGHT("000"&amp;FLOOR(tData[[#This Row],[Best]],$S$1),3)&amp;"-"&amp;RIGHT("000"&amp;FLOOR(tData[[#This Row],[Best]],$S$1)+$S$1-1,3)))</f>
        <v>220-229</v>
      </c>
      <c r="T590" s="58"/>
      <c r="U590" s="48" t="str">
        <f ca="1">IF(OR(tData[[#This Row],[Q]]="X",tData[[#This Row],[Q]]="*"),IFERROR(OFFSET(tComplete[[#Headers],[Next Round]],MATCH(tData[[#This Row],[Tournament]],tComplete[Tournament],0),0),""),"")</f>
        <v/>
      </c>
      <c r="V590" s="41" t="b">
        <f>IF(ISBLANK(tData[[#This Row],[Tournament]]),"",NOT(ISERR(FIND("SAP",UPPER(tData[[#This Row],[Team]])))))</f>
        <v>0</v>
      </c>
    </row>
    <row r="591" spans="2:22" ht="16" x14ac:dyDescent="0.2">
      <c r="B591" s="41" t="s">
        <v>52</v>
      </c>
      <c r="C591" s="41"/>
      <c r="D591" s="41" t="str">
        <f ca="1">IFERROR(OFFSET(tComplete[[#Headers],[Country]],MATCH(tData[[#This Row],[Tournament]],tComplete[Tournament],0),0),"")</f>
        <v>DE</v>
      </c>
      <c r="E591" s="49">
        <f ca="1">IFERROR(OFFSET(tComplete[[#Headers],[Date]],MATCH(tData[[#This Row],[Tournament]],tComplete[Tournament],0),0),"")</f>
        <v>46074</v>
      </c>
      <c r="F591" s="49" t="str">
        <f ca="1">IFERROR(OFFSET(tComplete[[#Headers],[Round]],MATCH(tData[[#This Row],[Tournament]],tComplete[Tournament],0),0),"")</f>
        <v>Regio</v>
      </c>
      <c r="G591" s="41" t="s">
        <v>908</v>
      </c>
      <c r="H591" s="41">
        <v>235</v>
      </c>
      <c r="I591" s="41">
        <v>175</v>
      </c>
      <c r="J591" s="41">
        <v>245</v>
      </c>
      <c r="K591" s="41">
        <v>180</v>
      </c>
      <c r="L591" s="41"/>
      <c r="M591" s="41"/>
      <c r="N591" s="41"/>
      <c r="O591" s="48">
        <f>IF(ISBLANK(B591),"",IF(COUNT(tData[[#This Row],[R1]:[R3]])=0,"",MAX(tData[[#This Row],[R1]:[R3]])))</f>
        <v>245</v>
      </c>
      <c r="P591" s="50">
        <f>IF(ISBLANK(tData[[#This Row],[Tournament]]),"",IF(COUNT(tData[[#This Row],[R1]:[R3]])=0,"",MAX(tData[[#This Row],[R1]:[R3]],tData[[#This Row],[QF]:[F2]])))</f>
        <v>245</v>
      </c>
      <c r="Q591" s="51">
        <f>IF(ISBLANK(tData[[#This Row],[Tournament]]),"",IFERROR(AVERAGE(tData[[#This Row],[R1]:[R3]],tData[[#This Row],[QF]:[F2]]),""))</f>
        <v>208.75</v>
      </c>
      <c r="R591" s="51" t="str">
        <f>IF(ISBLANK(tData[[#This Row],[Tournament]]),"",IF(COUNT(tData[[#This Row],[R1]:[R3]])=0,"No show",RIGHT("000"&amp;FLOOR(tData[[#This Row],[Best]],$R$1),3)&amp;"-"&amp;RIGHT("000"&amp;FLOOR(tData[[#This Row],[Best]],$R$1)+$R$1-1,3)))</f>
        <v>200-249</v>
      </c>
      <c r="S591" s="51" t="str">
        <f>IF(ISBLANK(tData[[#This Row],[Tournament]]),"",IF(COUNT(tData[[#This Row],[R1]:[R3]])=0,"No show",RIGHT("000"&amp;FLOOR(tData[[#This Row],[Best]],$S$1),3)&amp;"-"&amp;RIGHT("000"&amp;FLOOR(tData[[#This Row],[Best]],$S$1)+$S$1-1,3)))</f>
        <v>240-249</v>
      </c>
      <c r="T591" s="58"/>
      <c r="U591" s="48" t="str">
        <f ca="1">IF(OR(tData[[#This Row],[Q]]="X",tData[[#This Row],[Q]]="*"),IFERROR(OFFSET(tComplete[[#Headers],[Next Round]],MATCH(tData[[#This Row],[Tournament]],tComplete[Tournament],0),0),""),"")</f>
        <v/>
      </c>
      <c r="V591" s="41" t="b">
        <f>IF(ISBLANK(tData[[#This Row],[Tournament]]),"",NOT(ISERR(FIND("SAP",UPPER(tData[[#This Row],[Team]])))))</f>
        <v>0</v>
      </c>
    </row>
    <row r="592" spans="2:22" ht="16" x14ac:dyDescent="0.2">
      <c r="B592" s="41" t="s">
        <v>52</v>
      </c>
      <c r="C592" s="41"/>
      <c r="D592" s="41" t="str">
        <f ca="1">IFERROR(OFFSET(tComplete[[#Headers],[Country]],MATCH(tData[[#This Row],[Tournament]],tComplete[Tournament],0),0),"")</f>
        <v>DE</v>
      </c>
      <c r="E592" s="49">
        <f ca="1">IFERROR(OFFSET(tComplete[[#Headers],[Date]],MATCH(tData[[#This Row],[Tournament]],tComplete[Tournament],0),0),"")</f>
        <v>46074</v>
      </c>
      <c r="F592" s="49" t="str">
        <f ca="1">IFERROR(OFFSET(tComplete[[#Headers],[Round]],MATCH(tData[[#This Row],[Tournament]],tComplete[Tournament],0),0),"")</f>
        <v>Regio</v>
      </c>
      <c r="G592" s="41" t="s">
        <v>909</v>
      </c>
      <c r="H592" s="41">
        <v>170</v>
      </c>
      <c r="I592" s="41">
        <v>200</v>
      </c>
      <c r="J592" s="41">
        <v>225</v>
      </c>
      <c r="K592" s="41">
        <v>155</v>
      </c>
      <c r="L592" s="41"/>
      <c r="M592" s="41"/>
      <c r="N592" s="41"/>
      <c r="O592" s="48">
        <f>IF(ISBLANK(B592),"",IF(COUNT(tData[[#This Row],[R1]:[R3]])=0,"",MAX(tData[[#This Row],[R1]:[R3]])))</f>
        <v>225</v>
      </c>
      <c r="P592" s="50">
        <f>IF(ISBLANK(tData[[#This Row],[Tournament]]),"",IF(COUNT(tData[[#This Row],[R1]:[R3]])=0,"",MAX(tData[[#This Row],[R1]:[R3]],tData[[#This Row],[QF]:[F2]])))</f>
        <v>225</v>
      </c>
      <c r="Q592" s="51">
        <f>IF(ISBLANK(tData[[#This Row],[Tournament]]),"",IFERROR(AVERAGE(tData[[#This Row],[R1]:[R3]],tData[[#This Row],[QF]:[F2]]),""))</f>
        <v>187.5</v>
      </c>
      <c r="R592" s="51" t="str">
        <f>IF(ISBLANK(tData[[#This Row],[Tournament]]),"",IF(COUNT(tData[[#This Row],[R1]:[R3]])=0,"No show",RIGHT("000"&amp;FLOOR(tData[[#This Row],[Best]],$R$1),3)&amp;"-"&amp;RIGHT("000"&amp;FLOOR(tData[[#This Row],[Best]],$R$1)+$R$1-1,3)))</f>
        <v>200-249</v>
      </c>
      <c r="S592" s="51" t="str">
        <f>IF(ISBLANK(tData[[#This Row],[Tournament]]),"",IF(COUNT(tData[[#This Row],[R1]:[R3]])=0,"No show",RIGHT("000"&amp;FLOOR(tData[[#This Row],[Best]],$S$1),3)&amp;"-"&amp;RIGHT("000"&amp;FLOOR(tData[[#This Row],[Best]],$S$1)+$S$1-1,3)))</f>
        <v>220-229</v>
      </c>
      <c r="T592" s="58"/>
      <c r="U592" s="48" t="str">
        <f ca="1">IF(OR(tData[[#This Row],[Q]]="X",tData[[#This Row],[Q]]="*"),IFERROR(OFFSET(tComplete[[#Headers],[Next Round]],MATCH(tData[[#This Row],[Tournament]],tComplete[Tournament],0),0),""),"")</f>
        <v/>
      </c>
      <c r="V592" s="41" t="b">
        <f>IF(ISBLANK(tData[[#This Row],[Tournament]]),"",NOT(ISERR(FIND("SAP",UPPER(tData[[#This Row],[Team]])))))</f>
        <v>0</v>
      </c>
    </row>
    <row r="593" spans="2:22" ht="16" x14ac:dyDescent="0.2">
      <c r="B593" s="41" t="s">
        <v>52</v>
      </c>
      <c r="C593" s="41"/>
      <c r="D593" s="41" t="str">
        <f ca="1">IFERROR(OFFSET(tComplete[[#Headers],[Country]],MATCH(tData[[#This Row],[Tournament]],tComplete[Tournament],0),0),"")</f>
        <v>DE</v>
      </c>
      <c r="E593" s="49">
        <f ca="1">IFERROR(OFFSET(tComplete[[#Headers],[Date]],MATCH(tData[[#This Row],[Tournament]],tComplete[Tournament],0),0),"")</f>
        <v>46074</v>
      </c>
      <c r="F593" s="49" t="str">
        <f ca="1">IFERROR(OFFSET(tComplete[[#Headers],[Round]],MATCH(tData[[#This Row],[Tournament]],tComplete[Tournament],0),0),"")</f>
        <v>Regio</v>
      </c>
      <c r="G593" s="41" t="s">
        <v>910</v>
      </c>
      <c r="H593" s="41">
        <v>135</v>
      </c>
      <c r="I593" s="41">
        <v>170</v>
      </c>
      <c r="J593" s="41">
        <v>200</v>
      </c>
      <c r="K593" s="41"/>
      <c r="L593" s="41"/>
      <c r="M593" s="41"/>
      <c r="N593" s="41"/>
      <c r="O593" s="48">
        <f>IF(ISBLANK(B593),"",IF(COUNT(tData[[#This Row],[R1]:[R3]])=0,"",MAX(tData[[#This Row],[R1]:[R3]])))</f>
        <v>200</v>
      </c>
      <c r="P593" s="50">
        <f>IF(ISBLANK(tData[[#This Row],[Tournament]]),"",IF(COUNT(tData[[#This Row],[R1]:[R3]])=0,"",MAX(tData[[#This Row],[R1]:[R3]],tData[[#This Row],[QF]:[F2]])))</f>
        <v>200</v>
      </c>
      <c r="Q593" s="51">
        <f>IF(ISBLANK(tData[[#This Row],[Tournament]]),"",IFERROR(AVERAGE(tData[[#This Row],[R1]:[R3]],tData[[#This Row],[QF]:[F2]]),""))</f>
        <v>168.33333333333334</v>
      </c>
      <c r="R593" s="51" t="str">
        <f>IF(ISBLANK(tData[[#This Row],[Tournament]]),"",IF(COUNT(tData[[#This Row],[R1]:[R3]])=0,"No show",RIGHT("000"&amp;FLOOR(tData[[#This Row],[Best]],$R$1),3)&amp;"-"&amp;RIGHT("000"&amp;FLOOR(tData[[#This Row],[Best]],$R$1)+$R$1-1,3)))</f>
        <v>200-249</v>
      </c>
      <c r="S593" s="51" t="str">
        <f>IF(ISBLANK(tData[[#This Row],[Tournament]]),"",IF(COUNT(tData[[#This Row],[R1]:[R3]])=0,"No show",RIGHT("000"&amp;FLOOR(tData[[#This Row],[Best]],$S$1),3)&amp;"-"&amp;RIGHT("000"&amp;FLOOR(tData[[#This Row],[Best]],$S$1)+$S$1-1,3)))</f>
        <v>200-209</v>
      </c>
      <c r="T593" s="58"/>
      <c r="U593" s="48" t="str">
        <f ca="1">IF(OR(tData[[#This Row],[Q]]="X",tData[[#This Row],[Q]]="*"),IFERROR(OFFSET(tComplete[[#Headers],[Next Round]],MATCH(tData[[#This Row],[Tournament]],tComplete[Tournament],0),0),""),"")</f>
        <v/>
      </c>
      <c r="V593" s="41" t="b">
        <f>IF(ISBLANK(tData[[#This Row],[Tournament]]),"",NOT(ISERR(FIND("SAP",UPPER(tData[[#This Row],[Team]])))))</f>
        <v>0</v>
      </c>
    </row>
    <row r="594" spans="2:22" ht="16" x14ac:dyDescent="0.2">
      <c r="B594" s="41" t="s">
        <v>52</v>
      </c>
      <c r="C594" s="41"/>
      <c r="D594" s="41" t="str">
        <f ca="1">IFERROR(OFFSET(tComplete[[#Headers],[Country]],MATCH(tData[[#This Row],[Tournament]],tComplete[Tournament],0),0),"")</f>
        <v>DE</v>
      </c>
      <c r="E594" s="49">
        <f ca="1">IFERROR(OFFSET(tComplete[[#Headers],[Date]],MATCH(tData[[#This Row],[Tournament]],tComplete[Tournament],0),0),"")</f>
        <v>46074</v>
      </c>
      <c r="F594" s="49" t="str">
        <f ca="1">IFERROR(OFFSET(tComplete[[#Headers],[Round]],MATCH(tData[[#This Row],[Tournament]],tComplete[Tournament],0),0),"")</f>
        <v>Regio</v>
      </c>
      <c r="G594" s="41" t="s">
        <v>911</v>
      </c>
      <c r="H594" s="41">
        <v>200</v>
      </c>
      <c r="I594" s="41">
        <v>155</v>
      </c>
      <c r="J594" s="41">
        <v>170</v>
      </c>
      <c r="K594" s="41"/>
      <c r="L594" s="41"/>
      <c r="M594" s="41"/>
      <c r="N594" s="41"/>
      <c r="O594" s="48">
        <f>IF(ISBLANK(B594),"",IF(COUNT(tData[[#This Row],[R1]:[R3]])=0,"",MAX(tData[[#This Row],[R1]:[R3]])))</f>
        <v>200</v>
      </c>
      <c r="P594" s="50">
        <f>IF(ISBLANK(tData[[#This Row],[Tournament]]),"",IF(COUNT(tData[[#This Row],[R1]:[R3]])=0,"",MAX(tData[[#This Row],[R1]:[R3]],tData[[#This Row],[QF]:[F2]])))</f>
        <v>200</v>
      </c>
      <c r="Q594" s="51">
        <f>IF(ISBLANK(tData[[#This Row],[Tournament]]),"",IFERROR(AVERAGE(tData[[#This Row],[R1]:[R3]],tData[[#This Row],[QF]:[F2]]),""))</f>
        <v>175</v>
      </c>
      <c r="R594" s="51" t="str">
        <f>IF(ISBLANK(tData[[#This Row],[Tournament]]),"",IF(COUNT(tData[[#This Row],[R1]:[R3]])=0,"No show",RIGHT("000"&amp;FLOOR(tData[[#This Row],[Best]],$R$1),3)&amp;"-"&amp;RIGHT("000"&amp;FLOOR(tData[[#This Row],[Best]],$R$1)+$R$1-1,3)))</f>
        <v>200-249</v>
      </c>
      <c r="S594" s="51" t="str">
        <f>IF(ISBLANK(tData[[#This Row],[Tournament]]),"",IF(COUNT(tData[[#This Row],[R1]:[R3]])=0,"No show",RIGHT("000"&amp;FLOOR(tData[[#This Row],[Best]],$S$1),3)&amp;"-"&amp;RIGHT("000"&amp;FLOOR(tData[[#This Row],[Best]],$S$1)+$S$1-1,3)))</f>
        <v>200-209</v>
      </c>
      <c r="T594" s="58"/>
      <c r="U594" s="48" t="str">
        <f ca="1">IF(OR(tData[[#This Row],[Q]]="X",tData[[#This Row],[Q]]="*"),IFERROR(OFFSET(tComplete[[#Headers],[Next Round]],MATCH(tData[[#This Row],[Tournament]],tComplete[Tournament],0),0),""),"")</f>
        <v/>
      </c>
      <c r="V594" s="41" t="b">
        <f>IF(ISBLANK(tData[[#This Row],[Tournament]]),"",NOT(ISERR(FIND("SAP",UPPER(tData[[#This Row],[Team]])))))</f>
        <v>0</v>
      </c>
    </row>
    <row r="595" spans="2:22" ht="16" x14ac:dyDescent="0.2">
      <c r="B595" s="41" t="s">
        <v>52</v>
      </c>
      <c r="C595" s="41"/>
      <c r="D595" s="41" t="str">
        <f ca="1">IFERROR(OFFSET(tComplete[[#Headers],[Country]],MATCH(tData[[#This Row],[Tournament]],tComplete[Tournament],0),0),"")</f>
        <v>DE</v>
      </c>
      <c r="E595" s="49">
        <f ca="1">IFERROR(OFFSET(tComplete[[#Headers],[Date]],MATCH(tData[[#This Row],[Tournament]],tComplete[Tournament],0),0),"")</f>
        <v>46074</v>
      </c>
      <c r="F595" s="49" t="str">
        <f ca="1">IFERROR(OFFSET(tComplete[[#Headers],[Round]],MATCH(tData[[#This Row],[Tournament]],tComplete[Tournament],0),0),"")</f>
        <v>Regio</v>
      </c>
      <c r="G595" s="41" t="s">
        <v>912</v>
      </c>
      <c r="H595" s="41">
        <v>140</v>
      </c>
      <c r="I595" s="41">
        <v>155</v>
      </c>
      <c r="J595" s="41">
        <v>190</v>
      </c>
      <c r="K595" s="41"/>
      <c r="L595" s="41"/>
      <c r="M595" s="41"/>
      <c r="N595" s="41"/>
      <c r="O595" s="48">
        <f>IF(ISBLANK(B595),"",IF(COUNT(tData[[#This Row],[R1]:[R3]])=0,"",MAX(tData[[#This Row],[R1]:[R3]])))</f>
        <v>190</v>
      </c>
      <c r="P595" s="50">
        <f>IF(ISBLANK(tData[[#This Row],[Tournament]]),"",IF(COUNT(tData[[#This Row],[R1]:[R3]])=0,"",MAX(tData[[#This Row],[R1]:[R3]],tData[[#This Row],[QF]:[F2]])))</f>
        <v>190</v>
      </c>
      <c r="Q595" s="51">
        <f>IF(ISBLANK(tData[[#This Row],[Tournament]]),"",IFERROR(AVERAGE(tData[[#This Row],[R1]:[R3]],tData[[#This Row],[QF]:[F2]]),""))</f>
        <v>161.66666666666666</v>
      </c>
      <c r="R595" s="51" t="str">
        <f>IF(ISBLANK(tData[[#This Row],[Tournament]]),"",IF(COUNT(tData[[#This Row],[R1]:[R3]])=0,"No show",RIGHT("000"&amp;FLOOR(tData[[#This Row],[Best]],$R$1),3)&amp;"-"&amp;RIGHT("000"&amp;FLOOR(tData[[#This Row],[Best]],$R$1)+$R$1-1,3)))</f>
        <v>150-199</v>
      </c>
      <c r="S595" s="51" t="str">
        <f>IF(ISBLANK(tData[[#This Row],[Tournament]]),"",IF(COUNT(tData[[#This Row],[R1]:[R3]])=0,"No show",RIGHT("000"&amp;FLOOR(tData[[#This Row],[Best]],$S$1),3)&amp;"-"&amp;RIGHT("000"&amp;FLOOR(tData[[#This Row],[Best]],$S$1)+$S$1-1,3)))</f>
        <v>190-199</v>
      </c>
      <c r="T595" s="58"/>
      <c r="U595" s="48" t="str">
        <f ca="1">IF(OR(tData[[#This Row],[Q]]="X",tData[[#This Row],[Q]]="*"),IFERROR(OFFSET(tComplete[[#Headers],[Next Round]],MATCH(tData[[#This Row],[Tournament]],tComplete[Tournament],0),0),""),"")</f>
        <v/>
      </c>
      <c r="V595" s="41" t="b">
        <f>IF(ISBLANK(tData[[#This Row],[Tournament]]),"",NOT(ISERR(FIND("SAP",UPPER(tData[[#This Row],[Team]])))))</f>
        <v>0</v>
      </c>
    </row>
    <row r="596" spans="2:22" ht="16" x14ac:dyDescent="0.2">
      <c r="B596" s="41" t="s">
        <v>52</v>
      </c>
      <c r="C596" s="41"/>
      <c r="D596" s="41" t="str">
        <f ca="1">IFERROR(OFFSET(tComplete[[#Headers],[Country]],MATCH(tData[[#This Row],[Tournament]],tComplete[Tournament],0),0),"")</f>
        <v>DE</v>
      </c>
      <c r="E596" s="49">
        <f ca="1">IFERROR(OFFSET(tComplete[[#Headers],[Date]],MATCH(tData[[#This Row],[Tournament]],tComplete[Tournament],0),0),"")</f>
        <v>46074</v>
      </c>
      <c r="F596" s="49" t="str">
        <f ca="1">IFERROR(OFFSET(tComplete[[#Headers],[Round]],MATCH(tData[[#This Row],[Tournament]],tComplete[Tournament],0),0),"")</f>
        <v>Regio</v>
      </c>
      <c r="G596" s="41" t="s">
        <v>913</v>
      </c>
      <c r="H596" s="41">
        <v>160</v>
      </c>
      <c r="I596" s="41">
        <v>180</v>
      </c>
      <c r="J596" s="41">
        <v>185</v>
      </c>
      <c r="K596" s="41"/>
      <c r="L596" s="48"/>
      <c r="M596" s="48"/>
      <c r="N596" s="48"/>
      <c r="O596" s="48">
        <f>IF(ISBLANK(B596),"",IF(COUNT(tData[[#This Row],[R1]:[R3]])=0,"",MAX(tData[[#This Row],[R1]:[R3]])))</f>
        <v>185</v>
      </c>
      <c r="P596" s="50">
        <f>IF(ISBLANK(tData[[#This Row],[Tournament]]),"",IF(COUNT(tData[[#This Row],[R1]:[R3]])=0,"",MAX(tData[[#This Row],[R1]:[R3]],tData[[#This Row],[QF]:[F2]])))</f>
        <v>185</v>
      </c>
      <c r="Q596" s="51">
        <f>IF(ISBLANK(tData[[#This Row],[Tournament]]),"",IFERROR(AVERAGE(tData[[#This Row],[R1]:[R3]],tData[[#This Row],[QF]:[F2]]),""))</f>
        <v>175</v>
      </c>
      <c r="R596" s="51" t="str">
        <f>IF(ISBLANK(tData[[#This Row],[Tournament]]),"",IF(COUNT(tData[[#This Row],[R1]:[R3]])=0,"No show",RIGHT("000"&amp;FLOOR(tData[[#This Row],[Best]],$R$1),3)&amp;"-"&amp;RIGHT("000"&amp;FLOOR(tData[[#This Row],[Best]],$R$1)+$R$1-1,3)))</f>
        <v>150-199</v>
      </c>
      <c r="S596" s="51" t="str">
        <f>IF(ISBLANK(tData[[#This Row],[Tournament]]),"",IF(COUNT(tData[[#This Row],[R1]:[R3]])=0,"No show",RIGHT("000"&amp;FLOOR(tData[[#This Row],[Best]],$S$1),3)&amp;"-"&amp;RIGHT("000"&amp;FLOOR(tData[[#This Row],[Best]],$S$1)+$S$1-1,3)))</f>
        <v>180-189</v>
      </c>
      <c r="T596" s="58"/>
      <c r="U596" s="48" t="str">
        <f ca="1">IF(OR(tData[[#This Row],[Q]]="X",tData[[#This Row],[Q]]="*"),IFERROR(OFFSET(tComplete[[#Headers],[Next Round]],MATCH(tData[[#This Row],[Tournament]],tComplete[Tournament],0),0),""),"")</f>
        <v/>
      </c>
      <c r="V596" s="41" t="b">
        <f>IF(ISBLANK(tData[[#This Row],[Tournament]]),"",NOT(ISERR(FIND("SAP",UPPER(tData[[#This Row],[Team]])))))</f>
        <v>0</v>
      </c>
    </row>
    <row r="597" spans="2:22" ht="16" x14ac:dyDescent="0.2">
      <c r="B597" s="41" t="s">
        <v>52</v>
      </c>
      <c r="C597" s="41"/>
      <c r="D597" s="41" t="str">
        <f ca="1">IFERROR(OFFSET(tComplete[[#Headers],[Country]],MATCH(tData[[#This Row],[Tournament]],tComplete[Tournament],0),0),"")</f>
        <v>DE</v>
      </c>
      <c r="E597" s="49">
        <f ca="1">IFERROR(OFFSET(tComplete[[#Headers],[Date]],MATCH(tData[[#This Row],[Tournament]],tComplete[Tournament],0),0),"")</f>
        <v>46074</v>
      </c>
      <c r="F597" s="49" t="str">
        <f ca="1">IFERROR(OFFSET(tComplete[[#Headers],[Round]],MATCH(tData[[#This Row],[Tournament]],tComplete[Tournament],0),0),"")</f>
        <v>Regio</v>
      </c>
      <c r="G597" s="41" t="s">
        <v>914</v>
      </c>
      <c r="H597" s="41">
        <v>100</v>
      </c>
      <c r="I597" s="41">
        <v>145</v>
      </c>
      <c r="J597" s="41">
        <v>180</v>
      </c>
      <c r="K597" s="41"/>
      <c r="L597" s="48"/>
      <c r="M597" s="48"/>
      <c r="N597" s="48"/>
      <c r="O597" s="48">
        <f>IF(ISBLANK(B597),"",IF(COUNT(tData[[#This Row],[R1]:[R3]])=0,"",MAX(tData[[#This Row],[R1]:[R3]])))</f>
        <v>180</v>
      </c>
      <c r="P597" s="50">
        <f>IF(ISBLANK(tData[[#This Row],[Tournament]]),"",IF(COUNT(tData[[#This Row],[R1]:[R3]])=0,"",MAX(tData[[#This Row],[R1]:[R3]],tData[[#This Row],[QF]:[F2]])))</f>
        <v>180</v>
      </c>
      <c r="Q597" s="51">
        <f>IF(ISBLANK(tData[[#This Row],[Tournament]]),"",IFERROR(AVERAGE(tData[[#This Row],[R1]:[R3]],tData[[#This Row],[QF]:[F2]]),""))</f>
        <v>141.66666666666666</v>
      </c>
      <c r="R597" s="51" t="str">
        <f>IF(ISBLANK(tData[[#This Row],[Tournament]]),"",IF(COUNT(tData[[#This Row],[R1]:[R3]])=0,"No show",RIGHT("000"&amp;FLOOR(tData[[#This Row],[Best]],$R$1),3)&amp;"-"&amp;RIGHT("000"&amp;FLOOR(tData[[#This Row],[Best]],$R$1)+$R$1-1,3)))</f>
        <v>150-199</v>
      </c>
      <c r="S597" s="51" t="str">
        <f>IF(ISBLANK(tData[[#This Row],[Tournament]]),"",IF(COUNT(tData[[#This Row],[R1]:[R3]])=0,"No show",RIGHT("000"&amp;FLOOR(tData[[#This Row],[Best]],$S$1),3)&amp;"-"&amp;RIGHT("000"&amp;FLOOR(tData[[#This Row],[Best]],$S$1)+$S$1-1,3)))</f>
        <v>180-189</v>
      </c>
      <c r="T597" s="58"/>
      <c r="U597" s="48" t="str">
        <f ca="1">IF(OR(tData[[#This Row],[Q]]="X",tData[[#This Row],[Q]]="*"),IFERROR(OFFSET(tComplete[[#Headers],[Next Round]],MATCH(tData[[#This Row],[Tournament]],tComplete[Tournament],0),0),""),"")</f>
        <v/>
      </c>
      <c r="V597" s="41" t="b">
        <f>IF(ISBLANK(tData[[#This Row],[Tournament]]),"",NOT(ISERR(FIND("SAP",UPPER(tData[[#This Row],[Team]])))))</f>
        <v>0</v>
      </c>
    </row>
    <row r="598" spans="2:22" ht="16" x14ac:dyDescent="0.2">
      <c r="B598" s="41" t="s">
        <v>52</v>
      </c>
      <c r="C598" s="41"/>
      <c r="D598" s="41" t="str">
        <f ca="1">IFERROR(OFFSET(tComplete[[#Headers],[Country]],MATCH(tData[[#This Row],[Tournament]],tComplete[Tournament],0),0),"")</f>
        <v>DE</v>
      </c>
      <c r="E598" s="49">
        <f ca="1">IFERROR(OFFSET(tComplete[[#Headers],[Date]],MATCH(tData[[#This Row],[Tournament]],tComplete[Tournament],0),0),"")</f>
        <v>46074</v>
      </c>
      <c r="F598" s="49" t="str">
        <f ca="1">IFERROR(OFFSET(tComplete[[#Headers],[Round]],MATCH(tData[[#This Row],[Tournament]],tComplete[Tournament],0),0),"")</f>
        <v>Regio</v>
      </c>
      <c r="G598" s="46" t="s">
        <v>915</v>
      </c>
      <c r="H598" s="41">
        <v>135</v>
      </c>
      <c r="I598" s="41">
        <v>180</v>
      </c>
      <c r="J598" s="41">
        <v>170</v>
      </c>
      <c r="K598" s="41"/>
      <c r="L598" s="48"/>
      <c r="M598" s="48"/>
      <c r="N598" s="48"/>
      <c r="O598" s="48">
        <f>IF(ISBLANK(B598),"",IF(COUNT(tData[[#This Row],[R1]:[R3]])=0,"",MAX(tData[[#This Row],[R1]:[R3]])))</f>
        <v>180</v>
      </c>
      <c r="P598" s="50">
        <f>IF(ISBLANK(tData[[#This Row],[Tournament]]),"",IF(COUNT(tData[[#This Row],[R1]:[R3]])=0,"",MAX(tData[[#This Row],[R1]:[R3]],tData[[#This Row],[QF]:[F2]])))</f>
        <v>180</v>
      </c>
      <c r="Q598" s="51">
        <f>IF(ISBLANK(tData[[#This Row],[Tournament]]),"",IFERROR(AVERAGE(tData[[#This Row],[R1]:[R3]],tData[[#This Row],[QF]:[F2]]),""))</f>
        <v>161.66666666666666</v>
      </c>
      <c r="R598" s="51" t="str">
        <f>IF(ISBLANK(tData[[#This Row],[Tournament]]),"",IF(COUNT(tData[[#This Row],[R1]:[R3]])=0,"No show",RIGHT("000"&amp;FLOOR(tData[[#This Row],[Best]],$R$1),3)&amp;"-"&amp;RIGHT("000"&amp;FLOOR(tData[[#This Row],[Best]],$R$1)+$R$1-1,3)))</f>
        <v>150-199</v>
      </c>
      <c r="S598" s="51" t="str">
        <f>IF(ISBLANK(tData[[#This Row],[Tournament]]),"",IF(COUNT(tData[[#This Row],[R1]:[R3]])=0,"No show",RIGHT("000"&amp;FLOOR(tData[[#This Row],[Best]],$S$1),3)&amp;"-"&amp;RIGHT("000"&amp;FLOOR(tData[[#This Row],[Best]],$S$1)+$S$1-1,3)))</f>
        <v>180-189</v>
      </c>
      <c r="T598" s="58"/>
      <c r="U598" s="48" t="str">
        <f ca="1">IF(OR(tData[[#This Row],[Q]]="X",tData[[#This Row],[Q]]="*"),IFERROR(OFFSET(tComplete[[#Headers],[Next Round]],MATCH(tData[[#This Row],[Tournament]],tComplete[Tournament],0),0),""),"")</f>
        <v/>
      </c>
      <c r="V598" s="41" t="b">
        <f>IF(ISBLANK(tData[[#This Row],[Tournament]]),"",NOT(ISERR(FIND("SAP",UPPER(tData[[#This Row],[Team]])))))</f>
        <v>0</v>
      </c>
    </row>
    <row r="599" spans="2:22" ht="16" x14ac:dyDescent="0.2">
      <c r="B599" s="41" t="s">
        <v>52</v>
      </c>
      <c r="C599" s="41"/>
      <c r="D599" s="41" t="str">
        <f ca="1">IFERROR(OFFSET(tComplete[[#Headers],[Country]],MATCH(tData[[#This Row],[Tournament]],tComplete[Tournament],0),0),"")</f>
        <v>DE</v>
      </c>
      <c r="E599" s="49">
        <f ca="1">IFERROR(OFFSET(tComplete[[#Headers],[Date]],MATCH(tData[[#This Row],[Tournament]],tComplete[Tournament],0),0),"")</f>
        <v>46074</v>
      </c>
      <c r="F599" s="49" t="str">
        <f ca="1">IFERROR(OFFSET(tComplete[[#Headers],[Round]],MATCH(tData[[#This Row],[Tournament]],tComplete[Tournament],0),0),"")</f>
        <v>Regio</v>
      </c>
      <c r="G599" s="41" t="s">
        <v>916</v>
      </c>
      <c r="H599" s="41">
        <v>180</v>
      </c>
      <c r="I599" s="41">
        <v>165</v>
      </c>
      <c r="J599" s="41">
        <v>175</v>
      </c>
      <c r="K599" s="41"/>
      <c r="L599" s="48"/>
      <c r="M599" s="48"/>
      <c r="N599" s="48"/>
      <c r="O599" s="48">
        <f>IF(ISBLANK(B599),"",IF(COUNT(tData[[#This Row],[R1]:[R3]])=0,"",MAX(tData[[#This Row],[R1]:[R3]])))</f>
        <v>180</v>
      </c>
      <c r="P599" s="50">
        <f>IF(ISBLANK(tData[[#This Row],[Tournament]]),"",IF(COUNT(tData[[#This Row],[R1]:[R3]])=0,"",MAX(tData[[#This Row],[R1]:[R3]],tData[[#This Row],[QF]:[F2]])))</f>
        <v>180</v>
      </c>
      <c r="Q599" s="51">
        <f>IF(ISBLANK(tData[[#This Row],[Tournament]]),"",IFERROR(AVERAGE(tData[[#This Row],[R1]:[R3]],tData[[#This Row],[QF]:[F2]]),""))</f>
        <v>173.33333333333334</v>
      </c>
      <c r="R599" s="51" t="str">
        <f>IF(ISBLANK(tData[[#This Row],[Tournament]]),"",IF(COUNT(tData[[#This Row],[R1]:[R3]])=0,"No show",RIGHT("000"&amp;FLOOR(tData[[#This Row],[Best]],$R$1),3)&amp;"-"&amp;RIGHT("000"&amp;FLOOR(tData[[#This Row],[Best]],$R$1)+$R$1-1,3)))</f>
        <v>150-199</v>
      </c>
      <c r="S599" s="51" t="str">
        <f>IF(ISBLANK(tData[[#This Row],[Tournament]]),"",IF(COUNT(tData[[#This Row],[R1]:[R3]])=0,"No show",RIGHT("000"&amp;FLOOR(tData[[#This Row],[Best]],$S$1),3)&amp;"-"&amp;RIGHT("000"&amp;FLOOR(tData[[#This Row],[Best]],$S$1)+$S$1-1,3)))</f>
        <v>180-189</v>
      </c>
      <c r="T599" s="58"/>
      <c r="U599" s="48" t="str">
        <f ca="1">IF(OR(tData[[#This Row],[Q]]="X",tData[[#This Row],[Q]]="*"),IFERROR(OFFSET(tComplete[[#Headers],[Next Round]],MATCH(tData[[#This Row],[Tournament]],tComplete[Tournament],0),0),""),"")</f>
        <v/>
      </c>
      <c r="V599" s="41" t="b">
        <f>IF(ISBLANK(tData[[#This Row],[Tournament]]),"",NOT(ISERR(FIND("SAP",UPPER(tData[[#This Row],[Team]])))))</f>
        <v>0</v>
      </c>
    </row>
    <row r="600" spans="2:22" ht="16" x14ac:dyDescent="0.2">
      <c r="B600" s="41" t="s">
        <v>52</v>
      </c>
      <c r="C600" s="41"/>
      <c r="D600" s="41" t="str">
        <f ca="1">IFERROR(OFFSET(tComplete[[#Headers],[Country]],MATCH(tData[[#This Row],[Tournament]],tComplete[Tournament],0),0),"")</f>
        <v>DE</v>
      </c>
      <c r="E600" s="49">
        <f ca="1">IFERROR(OFFSET(tComplete[[#Headers],[Date]],MATCH(tData[[#This Row],[Tournament]],tComplete[Tournament],0),0),"")</f>
        <v>46074</v>
      </c>
      <c r="F600" s="49" t="str">
        <f ca="1">IFERROR(OFFSET(tComplete[[#Headers],[Round]],MATCH(tData[[#This Row],[Tournament]],tComplete[Tournament],0),0),"")</f>
        <v>Regio</v>
      </c>
      <c r="G600" s="41" t="s">
        <v>917</v>
      </c>
      <c r="H600" s="41">
        <v>155</v>
      </c>
      <c r="I600" s="41">
        <v>145</v>
      </c>
      <c r="J600" s="41">
        <v>175</v>
      </c>
      <c r="K600" s="41"/>
      <c r="L600" s="48"/>
      <c r="M600" s="48"/>
      <c r="N600" s="48"/>
      <c r="O600" s="48">
        <f>IF(ISBLANK(B600),"",IF(COUNT(tData[[#This Row],[R1]:[R3]])=0,"",MAX(tData[[#This Row],[R1]:[R3]])))</f>
        <v>175</v>
      </c>
      <c r="P600" s="50">
        <f>IF(ISBLANK(tData[[#This Row],[Tournament]]),"",IF(COUNT(tData[[#This Row],[R1]:[R3]])=0,"",MAX(tData[[#This Row],[R1]:[R3]],tData[[#This Row],[QF]:[F2]])))</f>
        <v>175</v>
      </c>
      <c r="Q600" s="51">
        <f>IF(ISBLANK(tData[[#This Row],[Tournament]]),"",IFERROR(AVERAGE(tData[[#This Row],[R1]:[R3]],tData[[#This Row],[QF]:[F2]]),""))</f>
        <v>158.33333333333334</v>
      </c>
      <c r="R600" s="51" t="str">
        <f>IF(ISBLANK(tData[[#This Row],[Tournament]]),"",IF(COUNT(tData[[#This Row],[R1]:[R3]])=0,"No show",RIGHT("000"&amp;FLOOR(tData[[#This Row],[Best]],$R$1),3)&amp;"-"&amp;RIGHT("000"&amp;FLOOR(tData[[#This Row],[Best]],$R$1)+$R$1-1,3)))</f>
        <v>150-199</v>
      </c>
      <c r="S600" s="51" t="str">
        <f>IF(ISBLANK(tData[[#This Row],[Tournament]]),"",IF(COUNT(tData[[#This Row],[R1]:[R3]])=0,"No show",RIGHT("000"&amp;FLOOR(tData[[#This Row],[Best]],$S$1),3)&amp;"-"&amp;RIGHT("000"&amp;FLOOR(tData[[#This Row],[Best]],$S$1)+$S$1-1,3)))</f>
        <v>170-179</v>
      </c>
      <c r="T600" s="58"/>
      <c r="U600" s="48" t="str">
        <f ca="1">IF(OR(tData[[#This Row],[Q]]="X",tData[[#This Row],[Q]]="*"),IFERROR(OFFSET(tComplete[[#Headers],[Next Round]],MATCH(tData[[#This Row],[Tournament]],tComplete[Tournament],0),0),""),"")</f>
        <v/>
      </c>
      <c r="V600" s="41" t="b">
        <f>IF(ISBLANK(tData[[#This Row],[Tournament]]),"",NOT(ISERR(FIND("SAP",UPPER(tData[[#This Row],[Team]])))))</f>
        <v>0</v>
      </c>
    </row>
    <row r="601" spans="2:22" ht="16" x14ac:dyDescent="0.2">
      <c r="B601" s="41" t="s">
        <v>52</v>
      </c>
      <c r="C601" s="41"/>
      <c r="D601" s="41" t="str">
        <f ca="1">IFERROR(OFFSET(tComplete[[#Headers],[Country]],MATCH(tData[[#This Row],[Tournament]],tComplete[Tournament],0),0),"")</f>
        <v>DE</v>
      </c>
      <c r="E601" s="49">
        <f ca="1">IFERROR(OFFSET(tComplete[[#Headers],[Date]],MATCH(tData[[#This Row],[Tournament]],tComplete[Tournament],0),0),"")</f>
        <v>46074</v>
      </c>
      <c r="F601" s="49" t="str">
        <f ca="1">IFERROR(OFFSET(tComplete[[#Headers],[Round]],MATCH(tData[[#This Row],[Tournament]],tComplete[Tournament],0),0),"")</f>
        <v>Regio</v>
      </c>
      <c r="G601" s="41" t="s">
        <v>918</v>
      </c>
      <c r="H601" s="41">
        <v>85</v>
      </c>
      <c r="I601" s="41">
        <v>140</v>
      </c>
      <c r="J601" s="41">
        <v>145</v>
      </c>
      <c r="K601" s="41"/>
      <c r="L601" s="48"/>
      <c r="M601" s="48"/>
      <c r="N601" s="48"/>
      <c r="O601" s="48">
        <f>IF(ISBLANK(B601),"",IF(COUNT(tData[[#This Row],[R1]:[R3]])=0,"",MAX(tData[[#This Row],[R1]:[R3]])))</f>
        <v>145</v>
      </c>
      <c r="P601" s="50">
        <f>IF(ISBLANK(tData[[#This Row],[Tournament]]),"",IF(COUNT(tData[[#This Row],[R1]:[R3]])=0,"",MAX(tData[[#This Row],[R1]:[R3]],tData[[#This Row],[QF]:[F2]])))</f>
        <v>145</v>
      </c>
      <c r="Q601" s="51">
        <f>IF(ISBLANK(tData[[#This Row],[Tournament]]),"",IFERROR(AVERAGE(tData[[#This Row],[R1]:[R3]],tData[[#This Row],[QF]:[F2]]),""))</f>
        <v>123.33333333333333</v>
      </c>
      <c r="R601" s="51" t="str">
        <f>IF(ISBLANK(tData[[#This Row],[Tournament]]),"",IF(COUNT(tData[[#This Row],[R1]:[R3]])=0,"No show",RIGHT("000"&amp;FLOOR(tData[[#This Row],[Best]],$R$1),3)&amp;"-"&amp;RIGHT("000"&amp;FLOOR(tData[[#This Row],[Best]],$R$1)+$R$1-1,3)))</f>
        <v>100-149</v>
      </c>
      <c r="S601" s="51" t="str">
        <f>IF(ISBLANK(tData[[#This Row],[Tournament]]),"",IF(COUNT(tData[[#This Row],[R1]:[R3]])=0,"No show",RIGHT("000"&amp;FLOOR(tData[[#This Row],[Best]],$S$1),3)&amp;"-"&amp;RIGHT("000"&amp;FLOOR(tData[[#This Row],[Best]],$S$1)+$S$1-1,3)))</f>
        <v>140-149</v>
      </c>
      <c r="T601" s="58"/>
      <c r="U601" s="48" t="str">
        <f ca="1">IF(OR(tData[[#This Row],[Q]]="X",tData[[#This Row],[Q]]="*"),IFERROR(OFFSET(tComplete[[#Headers],[Next Round]],MATCH(tData[[#This Row],[Tournament]],tComplete[Tournament],0),0),""),"")</f>
        <v/>
      </c>
      <c r="V601" s="41" t="b">
        <f>IF(ISBLANK(tData[[#This Row],[Tournament]]),"",NOT(ISERR(FIND("SAP",UPPER(tData[[#This Row],[Team]])))))</f>
        <v>0</v>
      </c>
    </row>
    <row r="602" spans="2:22" ht="16" x14ac:dyDescent="0.2">
      <c r="B602" s="41" t="s">
        <v>52</v>
      </c>
      <c r="C602" s="41"/>
      <c r="D602" s="41" t="str">
        <f ca="1">IFERROR(OFFSET(tComplete[[#Headers],[Country]],MATCH(tData[[#This Row],[Tournament]],tComplete[Tournament],0),0),"")</f>
        <v>DE</v>
      </c>
      <c r="E602" s="49">
        <f ca="1">IFERROR(OFFSET(tComplete[[#Headers],[Date]],MATCH(tData[[#This Row],[Tournament]],tComplete[Tournament],0),0),"")</f>
        <v>46074</v>
      </c>
      <c r="F602" s="49" t="str">
        <f ca="1">IFERROR(OFFSET(tComplete[[#Headers],[Round]],MATCH(tData[[#This Row],[Tournament]],tComplete[Tournament],0),0),"")</f>
        <v>Regio</v>
      </c>
      <c r="G602" s="41" t="s">
        <v>919</v>
      </c>
      <c r="H602" s="41">
        <v>85</v>
      </c>
      <c r="I602" s="41">
        <v>120</v>
      </c>
      <c r="J602" s="41">
        <v>110</v>
      </c>
      <c r="K602" s="41"/>
      <c r="L602" s="48"/>
      <c r="M602" s="48"/>
      <c r="N602" s="48"/>
      <c r="O602" s="48">
        <f>IF(ISBLANK(B602),"",IF(COUNT(tData[[#This Row],[R1]:[R3]])=0,"",MAX(tData[[#This Row],[R1]:[R3]])))</f>
        <v>120</v>
      </c>
      <c r="P602" s="50">
        <f>IF(ISBLANK(tData[[#This Row],[Tournament]]),"",IF(COUNT(tData[[#This Row],[R1]:[R3]])=0,"",MAX(tData[[#This Row],[R1]:[R3]],tData[[#This Row],[QF]:[F2]])))</f>
        <v>120</v>
      </c>
      <c r="Q602" s="51">
        <f>IF(ISBLANK(tData[[#This Row],[Tournament]]),"",IFERROR(AVERAGE(tData[[#This Row],[R1]:[R3]],tData[[#This Row],[QF]:[F2]]),""))</f>
        <v>105</v>
      </c>
      <c r="R602" s="51" t="str">
        <f>IF(ISBLANK(tData[[#This Row],[Tournament]]),"",IF(COUNT(tData[[#This Row],[R1]:[R3]])=0,"No show",RIGHT("000"&amp;FLOOR(tData[[#This Row],[Best]],$R$1),3)&amp;"-"&amp;RIGHT("000"&amp;FLOOR(tData[[#This Row],[Best]],$R$1)+$R$1-1,3)))</f>
        <v>100-149</v>
      </c>
      <c r="S602" s="51" t="str">
        <f>IF(ISBLANK(tData[[#This Row],[Tournament]]),"",IF(COUNT(tData[[#This Row],[R1]:[R3]])=0,"No show",RIGHT("000"&amp;FLOOR(tData[[#This Row],[Best]],$S$1),3)&amp;"-"&amp;RIGHT("000"&amp;FLOOR(tData[[#This Row],[Best]],$S$1)+$S$1-1,3)))</f>
        <v>120-129</v>
      </c>
      <c r="T602" s="58"/>
      <c r="U602" s="48" t="str">
        <f ca="1">IF(OR(tData[[#This Row],[Q]]="X",tData[[#This Row],[Q]]="*"),IFERROR(OFFSET(tComplete[[#Headers],[Next Round]],MATCH(tData[[#This Row],[Tournament]],tComplete[Tournament],0),0),""),"")</f>
        <v/>
      </c>
      <c r="V602" s="41" t="b">
        <f>IF(ISBLANK(tData[[#This Row],[Tournament]]),"",NOT(ISERR(FIND("SAP",UPPER(tData[[#This Row],[Team]])))))</f>
        <v>0</v>
      </c>
    </row>
    <row r="603" spans="2:22" ht="16" x14ac:dyDescent="0.2">
      <c r="B603" s="41" t="s">
        <v>50</v>
      </c>
      <c r="C603" s="41"/>
      <c r="D603" s="41" t="str">
        <f ca="1">IFERROR(OFFSET(tComplete[[#Headers],[Country]],MATCH(tData[[#This Row],[Tournament]],tComplete[Tournament],0),0),"")</f>
        <v>AT</v>
      </c>
      <c r="E603" s="49">
        <f ca="1">IFERROR(OFFSET(tComplete[[#Headers],[Date]],MATCH(tData[[#This Row],[Tournament]],tComplete[Tournament],0),0),"")</f>
        <v>46073</v>
      </c>
      <c r="F603" s="49" t="str">
        <f ca="1">IFERROR(OFFSET(tComplete[[#Headers],[Round]],MATCH(tData[[#This Row],[Tournament]],tComplete[Tournament],0),0),"")</f>
        <v>Regio</v>
      </c>
      <c r="G603" s="41" t="s">
        <v>922</v>
      </c>
      <c r="H603" s="41">
        <v>320</v>
      </c>
      <c r="I603" s="41">
        <v>300</v>
      </c>
      <c r="J603" s="41">
        <v>300</v>
      </c>
      <c r="K603" s="41">
        <v>330</v>
      </c>
      <c r="L603" s="41">
        <v>275</v>
      </c>
      <c r="M603" s="41">
        <v>320</v>
      </c>
      <c r="N603" s="41">
        <v>330</v>
      </c>
      <c r="O603" s="48">
        <f>IF(ISBLANK(B603),"",IF(COUNT(tData[[#This Row],[R1]:[R3]])=0,"",MAX(tData[[#This Row],[R1]:[R3]])))</f>
        <v>320</v>
      </c>
      <c r="P603" s="50">
        <f>IF(ISBLANK(tData[[#This Row],[Tournament]]),"",IF(COUNT(tData[[#This Row],[R1]:[R3]])=0,"",MAX(tData[[#This Row],[R1]:[R3]],tData[[#This Row],[QF]:[F2]])))</f>
        <v>330</v>
      </c>
      <c r="Q603" s="51">
        <f>IF(ISBLANK(tData[[#This Row],[Tournament]]),"",IFERROR(AVERAGE(tData[[#This Row],[R1]:[R3]],tData[[#This Row],[QF]:[F2]]),""))</f>
        <v>310.71428571428572</v>
      </c>
      <c r="R603" s="51" t="str">
        <f>IF(ISBLANK(tData[[#This Row],[Tournament]]),"",IF(COUNT(tData[[#This Row],[R1]:[R3]])=0,"No show",RIGHT("000"&amp;FLOOR(tData[[#This Row],[Best]],$R$1),3)&amp;"-"&amp;RIGHT("000"&amp;FLOOR(tData[[#This Row],[Best]],$R$1)+$R$1-1,3)))</f>
        <v>300-349</v>
      </c>
      <c r="S603" s="51" t="str">
        <f>IF(ISBLANK(tData[[#This Row],[Tournament]]),"",IF(COUNT(tData[[#This Row],[R1]:[R3]])=0,"No show",RIGHT("000"&amp;FLOOR(tData[[#This Row],[Best]],$S$1),3)&amp;"-"&amp;RIGHT("000"&amp;FLOOR(tData[[#This Row],[Best]],$S$1)+$S$1-1,3)))</f>
        <v>330-339</v>
      </c>
      <c r="T603" s="58"/>
      <c r="U603" s="48" t="str">
        <f ca="1">IF(OR(tData[[#This Row],[Q]]="X",tData[[#This Row],[Q]]="*"),IFERROR(OFFSET(tComplete[[#Headers],[Next Round]],MATCH(tData[[#This Row],[Tournament]],tComplete[Tournament],0),0),""),"")</f>
        <v/>
      </c>
      <c r="V603" s="41" t="b">
        <f>IF(ISBLANK(tData[[#This Row],[Tournament]]),"",NOT(ISERR(FIND("SAP",UPPER(tData[[#This Row],[Team]])))))</f>
        <v>0</v>
      </c>
    </row>
    <row r="604" spans="2:22" ht="16" x14ac:dyDescent="0.2">
      <c r="B604" s="41" t="s">
        <v>50</v>
      </c>
      <c r="C604" s="41"/>
      <c r="D604" s="41" t="str">
        <f ca="1">IFERROR(OFFSET(tComplete[[#Headers],[Country]],MATCH(tData[[#This Row],[Tournament]],tComplete[Tournament],0),0),"")</f>
        <v>AT</v>
      </c>
      <c r="E604" s="49">
        <f ca="1">IFERROR(OFFSET(tComplete[[#Headers],[Date]],MATCH(tData[[#This Row],[Tournament]],tComplete[Tournament],0),0),"")</f>
        <v>46073</v>
      </c>
      <c r="F604" s="49" t="str">
        <f ca="1">IFERROR(OFFSET(tComplete[[#Headers],[Round]],MATCH(tData[[#This Row],[Tournament]],tComplete[Tournament],0),0),"")</f>
        <v>Regio</v>
      </c>
      <c r="G604" s="41" t="s">
        <v>923</v>
      </c>
      <c r="H604" s="41">
        <v>170</v>
      </c>
      <c r="I604" s="41">
        <v>105</v>
      </c>
      <c r="J604" s="41">
        <v>130</v>
      </c>
      <c r="K604" s="41">
        <v>160</v>
      </c>
      <c r="L604" s="41">
        <v>180</v>
      </c>
      <c r="M604" s="41">
        <v>130</v>
      </c>
      <c r="N604" s="41">
        <v>145</v>
      </c>
      <c r="O604" s="48">
        <f>IF(ISBLANK(B604),"",IF(COUNT(tData[[#This Row],[R1]:[R3]])=0,"",MAX(tData[[#This Row],[R1]:[R3]])))</f>
        <v>170</v>
      </c>
      <c r="P604" s="50">
        <f>IF(ISBLANK(tData[[#This Row],[Tournament]]),"",IF(COUNT(tData[[#This Row],[R1]:[R3]])=0,"",MAX(tData[[#This Row],[R1]:[R3]],tData[[#This Row],[QF]:[F2]])))</f>
        <v>180</v>
      </c>
      <c r="Q604" s="51">
        <f>IF(ISBLANK(tData[[#This Row],[Tournament]]),"",IFERROR(AVERAGE(tData[[#This Row],[R1]:[R3]],tData[[#This Row],[QF]:[F2]]),""))</f>
        <v>145.71428571428572</v>
      </c>
      <c r="R604" s="51" t="str">
        <f>IF(ISBLANK(tData[[#This Row],[Tournament]]),"",IF(COUNT(tData[[#This Row],[R1]:[R3]])=0,"No show",RIGHT("000"&amp;FLOOR(tData[[#This Row],[Best]],$R$1),3)&amp;"-"&amp;RIGHT("000"&amp;FLOOR(tData[[#This Row],[Best]],$R$1)+$R$1-1,3)))</f>
        <v>150-199</v>
      </c>
      <c r="S604" s="51" t="str">
        <f>IF(ISBLANK(tData[[#This Row],[Tournament]]),"",IF(COUNT(tData[[#This Row],[R1]:[R3]])=0,"No show",RIGHT("000"&amp;FLOOR(tData[[#This Row],[Best]],$S$1),3)&amp;"-"&amp;RIGHT("000"&amp;FLOOR(tData[[#This Row],[Best]],$S$1)+$S$1-1,3)))</f>
        <v>180-189</v>
      </c>
      <c r="T604" s="58" t="s">
        <v>74</v>
      </c>
      <c r="U604" s="48" t="str">
        <f ca="1">IF(OR(tData[[#This Row],[Q]]="X",tData[[#This Row],[Q]]="*"),IFERROR(OFFSET(tComplete[[#Headers],[Next Round]],MATCH(tData[[#This Row],[Tournament]],tComplete[Tournament],0),0),""),"")</f>
        <v>Qualifikation Österreich - Tirol</v>
      </c>
      <c r="V604" s="41" t="b">
        <f>IF(ISBLANK(tData[[#This Row],[Tournament]]),"",NOT(ISERR(FIND("SAP",UPPER(tData[[#This Row],[Team]])))))</f>
        <v>0</v>
      </c>
    </row>
    <row r="605" spans="2:22" ht="16" x14ac:dyDescent="0.2">
      <c r="B605" s="41" t="s">
        <v>50</v>
      </c>
      <c r="C605" s="41"/>
      <c r="D605" s="41" t="str">
        <f ca="1">IFERROR(OFFSET(tComplete[[#Headers],[Country]],MATCH(tData[[#This Row],[Tournament]],tComplete[Tournament],0),0),"")</f>
        <v>AT</v>
      </c>
      <c r="E605" s="49">
        <f ca="1">IFERROR(OFFSET(tComplete[[#Headers],[Date]],MATCH(tData[[#This Row],[Tournament]],tComplete[Tournament],0),0),"")</f>
        <v>46073</v>
      </c>
      <c r="F605" s="49" t="str">
        <f ca="1">IFERROR(OFFSET(tComplete[[#Headers],[Round]],MATCH(tData[[#This Row],[Tournament]],tComplete[Tournament],0),0),"")</f>
        <v>Regio</v>
      </c>
      <c r="G605" s="41" t="s">
        <v>924</v>
      </c>
      <c r="H605" s="41">
        <v>175</v>
      </c>
      <c r="I605" s="41">
        <v>175</v>
      </c>
      <c r="J605" s="41">
        <v>215</v>
      </c>
      <c r="K605" s="41">
        <v>175</v>
      </c>
      <c r="L605" s="41">
        <v>165</v>
      </c>
      <c r="M605" s="41"/>
      <c r="N605" s="41"/>
      <c r="O605" s="48">
        <f>IF(ISBLANK(B605),"",IF(COUNT(tData[[#This Row],[R1]:[R3]])=0,"",MAX(tData[[#This Row],[R1]:[R3]])))</f>
        <v>215</v>
      </c>
      <c r="P605" s="50">
        <f>IF(ISBLANK(tData[[#This Row],[Tournament]]),"",IF(COUNT(tData[[#This Row],[R1]:[R3]])=0,"",MAX(tData[[#This Row],[R1]:[R3]],tData[[#This Row],[QF]:[F2]])))</f>
        <v>215</v>
      </c>
      <c r="Q605" s="51">
        <f>IF(ISBLANK(tData[[#This Row],[Tournament]]),"",IFERROR(AVERAGE(tData[[#This Row],[R1]:[R3]],tData[[#This Row],[QF]:[F2]]),""))</f>
        <v>181</v>
      </c>
      <c r="R605" s="51" t="str">
        <f>IF(ISBLANK(tData[[#This Row],[Tournament]]),"",IF(COUNT(tData[[#This Row],[R1]:[R3]])=0,"No show",RIGHT("000"&amp;FLOOR(tData[[#This Row],[Best]],$R$1),3)&amp;"-"&amp;RIGHT("000"&amp;FLOOR(tData[[#This Row],[Best]],$R$1)+$R$1-1,3)))</f>
        <v>200-249</v>
      </c>
      <c r="S605" s="51" t="str">
        <f>IF(ISBLANK(tData[[#This Row],[Tournament]]),"",IF(COUNT(tData[[#This Row],[R1]:[R3]])=0,"No show",RIGHT("000"&amp;FLOOR(tData[[#This Row],[Best]],$S$1),3)&amp;"-"&amp;RIGHT("000"&amp;FLOOR(tData[[#This Row],[Best]],$S$1)+$S$1-1,3)))</f>
        <v>210-219</v>
      </c>
      <c r="T605" s="58"/>
      <c r="U605" s="48" t="str">
        <f ca="1">IF(OR(tData[[#This Row],[Q]]="X",tData[[#This Row],[Q]]="*"),IFERROR(OFFSET(tComplete[[#Headers],[Next Round]],MATCH(tData[[#This Row],[Tournament]],tComplete[Tournament],0),0),""),"")</f>
        <v/>
      </c>
      <c r="V605" s="41" t="b">
        <f>IF(ISBLANK(tData[[#This Row],[Tournament]]),"",NOT(ISERR(FIND("SAP",UPPER(tData[[#This Row],[Team]])))))</f>
        <v>0</v>
      </c>
    </row>
    <row r="606" spans="2:22" ht="16" x14ac:dyDescent="0.2">
      <c r="B606" s="41" t="s">
        <v>50</v>
      </c>
      <c r="C606" s="41"/>
      <c r="D606" s="41" t="str">
        <f ca="1">IFERROR(OFFSET(tComplete[[#Headers],[Country]],MATCH(tData[[#This Row],[Tournament]],tComplete[Tournament],0),0),"")</f>
        <v>AT</v>
      </c>
      <c r="E606" s="49">
        <f ca="1">IFERROR(OFFSET(tComplete[[#Headers],[Date]],MATCH(tData[[#This Row],[Tournament]],tComplete[Tournament],0),0),"")</f>
        <v>46073</v>
      </c>
      <c r="F606" s="49" t="str">
        <f ca="1">IFERROR(OFFSET(tComplete[[#Headers],[Round]],MATCH(tData[[#This Row],[Tournament]],tComplete[Tournament],0),0),"")</f>
        <v>Regio</v>
      </c>
      <c r="G606" s="41" t="s">
        <v>925</v>
      </c>
      <c r="H606" s="41">
        <v>150</v>
      </c>
      <c r="I606" s="41">
        <v>195</v>
      </c>
      <c r="J606" s="41">
        <v>135</v>
      </c>
      <c r="K606" s="41">
        <v>180</v>
      </c>
      <c r="L606" s="41">
        <v>105</v>
      </c>
      <c r="M606" s="41"/>
      <c r="N606" s="41"/>
      <c r="O606" s="48">
        <f>IF(ISBLANK(B606),"",IF(COUNT(tData[[#This Row],[R1]:[R3]])=0,"",MAX(tData[[#This Row],[R1]:[R3]])))</f>
        <v>195</v>
      </c>
      <c r="P606" s="50">
        <f>IF(ISBLANK(tData[[#This Row],[Tournament]]),"",IF(COUNT(tData[[#This Row],[R1]:[R3]])=0,"",MAX(tData[[#This Row],[R1]:[R3]],tData[[#This Row],[QF]:[F2]])))</f>
        <v>195</v>
      </c>
      <c r="Q606" s="51">
        <f>IF(ISBLANK(tData[[#This Row],[Tournament]]),"",IFERROR(AVERAGE(tData[[#This Row],[R1]:[R3]],tData[[#This Row],[QF]:[F2]]),""))</f>
        <v>153</v>
      </c>
      <c r="R606" s="51" t="str">
        <f>IF(ISBLANK(tData[[#This Row],[Tournament]]),"",IF(COUNT(tData[[#This Row],[R1]:[R3]])=0,"No show",RIGHT("000"&amp;FLOOR(tData[[#This Row],[Best]],$R$1),3)&amp;"-"&amp;RIGHT("000"&amp;FLOOR(tData[[#This Row],[Best]],$R$1)+$R$1-1,3)))</f>
        <v>150-199</v>
      </c>
      <c r="S606" s="51" t="str">
        <f>IF(ISBLANK(tData[[#This Row],[Tournament]]),"",IF(COUNT(tData[[#This Row],[R1]:[R3]])=0,"No show",RIGHT("000"&amp;FLOOR(tData[[#This Row],[Best]],$S$1),3)&amp;"-"&amp;RIGHT("000"&amp;FLOOR(tData[[#This Row],[Best]],$S$1)+$S$1-1,3)))</f>
        <v>190-199</v>
      </c>
      <c r="T606" s="58"/>
      <c r="U606" s="48" t="str">
        <f ca="1">IF(OR(tData[[#This Row],[Q]]="X",tData[[#This Row],[Q]]="*"),IFERROR(OFFSET(tComplete[[#Headers],[Next Round]],MATCH(tData[[#This Row],[Tournament]],tComplete[Tournament],0),0),""),"")</f>
        <v/>
      </c>
      <c r="V606" s="41" t="b">
        <f>IF(ISBLANK(tData[[#This Row],[Tournament]]),"",NOT(ISERR(FIND("SAP",UPPER(tData[[#This Row],[Team]])))))</f>
        <v>0</v>
      </c>
    </row>
    <row r="607" spans="2:22" ht="16" x14ac:dyDescent="0.2">
      <c r="B607" s="41" t="s">
        <v>50</v>
      </c>
      <c r="C607" s="41"/>
      <c r="D607" s="41" t="str">
        <f ca="1">IFERROR(OFFSET(tComplete[[#Headers],[Country]],MATCH(tData[[#This Row],[Tournament]],tComplete[Tournament],0),0),"")</f>
        <v>AT</v>
      </c>
      <c r="E607" s="49">
        <f ca="1">IFERROR(OFFSET(tComplete[[#Headers],[Date]],MATCH(tData[[#This Row],[Tournament]],tComplete[Tournament],0),0),"")</f>
        <v>46073</v>
      </c>
      <c r="F607" s="49" t="str">
        <f ca="1">IFERROR(OFFSET(tComplete[[#Headers],[Round]],MATCH(tData[[#This Row],[Tournament]],tComplete[Tournament],0),0),"")</f>
        <v>Regio</v>
      </c>
      <c r="G607" s="41" t="s">
        <v>926</v>
      </c>
      <c r="H607" s="41">
        <v>195</v>
      </c>
      <c r="I607" s="41">
        <v>200</v>
      </c>
      <c r="J607" s="41">
        <v>205</v>
      </c>
      <c r="K607" s="41">
        <v>160</v>
      </c>
      <c r="L607" s="41"/>
      <c r="M607" s="41"/>
      <c r="N607" s="41"/>
      <c r="O607" s="48">
        <f>IF(ISBLANK(B607),"",IF(COUNT(tData[[#This Row],[R1]:[R3]])=0,"",MAX(tData[[#This Row],[R1]:[R3]])))</f>
        <v>205</v>
      </c>
      <c r="P607" s="50">
        <f>IF(ISBLANK(tData[[#This Row],[Tournament]]),"",IF(COUNT(tData[[#This Row],[R1]:[R3]])=0,"",MAX(tData[[#This Row],[R1]:[R3]],tData[[#This Row],[QF]:[F2]])))</f>
        <v>205</v>
      </c>
      <c r="Q607" s="51">
        <f>IF(ISBLANK(tData[[#This Row],[Tournament]]),"",IFERROR(AVERAGE(tData[[#This Row],[R1]:[R3]],tData[[#This Row],[QF]:[F2]]),""))</f>
        <v>190</v>
      </c>
      <c r="R607" s="51" t="str">
        <f>IF(ISBLANK(tData[[#This Row],[Tournament]]),"",IF(COUNT(tData[[#This Row],[R1]:[R3]])=0,"No show",RIGHT("000"&amp;FLOOR(tData[[#This Row],[Best]],$R$1),3)&amp;"-"&amp;RIGHT("000"&amp;FLOOR(tData[[#This Row],[Best]],$R$1)+$R$1-1,3)))</f>
        <v>200-249</v>
      </c>
      <c r="S607" s="51" t="str">
        <f>IF(ISBLANK(tData[[#This Row],[Tournament]]),"",IF(COUNT(tData[[#This Row],[R1]:[R3]])=0,"No show",RIGHT("000"&amp;FLOOR(tData[[#This Row],[Best]],$S$1),3)&amp;"-"&amp;RIGHT("000"&amp;FLOOR(tData[[#This Row],[Best]],$S$1)+$S$1-1,3)))</f>
        <v>200-209</v>
      </c>
      <c r="T607" s="58"/>
      <c r="U607" s="48" t="str">
        <f ca="1">IF(OR(tData[[#This Row],[Q]]="X",tData[[#This Row],[Q]]="*"),IFERROR(OFFSET(tComplete[[#Headers],[Next Round]],MATCH(tData[[#This Row],[Tournament]],tComplete[Tournament],0),0),""),"")</f>
        <v/>
      </c>
      <c r="V607" s="41" t="b">
        <f>IF(ISBLANK(tData[[#This Row],[Tournament]]),"",NOT(ISERR(FIND("SAP",UPPER(tData[[#This Row],[Team]])))))</f>
        <v>0</v>
      </c>
    </row>
    <row r="608" spans="2:22" ht="16" x14ac:dyDescent="0.2">
      <c r="B608" s="41" t="s">
        <v>50</v>
      </c>
      <c r="C608" s="41"/>
      <c r="D608" s="41" t="str">
        <f ca="1">IFERROR(OFFSET(tComplete[[#Headers],[Country]],MATCH(tData[[#This Row],[Tournament]],tComplete[Tournament],0),0),"")</f>
        <v>AT</v>
      </c>
      <c r="E608" s="49">
        <f ca="1">IFERROR(OFFSET(tComplete[[#Headers],[Date]],MATCH(tData[[#This Row],[Tournament]],tComplete[Tournament],0),0),"")</f>
        <v>46073</v>
      </c>
      <c r="F608" s="49" t="str">
        <f ca="1">IFERROR(OFFSET(tComplete[[#Headers],[Round]],MATCH(tData[[#This Row],[Tournament]],tComplete[Tournament],0),0),"")</f>
        <v>Regio</v>
      </c>
      <c r="G608" s="41" t="s">
        <v>927</v>
      </c>
      <c r="H608" s="41">
        <v>190</v>
      </c>
      <c r="I608" s="41">
        <v>190</v>
      </c>
      <c r="J608" s="41">
        <v>195</v>
      </c>
      <c r="K608" s="41">
        <v>160</v>
      </c>
      <c r="L608" s="41"/>
      <c r="M608" s="41"/>
      <c r="N608" s="41"/>
      <c r="O608" s="48">
        <f>IF(ISBLANK(B608),"",IF(COUNT(tData[[#This Row],[R1]:[R3]])=0,"",MAX(tData[[#This Row],[R1]:[R3]])))</f>
        <v>195</v>
      </c>
      <c r="P608" s="50">
        <f>IF(ISBLANK(tData[[#This Row],[Tournament]]),"",IF(COUNT(tData[[#This Row],[R1]:[R3]])=0,"",MAX(tData[[#This Row],[R1]:[R3]],tData[[#This Row],[QF]:[F2]])))</f>
        <v>195</v>
      </c>
      <c r="Q608" s="51">
        <f>IF(ISBLANK(tData[[#This Row],[Tournament]]),"",IFERROR(AVERAGE(tData[[#This Row],[R1]:[R3]],tData[[#This Row],[QF]:[F2]]),""))</f>
        <v>183.75</v>
      </c>
      <c r="R608" s="51" t="str">
        <f>IF(ISBLANK(tData[[#This Row],[Tournament]]),"",IF(COUNT(tData[[#This Row],[R1]:[R3]])=0,"No show",RIGHT("000"&amp;FLOOR(tData[[#This Row],[Best]],$R$1),3)&amp;"-"&amp;RIGHT("000"&amp;FLOOR(tData[[#This Row],[Best]],$R$1)+$R$1-1,3)))</f>
        <v>150-199</v>
      </c>
      <c r="S608" s="51" t="str">
        <f>IF(ISBLANK(tData[[#This Row],[Tournament]]),"",IF(COUNT(tData[[#This Row],[R1]:[R3]])=0,"No show",RIGHT("000"&amp;FLOOR(tData[[#This Row],[Best]],$S$1),3)&amp;"-"&amp;RIGHT("000"&amp;FLOOR(tData[[#This Row],[Best]],$S$1)+$S$1-1,3)))</f>
        <v>190-199</v>
      </c>
      <c r="T608" s="58"/>
      <c r="U608" s="48" t="str">
        <f ca="1">IF(OR(tData[[#This Row],[Q]]="X",tData[[#This Row],[Q]]="*"),IFERROR(OFFSET(tComplete[[#Headers],[Next Round]],MATCH(tData[[#This Row],[Tournament]],tComplete[Tournament],0),0),""),"")</f>
        <v/>
      </c>
      <c r="V608" s="41" t="b">
        <f>IF(ISBLANK(tData[[#This Row],[Tournament]]),"",NOT(ISERR(FIND("SAP",UPPER(tData[[#This Row],[Team]])))))</f>
        <v>0</v>
      </c>
    </row>
    <row r="609" spans="2:22" ht="16" x14ac:dyDescent="0.2">
      <c r="B609" s="41" t="s">
        <v>50</v>
      </c>
      <c r="C609" s="41"/>
      <c r="D609" s="41" t="str">
        <f ca="1">IFERROR(OFFSET(tComplete[[#Headers],[Country]],MATCH(tData[[#This Row],[Tournament]],tComplete[Tournament],0),0),"")</f>
        <v>AT</v>
      </c>
      <c r="E609" s="49">
        <f ca="1">IFERROR(OFFSET(tComplete[[#Headers],[Date]],MATCH(tData[[#This Row],[Tournament]],tComplete[Tournament],0),0),"")</f>
        <v>46073</v>
      </c>
      <c r="F609" s="49" t="str">
        <f ca="1">IFERROR(OFFSET(tComplete[[#Headers],[Round]],MATCH(tData[[#This Row],[Tournament]],tComplete[Tournament],0),0),"")</f>
        <v>Regio</v>
      </c>
      <c r="G609" s="41" t="s">
        <v>928</v>
      </c>
      <c r="H609" s="41">
        <v>215</v>
      </c>
      <c r="I609" s="41">
        <v>175</v>
      </c>
      <c r="J609" s="41">
        <v>155</v>
      </c>
      <c r="K609" s="41">
        <v>155</v>
      </c>
      <c r="L609" s="41"/>
      <c r="M609" s="41"/>
      <c r="N609" s="41"/>
      <c r="O609" s="48">
        <f>IF(ISBLANK(B609),"",IF(COUNT(tData[[#This Row],[R1]:[R3]])=0,"",MAX(tData[[#This Row],[R1]:[R3]])))</f>
        <v>215</v>
      </c>
      <c r="P609" s="50">
        <f>IF(ISBLANK(tData[[#This Row],[Tournament]]),"",IF(COUNT(tData[[#This Row],[R1]:[R3]])=0,"",MAX(tData[[#This Row],[R1]:[R3]],tData[[#This Row],[QF]:[F2]])))</f>
        <v>215</v>
      </c>
      <c r="Q609" s="51">
        <f>IF(ISBLANK(tData[[#This Row],[Tournament]]),"",IFERROR(AVERAGE(tData[[#This Row],[R1]:[R3]],tData[[#This Row],[QF]:[F2]]),""))</f>
        <v>175</v>
      </c>
      <c r="R609" s="51" t="str">
        <f>IF(ISBLANK(tData[[#This Row],[Tournament]]),"",IF(COUNT(tData[[#This Row],[R1]:[R3]])=0,"No show",RIGHT("000"&amp;FLOOR(tData[[#This Row],[Best]],$R$1),3)&amp;"-"&amp;RIGHT("000"&amp;FLOOR(tData[[#This Row],[Best]],$R$1)+$R$1-1,3)))</f>
        <v>200-249</v>
      </c>
      <c r="S609" s="51" t="str">
        <f>IF(ISBLANK(tData[[#This Row],[Tournament]]),"",IF(COUNT(tData[[#This Row],[R1]:[R3]])=0,"No show",RIGHT("000"&amp;FLOOR(tData[[#This Row],[Best]],$S$1),3)&amp;"-"&amp;RIGHT("000"&amp;FLOOR(tData[[#This Row],[Best]],$S$1)+$S$1-1,3)))</f>
        <v>210-219</v>
      </c>
      <c r="T609" s="58" t="s">
        <v>74</v>
      </c>
      <c r="U609" s="48" t="str">
        <f ca="1">IF(OR(tData[[#This Row],[Q]]="X",tData[[#This Row],[Q]]="*"),IFERROR(OFFSET(tComplete[[#Headers],[Next Round]],MATCH(tData[[#This Row],[Tournament]],tComplete[Tournament],0),0),""),"")</f>
        <v>Qualifikation Österreich - Tirol</v>
      </c>
      <c r="V609" s="41" t="b">
        <f>IF(ISBLANK(tData[[#This Row],[Tournament]]),"",NOT(ISERR(FIND("SAP",UPPER(tData[[#This Row],[Team]])))))</f>
        <v>1</v>
      </c>
    </row>
    <row r="610" spans="2:22" ht="16" x14ac:dyDescent="0.2">
      <c r="B610" s="41" t="s">
        <v>50</v>
      </c>
      <c r="C610" s="41"/>
      <c r="D610" s="41" t="str">
        <f ca="1">IFERROR(OFFSET(tComplete[[#Headers],[Country]],MATCH(tData[[#This Row],[Tournament]],tComplete[Tournament],0),0),"")</f>
        <v>AT</v>
      </c>
      <c r="E610" s="49">
        <f ca="1">IFERROR(OFFSET(tComplete[[#Headers],[Date]],MATCH(tData[[#This Row],[Tournament]],tComplete[Tournament],0),0),"")</f>
        <v>46073</v>
      </c>
      <c r="F610" s="49" t="str">
        <f ca="1">IFERROR(OFFSET(tComplete[[#Headers],[Round]],MATCH(tData[[#This Row],[Tournament]],tComplete[Tournament],0),0),"")</f>
        <v>Regio</v>
      </c>
      <c r="G610" s="41" t="s">
        <v>929</v>
      </c>
      <c r="H610" s="41">
        <v>215</v>
      </c>
      <c r="I610" s="41">
        <v>155</v>
      </c>
      <c r="J610" s="41">
        <v>145</v>
      </c>
      <c r="K610" s="41">
        <v>145</v>
      </c>
      <c r="L610" s="41"/>
      <c r="M610" s="41"/>
      <c r="N610" s="41"/>
      <c r="O610" s="48">
        <f>IF(ISBLANK(B610),"",IF(COUNT(tData[[#This Row],[R1]:[R3]])=0,"",MAX(tData[[#This Row],[R1]:[R3]])))</f>
        <v>215</v>
      </c>
      <c r="P610" s="50">
        <f>IF(ISBLANK(tData[[#This Row],[Tournament]]),"",IF(COUNT(tData[[#This Row],[R1]:[R3]])=0,"",MAX(tData[[#This Row],[R1]:[R3]],tData[[#This Row],[QF]:[F2]])))</f>
        <v>215</v>
      </c>
      <c r="Q610" s="51">
        <f>IF(ISBLANK(tData[[#This Row],[Tournament]]),"",IFERROR(AVERAGE(tData[[#This Row],[R1]:[R3]],tData[[#This Row],[QF]:[F2]]),""))</f>
        <v>165</v>
      </c>
      <c r="R610" s="51" t="str">
        <f>IF(ISBLANK(tData[[#This Row],[Tournament]]),"",IF(COUNT(tData[[#This Row],[R1]:[R3]])=0,"No show",RIGHT("000"&amp;FLOOR(tData[[#This Row],[Best]],$R$1),3)&amp;"-"&amp;RIGHT("000"&amp;FLOOR(tData[[#This Row],[Best]],$R$1)+$R$1-1,3)))</f>
        <v>200-249</v>
      </c>
      <c r="S610" s="51" t="str">
        <f>IF(ISBLANK(tData[[#This Row],[Tournament]]),"",IF(COUNT(tData[[#This Row],[R1]:[R3]])=0,"No show",RIGHT("000"&amp;FLOOR(tData[[#This Row],[Best]],$S$1),3)&amp;"-"&amp;RIGHT("000"&amp;FLOOR(tData[[#This Row],[Best]],$S$1)+$S$1-1,3)))</f>
        <v>210-219</v>
      </c>
      <c r="T610" s="58" t="s">
        <v>74</v>
      </c>
      <c r="U610" s="48" t="str">
        <f ca="1">IF(OR(tData[[#This Row],[Q]]="X",tData[[#This Row],[Q]]="*"),IFERROR(OFFSET(tComplete[[#Headers],[Next Round]],MATCH(tData[[#This Row],[Tournament]],tComplete[Tournament],0),0),""),"")</f>
        <v>Qualifikation Österreich - Tirol</v>
      </c>
      <c r="V610" s="41" t="b">
        <f>IF(ISBLANK(tData[[#This Row],[Tournament]]),"",NOT(ISERR(FIND("SAP",UPPER(tData[[#This Row],[Team]])))))</f>
        <v>0</v>
      </c>
    </row>
    <row r="611" spans="2:22" ht="16" x14ac:dyDescent="0.2">
      <c r="B611" s="41" t="s">
        <v>50</v>
      </c>
      <c r="C611" s="41"/>
      <c r="D611" s="41" t="str">
        <f ca="1">IFERROR(OFFSET(tComplete[[#Headers],[Country]],MATCH(tData[[#This Row],[Tournament]],tComplete[Tournament],0),0),"")</f>
        <v>AT</v>
      </c>
      <c r="E611" s="49">
        <f ca="1">IFERROR(OFFSET(tComplete[[#Headers],[Date]],MATCH(tData[[#This Row],[Tournament]],tComplete[Tournament],0),0),"")</f>
        <v>46073</v>
      </c>
      <c r="F611" s="49" t="str">
        <f ca="1">IFERROR(OFFSET(tComplete[[#Headers],[Round]],MATCH(tData[[#This Row],[Tournament]],tComplete[Tournament],0),0),"")</f>
        <v>Regio</v>
      </c>
      <c r="G611" s="41" t="s">
        <v>930</v>
      </c>
      <c r="H611" s="41">
        <v>165</v>
      </c>
      <c r="I611" s="41">
        <v>135</v>
      </c>
      <c r="J611" s="41">
        <v>115</v>
      </c>
      <c r="K611" s="41"/>
      <c r="L611" s="41"/>
      <c r="M611" s="41"/>
      <c r="N611" s="41"/>
      <c r="O611" s="48">
        <f>IF(ISBLANK(B611),"",IF(COUNT(tData[[#This Row],[R1]:[R3]])=0,"",MAX(tData[[#This Row],[R1]:[R3]])))</f>
        <v>165</v>
      </c>
      <c r="P611" s="50">
        <f>IF(ISBLANK(tData[[#This Row],[Tournament]]),"",IF(COUNT(tData[[#This Row],[R1]:[R3]])=0,"",MAX(tData[[#This Row],[R1]:[R3]],tData[[#This Row],[QF]:[F2]])))</f>
        <v>165</v>
      </c>
      <c r="Q611" s="51">
        <f>IF(ISBLANK(tData[[#This Row],[Tournament]]),"",IFERROR(AVERAGE(tData[[#This Row],[R1]:[R3]],tData[[#This Row],[QF]:[F2]]),""))</f>
        <v>138.33333333333334</v>
      </c>
      <c r="R611" s="51" t="str">
        <f>IF(ISBLANK(tData[[#This Row],[Tournament]]),"",IF(COUNT(tData[[#This Row],[R1]:[R3]])=0,"No show",RIGHT("000"&amp;FLOOR(tData[[#This Row],[Best]],$R$1),3)&amp;"-"&amp;RIGHT("000"&amp;FLOOR(tData[[#This Row],[Best]],$R$1)+$R$1-1,3)))</f>
        <v>150-199</v>
      </c>
      <c r="S611" s="51" t="str">
        <f>IF(ISBLANK(tData[[#This Row],[Tournament]]),"",IF(COUNT(tData[[#This Row],[R1]:[R3]])=0,"No show",RIGHT("000"&amp;FLOOR(tData[[#This Row],[Best]],$S$1),3)&amp;"-"&amp;RIGHT("000"&amp;FLOOR(tData[[#This Row],[Best]],$S$1)+$S$1-1,3)))</f>
        <v>160-169</v>
      </c>
      <c r="T611" s="58"/>
      <c r="U611" s="48" t="str">
        <f ca="1">IF(OR(tData[[#This Row],[Q]]="X",tData[[#This Row],[Q]]="*"),IFERROR(OFFSET(tComplete[[#Headers],[Next Round]],MATCH(tData[[#This Row],[Tournament]],tComplete[Tournament],0),0),""),"")</f>
        <v/>
      </c>
      <c r="V611" s="41" t="b">
        <f>IF(ISBLANK(tData[[#This Row],[Tournament]]),"",NOT(ISERR(FIND("SAP",UPPER(tData[[#This Row],[Team]])))))</f>
        <v>0</v>
      </c>
    </row>
    <row r="612" spans="2:22" ht="16" x14ac:dyDescent="0.2">
      <c r="B612" s="41" t="s">
        <v>50</v>
      </c>
      <c r="C612" s="41"/>
      <c r="D612" s="41" t="str">
        <f ca="1">IFERROR(OFFSET(tComplete[[#Headers],[Country]],MATCH(tData[[#This Row],[Tournament]],tComplete[Tournament],0),0),"")</f>
        <v>AT</v>
      </c>
      <c r="E612" s="49">
        <f ca="1">IFERROR(OFFSET(tComplete[[#Headers],[Date]],MATCH(tData[[#This Row],[Tournament]],tComplete[Tournament],0),0),"")</f>
        <v>46073</v>
      </c>
      <c r="F612" s="49" t="str">
        <f ca="1">IFERROR(OFFSET(tComplete[[#Headers],[Round]],MATCH(tData[[#This Row],[Tournament]],tComplete[Tournament],0),0),"")</f>
        <v>Regio</v>
      </c>
      <c r="G612" s="41" t="s">
        <v>931</v>
      </c>
      <c r="H612" s="41">
        <v>135</v>
      </c>
      <c r="I612" s="41">
        <v>140</v>
      </c>
      <c r="J612" s="41">
        <v>65</v>
      </c>
      <c r="K612" s="41"/>
      <c r="L612" s="48"/>
      <c r="M612" s="48"/>
      <c r="N612" s="48"/>
      <c r="O612" s="48">
        <f>IF(ISBLANK(B612),"",IF(COUNT(tData[[#This Row],[R1]:[R3]])=0,"",MAX(tData[[#This Row],[R1]:[R3]])))</f>
        <v>140</v>
      </c>
      <c r="P612" s="50">
        <f>IF(ISBLANK(tData[[#This Row],[Tournament]]),"",IF(COUNT(tData[[#This Row],[R1]:[R3]])=0,"",MAX(tData[[#This Row],[R1]:[R3]],tData[[#This Row],[QF]:[F2]])))</f>
        <v>140</v>
      </c>
      <c r="Q612" s="51">
        <f>IF(ISBLANK(tData[[#This Row],[Tournament]]),"",IFERROR(AVERAGE(tData[[#This Row],[R1]:[R3]],tData[[#This Row],[QF]:[F2]]),""))</f>
        <v>113.33333333333333</v>
      </c>
      <c r="R612" s="51" t="str">
        <f>IF(ISBLANK(tData[[#This Row],[Tournament]]),"",IF(COUNT(tData[[#This Row],[R1]:[R3]])=0,"No show",RIGHT("000"&amp;FLOOR(tData[[#This Row],[Best]],$R$1),3)&amp;"-"&amp;RIGHT("000"&amp;FLOOR(tData[[#This Row],[Best]],$R$1)+$R$1-1,3)))</f>
        <v>100-149</v>
      </c>
      <c r="S612" s="51" t="str">
        <f>IF(ISBLANK(tData[[#This Row],[Tournament]]),"",IF(COUNT(tData[[#This Row],[R1]:[R3]])=0,"No show",RIGHT("000"&amp;FLOOR(tData[[#This Row],[Best]],$S$1),3)&amp;"-"&amp;RIGHT("000"&amp;FLOOR(tData[[#This Row],[Best]],$S$1)+$S$1-1,3)))</f>
        <v>140-149</v>
      </c>
      <c r="T612" s="58"/>
      <c r="U612" s="48" t="str">
        <f ca="1">IF(OR(tData[[#This Row],[Q]]="X",tData[[#This Row],[Q]]="*"),IFERROR(OFFSET(tComplete[[#Headers],[Next Round]],MATCH(tData[[#This Row],[Tournament]],tComplete[Tournament],0),0),""),"")</f>
        <v/>
      </c>
      <c r="V612" s="41" t="b">
        <f>IF(ISBLANK(tData[[#This Row],[Tournament]]),"",NOT(ISERR(FIND("SAP",UPPER(tData[[#This Row],[Team]])))))</f>
        <v>0</v>
      </c>
    </row>
    <row r="613" spans="2:22" ht="16" x14ac:dyDescent="0.2">
      <c r="B613" s="41" t="s">
        <v>50</v>
      </c>
      <c r="C613" s="41"/>
      <c r="D613" s="41" t="str">
        <f ca="1">IFERROR(OFFSET(tComplete[[#Headers],[Country]],MATCH(tData[[#This Row],[Tournament]],tComplete[Tournament],0),0),"")</f>
        <v>AT</v>
      </c>
      <c r="E613" s="49">
        <f ca="1">IFERROR(OFFSET(tComplete[[#Headers],[Date]],MATCH(tData[[#This Row],[Tournament]],tComplete[Tournament],0),0),"")</f>
        <v>46073</v>
      </c>
      <c r="F613" s="49" t="str">
        <f ca="1">IFERROR(OFFSET(tComplete[[#Headers],[Round]],MATCH(tData[[#This Row],[Tournament]],tComplete[Tournament],0),0),"")</f>
        <v>Regio</v>
      </c>
      <c r="G613" s="41" t="s">
        <v>932</v>
      </c>
      <c r="H613" s="41">
        <v>80</v>
      </c>
      <c r="I613" s="41">
        <v>55</v>
      </c>
      <c r="J613" s="41">
        <v>125</v>
      </c>
      <c r="K613" s="41"/>
      <c r="L613" s="48"/>
      <c r="M613" s="48"/>
      <c r="N613" s="48"/>
      <c r="O613" s="48">
        <f>IF(ISBLANK(B613),"",IF(COUNT(tData[[#This Row],[R1]:[R3]])=0,"",MAX(tData[[#This Row],[R1]:[R3]])))</f>
        <v>125</v>
      </c>
      <c r="P613" s="50">
        <f>IF(ISBLANK(tData[[#This Row],[Tournament]]),"",IF(COUNT(tData[[#This Row],[R1]:[R3]])=0,"",MAX(tData[[#This Row],[R1]:[R3]],tData[[#This Row],[QF]:[F2]])))</f>
        <v>125</v>
      </c>
      <c r="Q613" s="51">
        <f>IF(ISBLANK(tData[[#This Row],[Tournament]]),"",IFERROR(AVERAGE(tData[[#This Row],[R1]:[R3]],tData[[#This Row],[QF]:[F2]]),""))</f>
        <v>86.666666666666671</v>
      </c>
      <c r="R613" s="51" t="str">
        <f>IF(ISBLANK(tData[[#This Row],[Tournament]]),"",IF(COUNT(tData[[#This Row],[R1]:[R3]])=0,"No show",RIGHT("000"&amp;FLOOR(tData[[#This Row],[Best]],$R$1),3)&amp;"-"&amp;RIGHT("000"&amp;FLOOR(tData[[#This Row],[Best]],$R$1)+$R$1-1,3)))</f>
        <v>100-149</v>
      </c>
      <c r="S613" s="51" t="str">
        <f>IF(ISBLANK(tData[[#This Row],[Tournament]]),"",IF(COUNT(tData[[#This Row],[R1]:[R3]])=0,"No show",RIGHT("000"&amp;FLOOR(tData[[#This Row],[Best]],$S$1),3)&amp;"-"&amp;RIGHT("000"&amp;FLOOR(tData[[#This Row],[Best]],$S$1)+$S$1-1,3)))</f>
        <v>120-129</v>
      </c>
      <c r="T613" s="58"/>
      <c r="U613" s="48" t="str">
        <f ca="1">IF(OR(tData[[#This Row],[Q]]="X",tData[[#This Row],[Q]]="*"),IFERROR(OFFSET(tComplete[[#Headers],[Next Round]],MATCH(tData[[#This Row],[Tournament]],tComplete[Tournament],0),0),""),"")</f>
        <v/>
      </c>
      <c r="V613" s="41" t="b">
        <f>IF(ISBLANK(tData[[#This Row],[Tournament]]),"",NOT(ISERR(FIND("SAP",UPPER(tData[[#This Row],[Team]])))))</f>
        <v>0</v>
      </c>
    </row>
    <row r="614" spans="2:22" ht="16" x14ac:dyDescent="0.2">
      <c r="B614" s="41" t="s">
        <v>225</v>
      </c>
      <c r="C614" s="41"/>
      <c r="D614" s="41" t="str">
        <f ca="1">IFERROR(OFFSET(tComplete[[#Headers],[Country]],MATCH(tData[[#This Row],[Tournament]],tComplete[Tournament],0),0),"")</f>
        <v>AT</v>
      </c>
      <c r="E614" s="49">
        <f ca="1">IFERROR(OFFSET(tComplete[[#Headers],[Date]],MATCH(tData[[#This Row],[Tournament]],tComplete[Tournament],0),0),"")</f>
        <v>46074</v>
      </c>
      <c r="F614" s="49" t="str">
        <f ca="1">IFERROR(OFFSET(tComplete[[#Headers],[Round]],MATCH(tData[[#This Row],[Tournament]],tComplete[Tournament],0),0),"")</f>
        <v>Regio</v>
      </c>
      <c r="G614" s="41" t="s">
        <v>938</v>
      </c>
      <c r="H614" s="41">
        <v>265</v>
      </c>
      <c r="I614" s="41">
        <v>260</v>
      </c>
      <c r="J614" s="41">
        <v>330</v>
      </c>
      <c r="K614" s="41"/>
      <c r="L614" s="41">
        <v>255</v>
      </c>
      <c r="M614" s="41"/>
      <c r="N614" s="41"/>
      <c r="O614" s="48">
        <f>IF(ISBLANK(B614),"",IF(COUNT(tData[[#This Row],[R1]:[R3]])=0,"",MAX(tData[[#This Row],[R1]:[R3]])))</f>
        <v>330</v>
      </c>
      <c r="P614" s="50">
        <f>IF(ISBLANK(tData[[#This Row],[Tournament]]),"",IF(COUNT(tData[[#This Row],[R1]:[R3]])=0,"",MAX(tData[[#This Row],[R1]:[R3]],tData[[#This Row],[QF]:[F2]])))</f>
        <v>330</v>
      </c>
      <c r="Q614" s="51">
        <f>IF(ISBLANK(tData[[#This Row],[Tournament]]),"",IFERROR(AVERAGE(tData[[#This Row],[R1]:[R3]],tData[[#This Row],[QF]:[F2]]),""))</f>
        <v>277.5</v>
      </c>
      <c r="R614" s="51" t="str">
        <f>IF(ISBLANK(tData[[#This Row],[Tournament]]),"",IF(COUNT(tData[[#This Row],[R1]:[R3]])=0,"No show",RIGHT("000"&amp;FLOOR(tData[[#This Row],[Best]],$R$1),3)&amp;"-"&amp;RIGHT("000"&amp;FLOOR(tData[[#This Row],[Best]],$R$1)+$R$1-1,3)))</f>
        <v>300-349</v>
      </c>
      <c r="S614" s="51" t="str">
        <f>IF(ISBLANK(tData[[#This Row],[Tournament]]),"",IF(COUNT(tData[[#This Row],[R1]:[R3]])=0,"No show",RIGHT("000"&amp;FLOOR(tData[[#This Row],[Best]],$S$1),3)&amp;"-"&amp;RIGHT("000"&amp;FLOOR(tData[[#This Row],[Best]],$S$1)+$S$1-1,3)))</f>
        <v>330-339</v>
      </c>
      <c r="T614" s="58" t="s">
        <v>74</v>
      </c>
      <c r="U614" s="48" t="str">
        <f ca="1">IF(OR(tData[[#This Row],[Q]]="X",tData[[#This Row],[Q]]="*"),IFERROR(OFFSET(tComplete[[#Headers],[Next Round]],MATCH(tData[[#This Row],[Tournament]],tComplete[Tournament],0),0),""),"")</f>
        <v>Qualifikation Österreich - Tirol</v>
      </c>
      <c r="V614" s="41" t="b">
        <f>IF(ISBLANK(tData[[#This Row],[Tournament]]),"",NOT(ISERR(FIND("SAP",UPPER(tData[[#This Row],[Team]])))))</f>
        <v>0</v>
      </c>
    </row>
    <row r="615" spans="2:22" ht="16" x14ac:dyDescent="0.2">
      <c r="B615" s="41" t="s">
        <v>225</v>
      </c>
      <c r="C615" s="41"/>
      <c r="D615" s="41" t="str">
        <f ca="1">IFERROR(OFFSET(tComplete[[#Headers],[Country]],MATCH(tData[[#This Row],[Tournament]],tComplete[Tournament],0),0),"")</f>
        <v>AT</v>
      </c>
      <c r="E615" s="49">
        <f ca="1">IFERROR(OFFSET(tComplete[[#Headers],[Date]],MATCH(tData[[#This Row],[Tournament]],tComplete[Tournament],0),0),"")</f>
        <v>46074</v>
      </c>
      <c r="F615" s="49" t="str">
        <f ca="1">IFERROR(OFFSET(tComplete[[#Headers],[Round]],MATCH(tData[[#This Row],[Tournament]],tComplete[Tournament],0),0),"")</f>
        <v>Regio</v>
      </c>
      <c r="G615" s="41" t="s">
        <v>939</v>
      </c>
      <c r="H615" s="41">
        <v>225</v>
      </c>
      <c r="I615" s="41">
        <v>220</v>
      </c>
      <c r="J615" s="41">
        <v>265</v>
      </c>
      <c r="K615" s="41"/>
      <c r="L615" s="41">
        <v>215</v>
      </c>
      <c r="M615" s="41"/>
      <c r="N615" s="41"/>
      <c r="O615" s="48">
        <f>IF(ISBLANK(B615),"",IF(COUNT(tData[[#This Row],[R1]:[R3]])=0,"",MAX(tData[[#This Row],[R1]:[R3]])))</f>
        <v>265</v>
      </c>
      <c r="P615" s="50">
        <f>IF(ISBLANK(tData[[#This Row],[Tournament]]),"",IF(COUNT(tData[[#This Row],[R1]:[R3]])=0,"",MAX(tData[[#This Row],[R1]:[R3]],tData[[#This Row],[QF]:[F2]])))</f>
        <v>265</v>
      </c>
      <c r="Q615" s="51">
        <f>IF(ISBLANK(tData[[#This Row],[Tournament]]),"",IFERROR(AVERAGE(tData[[#This Row],[R1]:[R3]],tData[[#This Row],[QF]:[F2]]),""))</f>
        <v>231.25</v>
      </c>
      <c r="R615" s="51" t="str">
        <f>IF(ISBLANK(tData[[#This Row],[Tournament]]),"",IF(COUNT(tData[[#This Row],[R1]:[R3]])=0,"No show",RIGHT("000"&amp;FLOOR(tData[[#This Row],[Best]],$R$1),3)&amp;"-"&amp;RIGHT("000"&amp;FLOOR(tData[[#This Row],[Best]],$R$1)+$R$1-1,3)))</f>
        <v>250-299</v>
      </c>
      <c r="S615" s="51" t="str">
        <f>IF(ISBLANK(tData[[#This Row],[Tournament]]),"",IF(COUNT(tData[[#This Row],[R1]:[R3]])=0,"No show",RIGHT("000"&amp;FLOOR(tData[[#This Row],[Best]],$S$1),3)&amp;"-"&amp;RIGHT("000"&amp;FLOOR(tData[[#This Row],[Best]],$S$1)+$S$1-1,3)))</f>
        <v>260-269</v>
      </c>
      <c r="T615" s="58"/>
      <c r="U615" s="48" t="str">
        <f ca="1">IF(OR(tData[[#This Row],[Q]]="X",tData[[#This Row],[Q]]="*"),IFERROR(OFFSET(tComplete[[#Headers],[Next Round]],MATCH(tData[[#This Row],[Tournament]],tComplete[Tournament],0),0),""),"")</f>
        <v/>
      </c>
      <c r="V615" s="41" t="b">
        <f>IF(ISBLANK(tData[[#This Row],[Tournament]]),"",NOT(ISERR(FIND("SAP",UPPER(tData[[#This Row],[Team]])))))</f>
        <v>0</v>
      </c>
    </row>
    <row r="616" spans="2:22" ht="16" x14ac:dyDescent="0.2">
      <c r="B616" s="41" t="s">
        <v>225</v>
      </c>
      <c r="C616" s="41"/>
      <c r="D616" s="41" t="str">
        <f ca="1">IFERROR(OFFSET(tComplete[[#Headers],[Country]],MATCH(tData[[#This Row],[Tournament]],tComplete[Tournament],0),0),"")</f>
        <v>AT</v>
      </c>
      <c r="E616" s="49">
        <f ca="1">IFERROR(OFFSET(tComplete[[#Headers],[Date]],MATCH(tData[[#This Row],[Tournament]],tComplete[Tournament],0),0),"")</f>
        <v>46074</v>
      </c>
      <c r="F616" s="49" t="str">
        <f ca="1">IFERROR(OFFSET(tComplete[[#Headers],[Round]],MATCH(tData[[#This Row],[Tournament]],tComplete[Tournament],0),0),"")</f>
        <v>Regio</v>
      </c>
      <c r="G616" s="41" t="s">
        <v>940</v>
      </c>
      <c r="H616" s="41">
        <v>200</v>
      </c>
      <c r="I616" s="41">
        <v>195</v>
      </c>
      <c r="J616" s="41">
        <v>240</v>
      </c>
      <c r="K616" s="41"/>
      <c r="L616" s="41"/>
      <c r="M616" s="41"/>
      <c r="N616" s="41"/>
      <c r="O616" s="48">
        <f>IF(ISBLANK(B616),"",IF(COUNT(tData[[#This Row],[R1]:[R3]])=0,"",MAX(tData[[#This Row],[R1]:[R3]])))</f>
        <v>240</v>
      </c>
      <c r="P616" s="50">
        <f>IF(ISBLANK(tData[[#This Row],[Tournament]]),"",IF(COUNT(tData[[#This Row],[R1]:[R3]])=0,"",MAX(tData[[#This Row],[R1]:[R3]],tData[[#This Row],[QF]:[F2]])))</f>
        <v>240</v>
      </c>
      <c r="Q616" s="51">
        <f>IF(ISBLANK(tData[[#This Row],[Tournament]]),"",IFERROR(AVERAGE(tData[[#This Row],[R1]:[R3]],tData[[#This Row],[QF]:[F2]]),""))</f>
        <v>211.66666666666666</v>
      </c>
      <c r="R616" s="51" t="str">
        <f>IF(ISBLANK(tData[[#This Row],[Tournament]]),"",IF(COUNT(tData[[#This Row],[R1]:[R3]])=0,"No show",RIGHT("000"&amp;FLOOR(tData[[#This Row],[Best]],$R$1),3)&amp;"-"&amp;RIGHT("000"&amp;FLOOR(tData[[#This Row],[Best]],$R$1)+$R$1-1,3)))</f>
        <v>200-249</v>
      </c>
      <c r="S616" s="51" t="str">
        <f>IF(ISBLANK(tData[[#This Row],[Tournament]]),"",IF(COUNT(tData[[#This Row],[R1]:[R3]])=0,"No show",RIGHT("000"&amp;FLOOR(tData[[#This Row],[Best]],$S$1),3)&amp;"-"&amp;RIGHT("000"&amp;FLOOR(tData[[#This Row],[Best]],$S$1)+$S$1-1,3)))</f>
        <v>240-249</v>
      </c>
      <c r="T616" s="58"/>
      <c r="U616" s="48" t="str">
        <f ca="1">IF(OR(tData[[#This Row],[Q]]="X",tData[[#This Row],[Q]]="*"),IFERROR(OFFSET(tComplete[[#Headers],[Next Round]],MATCH(tData[[#This Row],[Tournament]],tComplete[Tournament],0),0),""),"")</f>
        <v/>
      </c>
      <c r="V616" s="41" t="b">
        <f>IF(ISBLANK(tData[[#This Row],[Tournament]]),"",NOT(ISERR(FIND("SAP",UPPER(tData[[#This Row],[Team]])))))</f>
        <v>0</v>
      </c>
    </row>
    <row r="617" spans="2:22" ht="16" x14ac:dyDescent="0.2">
      <c r="B617" s="41" t="s">
        <v>225</v>
      </c>
      <c r="C617" s="41"/>
      <c r="D617" s="41" t="str">
        <f ca="1">IFERROR(OFFSET(tComplete[[#Headers],[Country]],MATCH(tData[[#This Row],[Tournament]],tComplete[Tournament],0),0),"")</f>
        <v>AT</v>
      </c>
      <c r="E617" s="49">
        <f ca="1">IFERROR(OFFSET(tComplete[[#Headers],[Date]],MATCH(tData[[#This Row],[Tournament]],tComplete[Tournament],0),0),"")</f>
        <v>46074</v>
      </c>
      <c r="F617" s="49" t="str">
        <f ca="1">IFERROR(OFFSET(tComplete[[#Headers],[Round]],MATCH(tData[[#This Row],[Tournament]],tComplete[Tournament],0),0),"")</f>
        <v>Regio</v>
      </c>
      <c r="G617" s="41" t="s">
        <v>941</v>
      </c>
      <c r="H617" s="41">
        <v>195</v>
      </c>
      <c r="I617" s="41">
        <v>145</v>
      </c>
      <c r="J617" s="41">
        <v>155</v>
      </c>
      <c r="K617" s="41"/>
      <c r="L617" s="41"/>
      <c r="M617" s="41"/>
      <c r="N617" s="41"/>
      <c r="O617" s="48">
        <f>IF(ISBLANK(B617),"",IF(COUNT(tData[[#This Row],[R1]:[R3]])=0,"",MAX(tData[[#This Row],[R1]:[R3]])))</f>
        <v>195</v>
      </c>
      <c r="P617" s="50">
        <f>IF(ISBLANK(tData[[#This Row],[Tournament]]),"",IF(COUNT(tData[[#This Row],[R1]:[R3]])=0,"",MAX(tData[[#This Row],[R1]:[R3]],tData[[#This Row],[QF]:[F2]])))</f>
        <v>195</v>
      </c>
      <c r="Q617" s="51">
        <f>IF(ISBLANK(tData[[#This Row],[Tournament]]),"",IFERROR(AVERAGE(tData[[#This Row],[R1]:[R3]],tData[[#This Row],[QF]:[F2]]),""))</f>
        <v>165</v>
      </c>
      <c r="R617" s="51" t="str">
        <f>IF(ISBLANK(tData[[#This Row],[Tournament]]),"",IF(COUNT(tData[[#This Row],[R1]:[R3]])=0,"No show",RIGHT("000"&amp;FLOOR(tData[[#This Row],[Best]],$R$1),3)&amp;"-"&amp;RIGHT("000"&amp;FLOOR(tData[[#This Row],[Best]],$R$1)+$R$1-1,3)))</f>
        <v>150-199</v>
      </c>
      <c r="S617" s="51" t="str">
        <f>IF(ISBLANK(tData[[#This Row],[Tournament]]),"",IF(COUNT(tData[[#This Row],[R1]:[R3]])=0,"No show",RIGHT("000"&amp;FLOOR(tData[[#This Row],[Best]],$S$1),3)&amp;"-"&amp;RIGHT("000"&amp;FLOOR(tData[[#This Row],[Best]],$S$1)+$S$1-1,3)))</f>
        <v>190-199</v>
      </c>
      <c r="T617" s="58"/>
      <c r="U617" s="48" t="str">
        <f ca="1">IF(OR(tData[[#This Row],[Q]]="X",tData[[#This Row],[Q]]="*"),IFERROR(OFFSET(tComplete[[#Headers],[Next Round]],MATCH(tData[[#This Row],[Tournament]],tComplete[Tournament],0),0),""),"")</f>
        <v/>
      </c>
      <c r="V617" s="41" t="b">
        <f>IF(ISBLANK(tData[[#This Row],[Tournament]]),"",NOT(ISERR(FIND("SAP",UPPER(tData[[#This Row],[Team]])))))</f>
        <v>0</v>
      </c>
    </row>
    <row r="618" spans="2:22" ht="16" x14ac:dyDescent="0.2">
      <c r="B618" s="41" t="s">
        <v>225</v>
      </c>
      <c r="C618" s="41"/>
      <c r="D618" s="41" t="str">
        <f ca="1">IFERROR(OFFSET(tComplete[[#Headers],[Country]],MATCH(tData[[#This Row],[Tournament]],tComplete[Tournament],0),0),"")</f>
        <v>AT</v>
      </c>
      <c r="E618" s="49">
        <f ca="1">IFERROR(OFFSET(tComplete[[#Headers],[Date]],MATCH(tData[[#This Row],[Tournament]],tComplete[Tournament],0),0),"")</f>
        <v>46074</v>
      </c>
      <c r="F618" s="49" t="str">
        <f ca="1">IFERROR(OFFSET(tComplete[[#Headers],[Round]],MATCH(tData[[#This Row],[Tournament]],tComplete[Tournament],0),0),"")</f>
        <v>Regio</v>
      </c>
      <c r="G618" s="41" t="s">
        <v>942</v>
      </c>
      <c r="H618" s="41">
        <v>95</v>
      </c>
      <c r="I618" s="41">
        <v>90</v>
      </c>
      <c r="J618" s="41">
        <v>135</v>
      </c>
      <c r="K618" s="41"/>
      <c r="L618" s="41"/>
      <c r="M618" s="41"/>
      <c r="N618" s="41"/>
      <c r="O618" s="48">
        <f>IF(ISBLANK(B618),"",IF(COUNT(tData[[#This Row],[R1]:[R3]])=0,"",MAX(tData[[#This Row],[R1]:[R3]])))</f>
        <v>135</v>
      </c>
      <c r="P618" s="50">
        <f>IF(ISBLANK(tData[[#This Row],[Tournament]]),"",IF(COUNT(tData[[#This Row],[R1]:[R3]])=0,"",MAX(tData[[#This Row],[R1]:[R3]],tData[[#This Row],[QF]:[F2]])))</f>
        <v>135</v>
      </c>
      <c r="Q618" s="51">
        <f>IF(ISBLANK(tData[[#This Row],[Tournament]]),"",IFERROR(AVERAGE(tData[[#This Row],[R1]:[R3]],tData[[#This Row],[QF]:[F2]]),""))</f>
        <v>106.66666666666667</v>
      </c>
      <c r="R618" s="51" t="str">
        <f>IF(ISBLANK(tData[[#This Row],[Tournament]]),"",IF(COUNT(tData[[#This Row],[R1]:[R3]])=0,"No show",RIGHT("000"&amp;FLOOR(tData[[#This Row],[Best]],$R$1),3)&amp;"-"&amp;RIGHT("000"&amp;FLOOR(tData[[#This Row],[Best]],$R$1)+$R$1-1,3)))</f>
        <v>100-149</v>
      </c>
      <c r="S618" s="51" t="str">
        <f>IF(ISBLANK(tData[[#This Row],[Tournament]]),"",IF(COUNT(tData[[#This Row],[R1]:[R3]])=0,"No show",RIGHT("000"&amp;FLOOR(tData[[#This Row],[Best]],$S$1),3)&amp;"-"&amp;RIGHT("000"&amp;FLOOR(tData[[#This Row],[Best]],$S$1)+$S$1-1,3)))</f>
        <v>130-139</v>
      </c>
      <c r="T618" s="58"/>
      <c r="U618" s="48" t="str">
        <f ca="1">IF(OR(tData[[#This Row],[Q]]="X",tData[[#This Row],[Q]]="*"),IFERROR(OFFSET(tComplete[[#Headers],[Next Round]],MATCH(tData[[#This Row],[Tournament]],tComplete[Tournament],0),0),""),"")</f>
        <v/>
      </c>
      <c r="V618" s="41" t="b">
        <f>IF(ISBLANK(tData[[#This Row],[Tournament]]),"",NOT(ISERR(FIND("SAP",UPPER(tData[[#This Row],[Team]])))))</f>
        <v>0</v>
      </c>
    </row>
    <row r="619" spans="2:22" ht="16" x14ac:dyDescent="0.2">
      <c r="B619" s="41" t="s">
        <v>225</v>
      </c>
      <c r="C619" s="41"/>
      <c r="D619" s="41" t="str">
        <f ca="1">IFERROR(OFFSET(tComplete[[#Headers],[Country]],MATCH(tData[[#This Row],[Tournament]],tComplete[Tournament],0),0),"")</f>
        <v>AT</v>
      </c>
      <c r="E619" s="49">
        <f ca="1">IFERROR(OFFSET(tComplete[[#Headers],[Date]],MATCH(tData[[#This Row],[Tournament]],tComplete[Tournament],0),0),"")</f>
        <v>46074</v>
      </c>
      <c r="F619" s="49" t="str">
        <f ca="1">IFERROR(OFFSET(tComplete[[#Headers],[Round]],MATCH(tData[[#This Row],[Tournament]],tComplete[Tournament],0),0),"")</f>
        <v>Regio</v>
      </c>
      <c r="G619" s="41" t="s">
        <v>936</v>
      </c>
      <c r="H619" s="41">
        <v>270</v>
      </c>
      <c r="I619" s="41">
        <v>290</v>
      </c>
      <c r="J619" s="41">
        <v>270</v>
      </c>
      <c r="K619" s="41"/>
      <c r="L619" s="41">
        <v>260</v>
      </c>
      <c r="M619" s="41">
        <v>300</v>
      </c>
      <c r="N619" s="41">
        <v>270</v>
      </c>
      <c r="O619" s="48">
        <f>IF(ISBLANK(B619),"",IF(COUNT(tData[[#This Row],[R1]:[R3]])=0,"",MAX(tData[[#This Row],[R1]:[R3]])))</f>
        <v>290</v>
      </c>
      <c r="P619" s="50">
        <f>IF(ISBLANK(tData[[#This Row],[Tournament]]),"",IF(COUNT(tData[[#This Row],[R1]:[R3]])=0,"",MAX(tData[[#This Row],[R1]:[R3]],tData[[#This Row],[QF]:[F2]])))</f>
        <v>300</v>
      </c>
      <c r="Q619" s="51">
        <f>IF(ISBLANK(tData[[#This Row],[Tournament]]),"",IFERROR(AVERAGE(tData[[#This Row],[R1]:[R3]],tData[[#This Row],[QF]:[F2]]),""))</f>
        <v>276.66666666666669</v>
      </c>
      <c r="R619" s="51" t="str">
        <f>IF(ISBLANK(tData[[#This Row],[Tournament]]),"",IF(COUNT(tData[[#This Row],[R1]:[R3]])=0,"No show",RIGHT("000"&amp;FLOOR(tData[[#This Row],[Best]],$R$1),3)&amp;"-"&amp;RIGHT("000"&amp;FLOOR(tData[[#This Row],[Best]],$R$1)+$R$1-1,3)))</f>
        <v>300-349</v>
      </c>
      <c r="S619" s="51" t="str">
        <f>IF(ISBLANK(tData[[#This Row],[Tournament]]),"",IF(COUNT(tData[[#This Row],[R1]:[R3]])=0,"No show",RIGHT("000"&amp;FLOOR(tData[[#This Row],[Best]],$S$1),3)&amp;"-"&amp;RIGHT("000"&amp;FLOOR(tData[[#This Row],[Best]],$S$1)+$S$1-1,3)))</f>
        <v>300-309</v>
      </c>
      <c r="T619" s="58"/>
      <c r="U619" s="48" t="str">
        <f ca="1">IF(OR(tData[[#This Row],[Q]]="X",tData[[#This Row],[Q]]="*"),IFERROR(OFFSET(tComplete[[#Headers],[Next Round]],MATCH(tData[[#This Row],[Tournament]],tComplete[Tournament],0),0),""),"")</f>
        <v/>
      </c>
      <c r="V619" s="41" t="b">
        <f>IF(ISBLANK(tData[[#This Row],[Tournament]]),"",NOT(ISERR(FIND("SAP",UPPER(tData[[#This Row],[Team]])))))</f>
        <v>0</v>
      </c>
    </row>
    <row r="620" spans="2:22" ht="16" x14ac:dyDescent="0.2">
      <c r="B620" s="41" t="s">
        <v>225</v>
      </c>
      <c r="C620" s="41"/>
      <c r="D620" s="41" t="str">
        <f ca="1">IFERROR(OFFSET(tComplete[[#Headers],[Country]],MATCH(tData[[#This Row],[Tournament]],tComplete[Tournament],0),0),"")</f>
        <v>AT</v>
      </c>
      <c r="E620" s="49">
        <f ca="1">IFERROR(OFFSET(tComplete[[#Headers],[Date]],MATCH(tData[[#This Row],[Tournament]],tComplete[Tournament],0),0),"")</f>
        <v>46074</v>
      </c>
      <c r="F620" s="49" t="str">
        <f ca="1">IFERROR(OFFSET(tComplete[[#Headers],[Round]],MATCH(tData[[#This Row],[Tournament]],tComplete[Tournament],0),0),"")</f>
        <v>Regio</v>
      </c>
      <c r="G620" s="41" t="s">
        <v>935</v>
      </c>
      <c r="H620" s="41">
        <v>290</v>
      </c>
      <c r="I620" s="41">
        <v>300</v>
      </c>
      <c r="J620" s="41">
        <v>280</v>
      </c>
      <c r="K620" s="41"/>
      <c r="L620" s="41">
        <v>280</v>
      </c>
      <c r="M620" s="41">
        <v>300</v>
      </c>
      <c r="N620" s="41">
        <v>290</v>
      </c>
      <c r="O620" s="48">
        <f>IF(ISBLANK(B620),"",IF(COUNT(tData[[#This Row],[R1]:[R3]])=0,"",MAX(tData[[#This Row],[R1]:[R3]])))</f>
        <v>300</v>
      </c>
      <c r="P620" s="50">
        <f>IF(ISBLANK(tData[[#This Row],[Tournament]]),"",IF(COUNT(tData[[#This Row],[R1]:[R3]])=0,"",MAX(tData[[#This Row],[R1]:[R3]],tData[[#This Row],[QF]:[F2]])))</f>
        <v>300</v>
      </c>
      <c r="Q620" s="51">
        <f>IF(ISBLANK(tData[[#This Row],[Tournament]]),"",IFERROR(AVERAGE(tData[[#This Row],[R1]:[R3]],tData[[#This Row],[QF]:[F2]]),""))</f>
        <v>290</v>
      </c>
      <c r="R620" s="51" t="str">
        <f>IF(ISBLANK(tData[[#This Row],[Tournament]]),"",IF(COUNT(tData[[#This Row],[R1]:[R3]])=0,"No show",RIGHT("000"&amp;FLOOR(tData[[#This Row],[Best]],$R$1),3)&amp;"-"&amp;RIGHT("000"&amp;FLOOR(tData[[#This Row],[Best]],$R$1)+$R$1-1,3)))</f>
        <v>300-349</v>
      </c>
      <c r="S620" s="51" t="str">
        <f>IF(ISBLANK(tData[[#This Row],[Tournament]]),"",IF(COUNT(tData[[#This Row],[R1]:[R3]])=0,"No show",RIGHT("000"&amp;FLOOR(tData[[#This Row],[Best]],$S$1),3)&amp;"-"&amp;RIGHT("000"&amp;FLOOR(tData[[#This Row],[Best]],$S$1)+$S$1-1,3)))</f>
        <v>300-309</v>
      </c>
      <c r="T620" s="58" t="s">
        <v>74</v>
      </c>
      <c r="U620" s="48" t="str">
        <f ca="1">IF(OR(tData[[#This Row],[Q]]="X",tData[[#This Row],[Q]]="*"),IFERROR(OFFSET(tComplete[[#Headers],[Next Round]],MATCH(tData[[#This Row],[Tournament]],tComplete[Tournament],0),0),""),"")</f>
        <v>Qualifikation Österreich - Tirol</v>
      </c>
      <c r="V620" s="41" t="b">
        <f>IF(ISBLANK(tData[[#This Row],[Tournament]]),"",NOT(ISERR(FIND("SAP",UPPER(tData[[#This Row],[Team]])))))</f>
        <v>0</v>
      </c>
    </row>
    <row r="621" spans="2:22" ht="16" x14ac:dyDescent="0.2">
      <c r="B621" s="41" t="s">
        <v>226</v>
      </c>
      <c r="C621" s="41"/>
      <c r="D621" s="41" t="str">
        <f ca="1">IFERROR(OFFSET(tComplete[[#Headers],[Country]],MATCH(tData[[#This Row],[Tournament]],tComplete[Tournament],0),0),"")</f>
        <v>DE</v>
      </c>
      <c r="E621" s="49">
        <f ca="1">IFERROR(OFFSET(tComplete[[#Headers],[Date]],MATCH(tData[[#This Row],[Tournament]],tComplete[Tournament],0),0),"")</f>
        <v>46075</v>
      </c>
      <c r="F621" s="49" t="str">
        <f ca="1">IFERROR(OFFSET(tComplete[[#Headers],[Round]],MATCH(tData[[#This Row],[Tournament]],tComplete[Tournament],0),0),"")</f>
        <v>Qualifier</v>
      </c>
      <c r="G621" s="41" t="s">
        <v>614</v>
      </c>
      <c r="H621" s="41">
        <v>495</v>
      </c>
      <c r="I621" s="41">
        <v>385</v>
      </c>
      <c r="J621" s="41">
        <v>405</v>
      </c>
      <c r="K621" s="41">
        <v>460</v>
      </c>
      <c r="L621" s="41">
        <v>505</v>
      </c>
      <c r="M621" s="41">
        <v>490</v>
      </c>
      <c r="N621" s="41">
        <v>455</v>
      </c>
      <c r="O621" s="48">
        <f>IF(ISBLANK(B621),"",IF(COUNT(tData[[#This Row],[R1]:[R3]])=0,"",MAX(tData[[#This Row],[R1]:[R3]])))</f>
        <v>495</v>
      </c>
      <c r="P621" s="50">
        <f>IF(ISBLANK(tData[[#This Row],[Tournament]]),"",IF(COUNT(tData[[#This Row],[R1]:[R3]])=0,"",MAX(tData[[#This Row],[R1]:[R3]],tData[[#This Row],[QF]:[F2]])))</f>
        <v>505</v>
      </c>
      <c r="Q621" s="51">
        <f>IF(ISBLANK(tData[[#This Row],[Tournament]]),"",IFERROR(AVERAGE(tData[[#This Row],[R1]:[R3]],tData[[#This Row],[QF]:[F2]]),""))</f>
        <v>456.42857142857144</v>
      </c>
      <c r="R621" s="51" t="str">
        <f>IF(ISBLANK(tData[[#This Row],[Tournament]]),"",IF(COUNT(tData[[#This Row],[R1]:[R3]])=0,"No show",RIGHT("000"&amp;FLOOR(tData[[#This Row],[Best]],$R$1),3)&amp;"-"&amp;RIGHT("000"&amp;FLOOR(tData[[#This Row],[Best]],$R$1)+$R$1-1,3)))</f>
        <v>500-549</v>
      </c>
      <c r="S621" s="51" t="str">
        <f>IF(ISBLANK(tData[[#This Row],[Tournament]]),"",IF(COUNT(tData[[#This Row],[R1]:[R3]])=0,"No show",RIGHT("000"&amp;FLOOR(tData[[#This Row],[Best]],$S$1),3)&amp;"-"&amp;RIGHT("000"&amp;FLOOR(tData[[#This Row],[Best]],$S$1)+$S$1-1,3)))</f>
        <v>500-509</v>
      </c>
      <c r="T621" s="58" t="s">
        <v>74</v>
      </c>
      <c r="U621" s="48" t="str">
        <f ca="1">IF(OR(tData[[#This Row],[Q]]="X",tData[[#This Row],[Q]]="*"),IFERROR(OFFSET(tComplete[[#Headers],[Next Round]],MATCH(tData[[#This Row],[Tournament]],tComplete[Tournament],0),0),""),"")</f>
        <v>Finale 2025/26 - Leipzig</v>
      </c>
      <c r="V621" s="41" t="b">
        <f>IF(ISBLANK(tData[[#This Row],[Tournament]]),"",NOT(ISERR(FIND("SAP",UPPER(tData[[#This Row],[Team]])))))</f>
        <v>0</v>
      </c>
    </row>
    <row r="622" spans="2:22" ht="16" x14ac:dyDescent="0.2">
      <c r="B622" s="41" t="s">
        <v>226</v>
      </c>
      <c r="C622" s="41"/>
      <c r="D622" s="41" t="str">
        <f ca="1">IFERROR(OFFSET(tComplete[[#Headers],[Country]],MATCH(tData[[#This Row],[Tournament]],tComplete[Tournament],0),0),"")</f>
        <v>DE</v>
      </c>
      <c r="E622" s="49">
        <f ca="1">IFERROR(OFFSET(tComplete[[#Headers],[Date]],MATCH(tData[[#This Row],[Tournament]],tComplete[Tournament],0),0),"")</f>
        <v>46075</v>
      </c>
      <c r="F622" s="49" t="str">
        <f ca="1">IFERROR(OFFSET(tComplete[[#Headers],[Round]],MATCH(tData[[#This Row],[Tournament]],tComplete[Tournament],0),0),"")</f>
        <v>Qualifier</v>
      </c>
      <c r="G622" s="41" t="s">
        <v>708</v>
      </c>
      <c r="H622" s="41">
        <v>435</v>
      </c>
      <c r="I622" s="41">
        <v>480</v>
      </c>
      <c r="J622" s="41">
        <v>505</v>
      </c>
      <c r="K622" s="41">
        <v>500</v>
      </c>
      <c r="L622" s="41">
        <v>430</v>
      </c>
      <c r="M622" s="41">
        <v>535</v>
      </c>
      <c r="N622" s="41">
        <v>410</v>
      </c>
      <c r="O622" s="48">
        <f>IF(ISBLANK(B622),"",IF(COUNT(tData[[#This Row],[R1]:[R3]])=0,"",MAX(tData[[#This Row],[R1]:[R3]])))</f>
        <v>505</v>
      </c>
      <c r="P622" s="50">
        <f>IF(ISBLANK(tData[[#This Row],[Tournament]]),"",IF(COUNT(tData[[#This Row],[R1]:[R3]])=0,"",MAX(tData[[#This Row],[R1]:[R3]],tData[[#This Row],[QF]:[F2]])))</f>
        <v>535</v>
      </c>
      <c r="Q622" s="51">
        <f>IF(ISBLANK(tData[[#This Row],[Tournament]]),"",IFERROR(AVERAGE(tData[[#This Row],[R1]:[R3]],tData[[#This Row],[QF]:[F2]]),""))</f>
        <v>470.71428571428572</v>
      </c>
      <c r="R622" s="51" t="str">
        <f>IF(ISBLANK(tData[[#This Row],[Tournament]]),"",IF(COUNT(tData[[#This Row],[R1]:[R3]])=0,"No show",RIGHT("000"&amp;FLOOR(tData[[#This Row],[Best]],$R$1),3)&amp;"-"&amp;RIGHT("000"&amp;FLOOR(tData[[#This Row],[Best]],$R$1)+$R$1-1,3)))</f>
        <v>500-549</v>
      </c>
      <c r="S622" s="51" t="str">
        <f>IF(ISBLANK(tData[[#This Row],[Tournament]]),"",IF(COUNT(tData[[#This Row],[R1]:[R3]])=0,"No show",RIGHT("000"&amp;FLOOR(tData[[#This Row],[Best]],$S$1),3)&amp;"-"&amp;RIGHT("000"&amp;FLOOR(tData[[#This Row],[Best]],$S$1)+$S$1-1,3)))</f>
        <v>530-539</v>
      </c>
      <c r="T622" s="58" t="s">
        <v>74</v>
      </c>
      <c r="U622" s="48" t="str">
        <f ca="1">IF(OR(tData[[#This Row],[Q]]="X",tData[[#This Row],[Q]]="*"),IFERROR(OFFSET(tComplete[[#Headers],[Next Round]],MATCH(tData[[#This Row],[Tournament]],tComplete[Tournament],0),0),""),"")</f>
        <v>Finale 2025/26 - Leipzig</v>
      </c>
      <c r="V622" s="41" t="b">
        <f>IF(ISBLANK(tData[[#This Row],[Tournament]]),"",NOT(ISERR(FIND("SAP",UPPER(tData[[#This Row],[Team]])))))</f>
        <v>0</v>
      </c>
    </row>
    <row r="623" spans="2:22" ht="16" x14ac:dyDescent="0.2">
      <c r="B623" s="41" t="s">
        <v>226</v>
      </c>
      <c r="C623" s="41"/>
      <c r="D623" s="41" t="str">
        <f ca="1">IFERROR(OFFSET(tComplete[[#Headers],[Country]],MATCH(tData[[#This Row],[Tournament]],tComplete[Tournament],0),0),"")</f>
        <v>DE</v>
      </c>
      <c r="E623" s="49">
        <f ca="1">IFERROR(OFFSET(tComplete[[#Headers],[Date]],MATCH(tData[[#This Row],[Tournament]],tComplete[Tournament],0),0),"")</f>
        <v>46075</v>
      </c>
      <c r="F623" s="49" t="str">
        <f ca="1">IFERROR(OFFSET(tComplete[[#Headers],[Round]],MATCH(tData[[#This Row],[Tournament]],tComplete[Tournament],0),0),"")</f>
        <v>Qualifier</v>
      </c>
      <c r="G623" s="41" t="s">
        <v>667</v>
      </c>
      <c r="H623" s="41">
        <v>405</v>
      </c>
      <c r="I623" s="41">
        <v>360</v>
      </c>
      <c r="J623" s="41">
        <v>425</v>
      </c>
      <c r="K623" s="41">
        <v>445</v>
      </c>
      <c r="L623" s="41">
        <v>415</v>
      </c>
      <c r="M623" s="41"/>
      <c r="N623" s="41"/>
      <c r="O623" s="48">
        <f>IF(ISBLANK(B623),"",IF(COUNT(tData[[#This Row],[R1]:[R3]])=0,"",MAX(tData[[#This Row],[R1]:[R3]])))</f>
        <v>425</v>
      </c>
      <c r="P623" s="50">
        <f>IF(ISBLANK(tData[[#This Row],[Tournament]]),"",IF(COUNT(tData[[#This Row],[R1]:[R3]])=0,"",MAX(tData[[#This Row],[R1]:[R3]],tData[[#This Row],[QF]:[F2]])))</f>
        <v>445</v>
      </c>
      <c r="Q623" s="51">
        <f>IF(ISBLANK(tData[[#This Row],[Tournament]]),"",IFERROR(AVERAGE(tData[[#This Row],[R1]:[R3]],tData[[#This Row],[QF]:[F2]]),""))</f>
        <v>410</v>
      </c>
      <c r="R623" s="51" t="str">
        <f>IF(ISBLANK(tData[[#This Row],[Tournament]]),"",IF(COUNT(tData[[#This Row],[R1]:[R3]])=0,"No show",RIGHT("000"&amp;FLOOR(tData[[#This Row],[Best]],$R$1),3)&amp;"-"&amp;RIGHT("000"&amp;FLOOR(tData[[#This Row],[Best]],$R$1)+$R$1-1,3)))</f>
        <v>400-449</v>
      </c>
      <c r="S623" s="51" t="str">
        <f>IF(ISBLANK(tData[[#This Row],[Tournament]]),"",IF(COUNT(tData[[#This Row],[R1]:[R3]])=0,"No show",RIGHT("000"&amp;FLOOR(tData[[#This Row],[Best]],$S$1),3)&amp;"-"&amp;RIGHT("000"&amp;FLOOR(tData[[#This Row],[Best]],$S$1)+$S$1-1,3)))</f>
        <v>440-449</v>
      </c>
      <c r="T623" s="58"/>
      <c r="U623" s="48" t="str">
        <f ca="1">IF(OR(tData[[#This Row],[Q]]="X",tData[[#This Row],[Q]]="*"),IFERROR(OFFSET(tComplete[[#Headers],[Next Round]],MATCH(tData[[#This Row],[Tournament]],tComplete[Tournament],0),0),""),"")</f>
        <v/>
      </c>
      <c r="V623" s="41" t="b">
        <f>IF(ISBLANK(tData[[#This Row],[Tournament]]),"",NOT(ISERR(FIND("SAP",UPPER(tData[[#This Row],[Team]])))))</f>
        <v>0</v>
      </c>
    </row>
    <row r="624" spans="2:22" ht="16" x14ac:dyDescent="0.2">
      <c r="B624" s="41" t="s">
        <v>226</v>
      </c>
      <c r="C624" s="41"/>
      <c r="D624" s="41" t="str">
        <f ca="1">IFERROR(OFFSET(tComplete[[#Headers],[Country]],MATCH(tData[[#This Row],[Tournament]],tComplete[Tournament],0),0),"")</f>
        <v>DE</v>
      </c>
      <c r="E624" s="49">
        <f ca="1">IFERROR(OFFSET(tComplete[[#Headers],[Date]],MATCH(tData[[#This Row],[Tournament]],tComplete[Tournament],0),0),"")</f>
        <v>46075</v>
      </c>
      <c r="F624" s="49" t="str">
        <f ca="1">IFERROR(OFFSET(tComplete[[#Headers],[Round]],MATCH(tData[[#This Row],[Tournament]],tComplete[Tournament],0),0),"")</f>
        <v>Qualifier</v>
      </c>
      <c r="G624" s="41" t="s">
        <v>902</v>
      </c>
      <c r="H624" s="41">
        <v>375</v>
      </c>
      <c r="I624" s="41">
        <v>310</v>
      </c>
      <c r="J624" s="41">
        <v>405</v>
      </c>
      <c r="K624" s="41">
        <v>505</v>
      </c>
      <c r="L624" s="41">
        <v>385</v>
      </c>
      <c r="M624" s="41"/>
      <c r="N624" s="41"/>
      <c r="O624" s="48">
        <f>IF(ISBLANK(B624),"",IF(COUNT(tData[[#This Row],[R1]:[R3]])=0,"",MAX(tData[[#This Row],[R1]:[R3]])))</f>
        <v>405</v>
      </c>
      <c r="P624" s="50">
        <f>IF(ISBLANK(tData[[#This Row],[Tournament]]),"",IF(COUNT(tData[[#This Row],[R1]:[R3]])=0,"",MAX(tData[[#This Row],[R1]:[R3]],tData[[#This Row],[QF]:[F2]])))</f>
        <v>505</v>
      </c>
      <c r="Q624" s="51">
        <f>IF(ISBLANK(tData[[#This Row],[Tournament]]),"",IFERROR(AVERAGE(tData[[#This Row],[R1]:[R3]],tData[[#This Row],[QF]:[F2]]),""))</f>
        <v>396</v>
      </c>
      <c r="R624" s="51" t="str">
        <f>IF(ISBLANK(tData[[#This Row],[Tournament]]),"",IF(COUNT(tData[[#This Row],[R1]:[R3]])=0,"No show",RIGHT("000"&amp;FLOOR(tData[[#This Row],[Best]],$R$1),3)&amp;"-"&amp;RIGHT("000"&amp;FLOOR(tData[[#This Row],[Best]],$R$1)+$R$1-1,3)))</f>
        <v>500-549</v>
      </c>
      <c r="S624" s="51" t="str">
        <f>IF(ISBLANK(tData[[#This Row],[Tournament]]),"",IF(COUNT(tData[[#This Row],[R1]:[R3]])=0,"No show",RIGHT("000"&amp;FLOOR(tData[[#This Row],[Best]],$S$1),3)&amp;"-"&amp;RIGHT("000"&amp;FLOOR(tData[[#This Row],[Best]],$S$1)+$S$1-1,3)))</f>
        <v>500-509</v>
      </c>
      <c r="T624" s="58"/>
      <c r="U624" s="48" t="str">
        <f ca="1">IF(OR(tData[[#This Row],[Q]]="X",tData[[#This Row],[Q]]="*"),IFERROR(OFFSET(tComplete[[#Headers],[Next Round]],MATCH(tData[[#This Row],[Tournament]],tComplete[Tournament],0),0),""),"")</f>
        <v/>
      </c>
      <c r="V624" s="41" t="b">
        <f>IF(ISBLANK(tData[[#This Row],[Tournament]]),"",NOT(ISERR(FIND("SAP",UPPER(tData[[#This Row],[Team]])))))</f>
        <v>0</v>
      </c>
    </row>
    <row r="625" spans="2:22" ht="16" x14ac:dyDescent="0.2">
      <c r="B625" s="41" t="s">
        <v>226</v>
      </c>
      <c r="C625" s="41"/>
      <c r="D625" s="41" t="str">
        <f ca="1">IFERROR(OFFSET(tComplete[[#Headers],[Country]],MATCH(tData[[#This Row],[Tournament]],tComplete[Tournament],0),0),"")</f>
        <v>DE</v>
      </c>
      <c r="E625" s="49">
        <f ca="1">IFERROR(OFFSET(tComplete[[#Headers],[Date]],MATCH(tData[[#This Row],[Tournament]],tComplete[Tournament],0),0),"")</f>
        <v>46075</v>
      </c>
      <c r="F625" s="49" t="str">
        <f ca="1">IFERROR(OFFSET(tComplete[[#Headers],[Round]],MATCH(tData[[#This Row],[Tournament]],tComplete[Tournament],0),0),"")</f>
        <v>Qualifier</v>
      </c>
      <c r="G625" s="41" t="s">
        <v>904</v>
      </c>
      <c r="H625" s="41">
        <v>320</v>
      </c>
      <c r="I625" s="41">
        <v>330</v>
      </c>
      <c r="J625" s="41">
        <v>220</v>
      </c>
      <c r="K625" s="41">
        <v>350</v>
      </c>
      <c r="L625" s="41"/>
      <c r="M625" s="41"/>
      <c r="N625" s="41"/>
      <c r="O625" s="48">
        <f>IF(ISBLANK(B625),"",IF(COUNT(tData[[#This Row],[R1]:[R3]])=0,"",MAX(tData[[#This Row],[R1]:[R3]])))</f>
        <v>330</v>
      </c>
      <c r="P625" s="50">
        <f>IF(ISBLANK(tData[[#This Row],[Tournament]]),"",IF(COUNT(tData[[#This Row],[R1]:[R3]])=0,"",MAX(tData[[#This Row],[R1]:[R3]],tData[[#This Row],[QF]:[F2]])))</f>
        <v>350</v>
      </c>
      <c r="Q625" s="51">
        <f>IF(ISBLANK(tData[[#This Row],[Tournament]]),"",IFERROR(AVERAGE(tData[[#This Row],[R1]:[R3]],tData[[#This Row],[QF]:[F2]]),""))</f>
        <v>305</v>
      </c>
      <c r="R625" s="51" t="str">
        <f>IF(ISBLANK(tData[[#This Row],[Tournament]]),"",IF(COUNT(tData[[#This Row],[R1]:[R3]])=0,"No show",RIGHT("000"&amp;FLOOR(tData[[#This Row],[Best]],$R$1),3)&amp;"-"&amp;RIGHT("000"&amp;FLOOR(tData[[#This Row],[Best]],$R$1)+$R$1-1,3)))</f>
        <v>350-399</v>
      </c>
      <c r="S625" s="51" t="str">
        <f>IF(ISBLANK(tData[[#This Row],[Tournament]]),"",IF(COUNT(tData[[#This Row],[R1]:[R3]])=0,"No show",RIGHT("000"&amp;FLOOR(tData[[#This Row],[Best]],$S$1),3)&amp;"-"&amp;RIGHT("000"&amp;FLOOR(tData[[#This Row],[Best]],$S$1)+$S$1-1,3)))</f>
        <v>350-359</v>
      </c>
      <c r="T625" s="58"/>
      <c r="U625" s="48" t="str">
        <f ca="1">IF(OR(tData[[#This Row],[Q]]="X",tData[[#This Row],[Q]]="*"),IFERROR(OFFSET(tComplete[[#Headers],[Next Round]],MATCH(tData[[#This Row],[Tournament]],tComplete[Tournament],0),0),""),"")</f>
        <v/>
      </c>
      <c r="V625" s="41" t="b">
        <f>IF(ISBLANK(tData[[#This Row],[Tournament]]),"",NOT(ISERR(FIND("SAP",UPPER(tData[[#This Row],[Team]])))))</f>
        <v>0</v>
      </c>
    </row>
    <row r="626" spans="2:22" ht="16" x14ac:dyDescent="0.2">
      <c r="B626" s="41" t="s">
        <v>226</v>
      </c>
      <c r="C626" s="41"/>
      <c r="D626" s="41" t="str">
        <f ca="1">IFERROR(OFFSET(tComplete[[#Headers],[Country]],MATCH(tData[[#This Row],[Tournament]],tComplete[Tournament],0),0),"")</f>
        <v>DE</v>
      </c>
      <c r="E626" s="49">
        <f ca="1">IFERROR(OFFSET(tComplete[[#Headers],[Date]],MATCH(tData[[#This Row],[Tournament]],tComplete[Tournament],0),0),"")</f>
        <v>46075</v>
      </c>
      <c r="F626" s="49" t="str">
        <f ca="1">IFERROR(OFFSET(tComplete[[#Headers],[Round]],MATCH(tData[[#This Row],[Tournament]],tComplete[Tournament],0),0),"")</f>
        <v>Qualifier</v>
      </c>
      <c r="G626" s="41" t="s">
        <v>905</v>
      </c>
      <c r="H626" s="41">
        <v>325</v>
      </c>
      <c r="I626" s="41">
        <v>315</v>
      </c>
      <c r="J626" s="41">
        <v>305</v>
      </c>
      <c r="K626" s="41">
        <v>265</v>
      </c>
      <c r="L626" s="41"/>
      <c r="M626" s="41"/>
      <c r="N626" s="41"/>
      <c r="O626" s="48">
        <f>IF(ISBLANK(B626),"",IF(COUNT(tData[[#This Row],[R1]:[R3]])=0,"",MAX(tData[[#This Row],[R1]:[R3]])))</f>
        <v>325</v>
      </c>
      <c r="P626" s="50">
        <f>IF(ISBLANK(tData[[#This Row],[Tournament]]),"",IF(COUNT(tData[[#This Row],[R1]:[R3]])=0,"",MAX(tData[[#This Row],[R1]:[R3]],tData[[#This Row],[QF]:[F2]])))</f>
        <v>325</v>
      </c>
      <c r="Q626" s="51">
        <f>IF(ISBLANK(tData[[#This Row],[Tournament]]),"",IFERROR(AVERAGE(tData[[#This Row],[R1]:[R3]],tData[[#This Row],[QF]:[F2]]),""))</f>
        <v>302.5</v>
      </c>
      <c r="R626" s="51" t="str">
        <f>IF(ISBLANK(tData[[#This Row],[Tournament]]),"",IF(COUNT(tData[[#This Row],[R1]:[R3]])=0,"No show",RIGHT("000"&amp;FLOOR(tData[[#This Row],[Best]],$R$1),3)&amp;"-"&amp;RIGHT("000"&amp;FLOOR(tData[[#This Row],[Best]],$R$1)+$R$1-1,3)))</f>
        <v>300-349</v>
      </c>
      <c r="S626" s="51" t="str">
        <f>IF(ISBLANK(tData[[#This Row],[Tournament]]),"",IF(COUNT(tData[[#This Row],[R1]:[R3]])=0,"No show",RIGHT("000"&amp;FLOOR(tData[[#This Row],[Best]],$S$1),3)&amp;"-"&amp;RIGHT("000"&amp;FLOOR(tData[[#This Row],[Best]],$S$1)+$S$1-1,3)))</f>
        <v>320-329</v>
      </c>
      <c r="T626" s="58"/>
      <c r="U626" s="48" t="str">
        <f ca="1">IF(OR(tData[[#This Row],[Q]]="X",tData[[#This Row],[Q]]="*"),IFERROR(OFFSET(tComplete[[#Headers],[Next Round]],MATCH(tData[[#This Row],[Tournament]],tComplete[Tournament],0),0),""),"")</f>
        <v/>
      </c>
      <c r="V626" s="41" t="b">
        <f>IF(ISBLANK(tData[[#This Row],[Tournament]]),"",NOT(ISERR(FIND("SAP",UPPER(tData[[#This Row],[Team]])))))</f>
        <v>0</v>
      </c>
    </row>
    <row r="627" spans="2:22" ht="16" x14ac:dyDescent="0.2">
      <c r="B627" s="41" t="s">
        <v>226</v>
      </c>
      <c r="C627" s="41"/>
      <c r="D627" s="41" t="str">
        <f ca="1">IFERROR(OFFSET(tComplete[[#Headers],[Country]],MATCH(tData[[#This Row],[Tournament]],tComplete[Tournament],0),0),"")</f>
        <v>DE</v>
      </c>
      <c r="E627" s="49">
        <f ca="1">IFERROR(OFFSET(tComplete[[#Headers],[Date]],MATCH(tData[[#This Row],[Tournament]],tComplete[Tournament],0),0),"")</f>
        <v>46075</v>
      </c>
      <c r="F627" s="49" t="str">
        <f ca="1">IFERROR(OFFSET(tComplete[[#Headers],[Round]],MATCH(tData[[#This Row],[Tournament]],tComplete[Tournament],0),0),"")</f>
        <v>Qualifier</v>
      </c>
      <c r="G627" s="41" t="s">
        <v>769</v>
      </c>
      <c r="H627" s="41">
        <v>270</v>
      </c>
      <c r="I627" s="41">
        <v>300</v>
      </c>
      <c r="J627" s="41">
        <v>300</v>
      </c>
      <c r="K627" s="41">
        <v>255</v>
      </c>
      <c r="L627" s="41"/>
      <c r="M627" s="41"/>
      <c r="N627" s="41"/>
      <c r="O627" s="48">
        <f>IF(ISBLANK(B627),"",IF(COUNT(tData[[#This Row],[R1]:[R3]])=0,"",MAX(tData[[#This Row],[R1]:[R3]])))</f>
        <v>300</v>
      </c>
      <c r="P627" s="50">
        <f>IF(ISBLANK(tData[[#This Row],[Tournament]]),"",IF(COUNT(tData[[#This Row],[R1]:[R3]])=0,"",MAX(tData[[#This Row],[R1]:[R3]],tData[[#This Row],[QF]:[F2]])))</f>
        <v>300</v>
      </c>
      <c r="Q627" s="51">
        <f>IF(ISBLANK(tData[[#This Row],[Tournament]]),"",IFERROR(AVERAGE(tData[[#This Row],[R1]:[R3]],tData[[#This Row],[QF]:[F2]]),""))</f>
        <v>281.25</v>
      </c>
      <c r="R627" s="51" t="str">
        <f>IF(ISBLANK(tData[[#This Row],[Tournament]]),"",IF(COUNT(tData[[#This Row],[R1]:[R3]])=0,"No show",RIGHT("000"&amp;FLOOR(tData[[#This Row],[Best]],$R$1),3)&amp;"-"&amp;RIGHT("000"&amp;FLOOR(tData[[#This Row],[Best]],$R$1)+$R$1-1,3)))</f>
        <v>300-349</v>
      </c>
      <c r="S627" s="51" t="str">
        <f>IF(ISBLANK(tData[[#This Row],[Tournament]]),"",IF(COUNT(tData[[#This Row],[R1]:[R3]])=0,"No show",RIGHT("000"&amp;FLOOR(tData[[#This Row],[Best]],$S$1),3)&amp;"-"&amp;RIGHT("000"&amp;FLOOR(tData[[#This Row],[Best]],$S$1)+$S$1-1,3)))</f>
        <v>300-309</v>
      </c>
      <c r="T627" s="58"/>
      <c r="U627" s="48" t="str">
        <f ca="1">IF(OR(tData[[#This Row],[Q]]="X",tData[[#This Row],[Q]]="*"),IFERROR(OFFSET(tComplete[[#Headers],[Next Round]],MATCH(tData[[#This Row],[Tournament]],tComplete[Tournament],0),0),""),"")</f>
        <v/>
      </c>
      <c r="V627" s="41" t="b">
        <f>IF(ISBLANK(tData[[#This Row],[Tournament]]),"",NOT(ISERR(FIND("SAP",UPPER(tData[[#This Row],[Team]])))))</f>
        <v>0</v>
      </c>
    </row>
    <row r="628" spans="2:22" ht="16" x14ac:dyDescent="0.2">
      <c r="B628" s="41" t="s">
        <v>226</v>
      </c>
      <c r="C628" s="41"/>
      <c r="D628" s="41" t="str">
        <f ca="1">IFERROR(OFFSET(tComplete[[#Headers],[Country]],MATCH(tData[[#This Row],[Tournament]],tComplete[Tournament],0),0),"")</f>
        <v>DE</v>
      </c>
      <c r="E628" s="49">
        <f ca="1">IFERROR(OFFSET(tComplete[[#Headers],[Date]],MATCH(tData[[#This Row],[Tournament]],tComplete[Tournament],0),0),"")</f>
        <v>46075</v>
      </c>
      <c r="F628" s="49" t="str">
        <f ca="1">IFERROR(OFFSET(tComplete[[#Headers],[Round]],MATCH(tData[[#This Row],[Tournament]],tComplete[Tournament],0),0),"")</f>
        <v>Qualifier</v>
      </c>
      <c r="G628" s="41" t="s">
        <v>396</v>
      </c>
      <c r="H628" s="41">
        <v>290</v>
      </c>
      <c r="I628" s="41">
        <v>265</v>
      </c>
      <c r="J628" s="41">
        <v>325</v>
      </c>
      <c r="K628" s="41">
        <v>165</v>
      </c>
      <c r="L628" s="41"/>
      <c r="M628" s="41"/>
      <c r="N628" s="41"/>
      <c r="O628" s="48">
        <f>IF(ISBLANK(B628),"",IF(COUNT(tData[[#This Row],[R1]:[R3]])=0,"",MAX(tData[[#This Row],[R1]:[R3]])))</f>
        <v>325</v>
      </c>
      <c r="P628" s="50">
        <f>IF(ISBLANK(tData[[#This Row],[Tournament]]),"",IF(COUNT(tData[[#This Row],[R1]:[R3]])=0,"",MAX(tData[[#This Row],[R1]:[R3]],tData[[#This Row],[QF]:[F2]])))</f>
        <v>325</v>
      </c>
      <c r="Q628" s="51">
        <f>IF(ISBLANK(tData[[#This Row],[Tournament]]),"",IFERROR(AVERAGE(tData[[#This Row],[R1]:[R3]],tData[[#This Row],[QF]:[F2]]),""))</f>
        <v>261.25</v>
      </c>
      <c r="R628" s="51" t="str">
        <f>IF(ISBLANK(tData[[#This Row],[Tournament]]),"",IF(COUNT(tData[[#This Row],[R1]:[R3]])=0,"No show",RIGHT("000"&amp;FLOOR(tData[[#This Row],[Best]],$R$1),3)&amp;"-"&amp;RIGHT("000"&amp;FLOOR(tData[[#This Row],[Best]],$R$1)+$R$1-1,3)))</f>
        <v>300-349</v>
      </c>
      <c r="S628" s="51" t="str">
        <f>IF(ISBLANK(tData[[#This Row],[Tournament]]),"",IF(COUNT(tData[[#This Row],[R1]:[R3]])=0,"No show",RIGHT("000"&amp;FLOOR(tData[[#This Row],[Best]],$S$1),3)&amp;"-"&amp;RIGHT("000"&amp;FLOOR(tData[[#This Row],[Best]],$S$1)+$S$1-1,3)))</f>
        <v>320-329</v>
      </c>
      <c r="T628" s="58"/>
      <c r="U628" s="48" t="str">
        <f ca="1">IF(OR(tData[[#This Row],[Q]]="X",tData[[#This Row],[Q]]="*"),IFERROR(OFFSET(tComplete[[#Headers],[Next Round]],MATCH(tData[[#This Row],[Tournament]],tComplete[Tournament],0),0),""),"")</f>
        <v/>
      </c>
      <c r="V628" s="41" t="b">
        <f>IF(ISBLANK(tData[[#This Row],[Tournament]]),"",NOT(ISERR(FIND("SAP",UPPER(tData[[#This Row],[Team]])))))</f>
        <v>0</v>
      </c>
    </row>
    <row r="629" spans="2:22" ht="16" x14ac:dyDescent="0.2">
      <c r="B629" s="41" t="s">
        <v>226</v>
      </c>
      <c r="C629" s="41"/>
      <c r="D629" s="41" t="str">
        <f ca="1">IFERROR(OFFSET(tComplete[[#Headers],[Country]],MATCH(tData[[#This Row],[Tournament]],tComplete[Tournament],0),0),"")</f>
        <v>DE</v>
      </c>
      <c r="E629" s="49">
        <f ca="1">IFERROR(OFFSET(tComplete[[#Headers],[Date]],MATCH(tData[[#This Row],[Tournament]],tComplete[Tournament],0),0),"")</f>
        <v>46075</v>
      </c>
      <c r="F629" s="49" t="str">
        <f ca="1">IFERROR(OFFSET(tComplete[[#Headers],[Round]],MATCH(tData[[#This Row],[Tournament]],tComplete[Tournament],0),0),"")</f>
        <v>Qualifier</v>
      </c>
      <c r="G629" s="46" t="s">
        <v>768</v>
      </c>
      <c r="H629" s="41">
        <v>105</v>
      </c>
      <c r="I629" s="41">
        <v>245</v>
      </c>
      <c r="J629" s="41">
        <v>295</v>
      </c>
      <c r="K629" s="41"/>
      <c r="L629" s="41"/>
      <c r="M629" s="41"/>
      <c r="N629" s="41"/>
      <c r="O629" s="48">
        <f>IF(ISBLANK(B629),"",IF(COUNT(tData[[#This Row],[R1]:[R3]])=0,"",MAX(tData[[#This Row],[R1]:[R3]])))</f>
        <v>295</v>
      </c>
      <c r="P629" s="50">
        <f>IF(ISBLANK(tData[[#This Row],[Tournament]]),"",IF(COUNT(tData[[#This Row],[R1]:[R3]])=0,"",MAX(tData[[#This Row],[R1]:[R3]],tData[[#This Row],[QF]:[F2]])))</f>
        <v>295</v>
      </c>
      <c r="Q629" s="51">
        <f>IF(ISBLANK(tData[[#This Row],[Tournament]]),"",IFERROR(AVERAGE(tData[[#This Row],[R1]:[R3]],tData[[#This Row],[QF]:[F2]]),""))</f>
        <v>215</v>
      </c>
      <c r="R629" s="51" t="str">
        <f>IF(ISBLANK(tData[[#This Row],[Tournament]]),"",IF(COUNT(tData[[#This Row],[R1]:[R3]])=0,"No show",RIGHT("000"&amp;FLOOR(tData[[#This Row],[Best]],$R$1),3)&amp;"-"&amp;RIGHT("000"&amp;FLOOR(tData[[#This Row],[Best]],$R$1)+$R$1-1,3)))</f>
        <v>250-299</v>
      </c>
      <c r="S629" s="51" t="str">
        <f>IF(ISBLANK(tData[[#This Row],[Tournament]]),"",IF(COUNT(tData[[#This Row],[R1]:[R3]])=0,"No show",RIGHT("000"&amp;FLOOR(tData[[#This Row],[Best]],$S$1),3)&amp;"-"&amp;RIGHT("000"&amp;FLOOR(tData[[#This Row],[Best]],$S$1)+$S$1-1,3)))</f>
        <v>290-299</v>
      </c>
      <c r="T629" s="58"/>
      <c r="U629" s="48" t="str">
        <f ca="1">IF(OR(tData[[#This Row],[Q]]="X",tData[[#This Row],[Q]]="*"),IFERROR(OFFSET(tComplete[[#Headers],[Next Round]],MATCH(tData[[#This Row],[Tournament]],tComplete[Tournament],0),0),""),"")</f>
        <v/>
      </c>
      <c r="V629" s="41" t="b">
        <f>IF(ISBLANK(tData[[#This Row],[Tournament]]),"",NOT(ISERR(FIND("SAP",UPPER(tData[[#This Row],[Team]])))))</f>
        <v>0</v>
      </c>
    </row>
    <row r="630" spans="2:22" ht="16" x14ac:dyDescent="0.2">
      <c r="B630" s="41" t="s">
        <v>226</v>
      </c>
      <c r="C630" s="41"/>
      <c r="D630" s="41" t="str">
        <f ca="1">IFERROR(OFFSET(tComplete[[#Headers],[Country]],MATCH(tData[[#This Row],[Tournament]],tComplete[Tournament],0),0),"")</f>
        <v>DE</v>
      </c>
      <c r="E630" s="49">
        <f ca="1">IFERROR(OFFSET(tComplete[[#Headers],[Date]],MATCH(tData[[#This Row],[Tournament]],tComplete[Tournament],0),0),"")</f>
        <v>46075</v>
      </c>
      <c r="F630" s="49" t="str">
        <f ca="1">IFERROR(OFFSET(tComplete[[#Headers],[Round]],MATCH(tData[[#This Row],[Tournament]],tComplete[Tournament],0),0),"")</f>
        <v>Qualifier</v>
      </c>
      <c r="G630" s="41" t="s">
        <v>615</v>
      </c>
      <c r="H630" s="41">
        <v>265</v>
      </c>
      <c r="I630" s="41">
        <v>295</v>
      </c>
      <c r="J630" s="41">
        <v>285</v>
      </c>
      <c r="K630" s="41"/>
      <c r="L630" s="41"/>
      <c r="M630" s="41"/>
      <c r="N630" s="41"/>
      <c r="O630" s="48">
        <f>IF(ISBLANK(B630),"",IF(COUNT(tData[[#This Row],[R1]:[R3]])=0,"",MAX(tData[[#This Row],[R1]:[R3]])))</f>
        <v>295</v>
      </c>
      <c r="P630" s="50">
        <f>IF(ISBLANK(tData[[#This Row],[Tournament]]),"",IF(COUNT(tData[[#This Row],[R1]:[R3]])=0,"",MAX(tData[[#This Row],[R1]:[R3]],tData[[#This Row],[QF]:[F2]])))</f>
        <v>295</v>
      </c>
      <c r="Q630" s="51">
        <f>IF(ISBLANK(tData[[#This Row],[Tournament]]),"",IFERROR(AVERAGE(tData[[#This Row],[R1]:[R3]],tData[[#This Row],[QF]:[F2]]),""))</f>
        <v>281.66666666666669</v>
      </c>
      <c r="R630" s="51" t="str">
        <f>IF(ISBLANK(tData[[#This Row],[Tournament]]),"",IF(COUNT(tData[[#This Row],[R1]:[R3]])=0,"No show",RIGHT("000"&amp;FLOOR(tData[[#This Row],[Best]],$R$1),3)&amp;"-"&amp;RIGHT("000"&amp;FLOOR(tData[[#This Row],[Best]],$R$1)+$R$1-1,3)))</f>
        <v>250-299</v>
      </c>
      <c r="S630" s="51" t="str">
        <f>IF(ISBLANK(tData[[#This Row],[Tournament]]),"",IF(COUNT(tData[[#This Row],[R1]:[R3]])=0,"No show",RIGHT("000"&amp;FLOOR(tData[[#This Row],[Best]],$S$1),3)&amp;"-"&amp;RIGHT("000"&amp;FLOOR(tData[[#This Row],[Best]],$S$1)+$S$1-1,3)))</f>
        <v>290-299</v>
      </c>
      <c r="T630" s="58" t="s">
        <v>74</v>
      </c>
      <c r="U630" s="48" t="str">
        <f ca="1">IF(OR(tData[[#This Row],[Q]]="X",tData[[#This Row],[Q]]="*"),IFERROR(OFFSET(tComplete[[#Headers],[Next Round]],MATCH(tData[[#This Row],[Tournament]],tComplete[Tournament],0),0),""),"")</f>
        <v>Finale 2025/26 - Leipzig</v>
      </c>
      <c r="V630" s="41" t="b">
        <f>IF(ISBLANK(tData[[#This Row],[Tournament]]),"",NOT(ISERR(FIND("SAP",UPPER(tData[[#This Row],[Team]])))))</f>
        <v>0</v>
      </c>
    </row>
    <row r="631" spans="2:22" ht="16" x14ac:dyDescent="0.2">
      <c r="B631" s="41" t="s">
        <v>226</v>
      </c>
      <c r="C631" s="41"/>
      <c r="D631" s="41" t="str">
        <f ca="1">IFERROR(OFFSET(tComplete[[#Headers],[Country]],MATCH(tData[[#This Row],[Tournament]],tComplete[Tournament],0),0),"")</f>
        <v>DE</v>
      </c>
      <c r="E631" s="49">
        <f ca="1">IFERROR(OFFSET(tComplete[[#Headers],[Date]],MATCH(tData[[#This Row],[Tournament]],tComplete[Tournament],0),0),"")</f>
        <v>46075</v>
      </c>
      <c r="F631" s="49" t="str">
        <f ca="1">IFERROR(OFFSET(tComplete[[#Headers],[Round]],MATCH(tData[[#This Row],[Tournament]],tComplete[Tournament],0),0),"")</f>
        <v>Qualifier</v>
      </c>
      <c r="G631" s="41" t="s">
        <v>894</v>
      </c>
      <c r="H631" s="41">
        <v>275</v>
      </c>
      <c r="I631" s="41">
        <v>270</v>
      </c>
      <c r="J631" s="41">
        <v>240</v>
      </c>
      <c r="K631" s="41"/>
      <c r="L631" s="48"/>
      <c r="M631" s="48"/>
      <c r="N631" s="48"/>
      <c r="O631" s="48">
        <f>IF(ISBLANK(B631),"",IF(COUNT(tData[[#This Row],[R1]:[R3]])=0,"",MAX(tData[[#This Row],[R1]:[R3]])))</f>
        <v>275</v>
      </c>
      <c r="P631" s="50">
        <f>IF(ISBLANK(tData[[#This Row],[Tournament]]),"",IF(COUNT(tData[[#This Row],[R1]:[R3]])=0,"",MAX(tData[[#This Row],[R1]:[R3]],tData[[#This Row],[QF]:[F2]])))</f>
        <v>275</v>
      </c>
      <c r="Q631" s="51">
        <f>IF(ISBLANK(tData[[#This Row],[Tournament]]),"",IFERROR(AVERAGE(tData[[#This Row],[R1]:[R3]],tData[[#This Row],[QF]:[F2]]),""))</f>
        <v>261.66666666666669</v>
      </c>
      <c r="R631" s="51" t="str">
        <f>IF(ISBLANK(tData[[#This Row],[Tournament]]),"",IF(COUNT(tData[[#This Row],[R1]:[R3]])=0,"No show",RIGHT("000"&amp;FLOOR(tData[[#This Row],[Best]],$R$1),3)&amp;"-"&amp;RIGHT("000"&amp;FLOOR(tData[[#This Row],[Best]],$R$1)+$R$1-1,3)))</f>
        <v>250-299</v>
      </c>
      <c r="S631" s="51" t="str">
        <f>IF(ISBLANK(tData[[#This Row],[Tournament]]),"",IF(COUNT(tData[[#This Row],[R1]:[R3]])=0,"No show",RIGHT("000"&amp;FLOOR(tData[[#This Row],[Best]],$S$1),3)&amp;"-"&amp;RIGHT("000"&amp;FLOOR(tData[[#This Row],[Best]],$S$1)+$S$1-1,3)))</f>
        <v>270-279</v>
      </c>
      <c r="T631" s="58"/>
      <c r="U631" s="48" t="str">
        <f ca="1">IF(OR(tData[[#This Row],[Q]]="X",tData[[#This Row],[Q]]="*"),IFERROR(OFFSET(tComplete[[#Headers],[Next Round]],MATCH(tData[[#This Row],[Tournament]],tComplete[Tournament],0),0),""),"")</f>
        <v/>
      </c>
      <c r="V631" s="41" t="b">
        <f>IF(ISBLANK(tData[[#This Row],[Tournament]]),"",NOT(ISERR(FIND("SAP",UPPER(tData[[#This Row],[Team]])))))</f>
        <v>0</v>
      </c>
    </row>
    <row r="632" spans="2:22" ht="16" x14ac:dyDescent="0.2">
      <c r="B632" s="41" t="s">
        <v>226</v>
      </c>
      <c r="C632" s="41"/>
      <c r="D632" s="41" t="str">
        <f ca="1">IFERROR(OFFSET(tComplete[[#Headers],[Country]],MATCH(tData[[#This Row],[Tournament]],tComplete[Tournament],0),0),"")</f>
        <v>DE</v>
      </c>
      <c r="E632" s="49">
        <f ca="1">IFERROR(OFFSET(tComplete[[#Headers],[Date]],MATCH(tData[[#This Row],[Tournament]],tComplete[Tournament],0),0),"")</f>
        <v>46075</v>
      </c>
      <c r="F632" s="49" t="str">
        <f ca="1">IFERROR(OFFSET(tComplete[[#Headers],[Round]],MATCH(tData[[#This Row],[Tournament]],tComplete[Tournament],0),0),"")</f>
        <v>Qualifier</v>
      </c>
      <c r="G632" s="41" t="s">
        <v>806</v>
      </c>
      <c r="H632" s="41">
        <v>205</v>
      </c>
      <c r="I632" s="41">
        <v>195</v>
      </c>
      <c r="J632" s="41">
        <v>270</v>
      </c>
      <c r="K632" s="41"/>
      <c r="L632" s="48"/>
      <c r="M632" s="48"/>
      <c r="N632" s="48"/>
      <c r="O632" s="48">
        <f>IF(ISBLANK(B632),"",IF(COUNT(tData[[#This Row],[R1]:[R3]])=0,"",MAX(tData[[#This Row],[R1]:[R3]])))</f>
        <v>270</v>
      </c>
      <c r="P632" s="50">
        <f>IF(ISBLANK(tData[[#This Row],[Tournament]]),"",IF(COUNT(tData[[#This Row],[R1]:[R3]])=0,"",MAX(tData[[#This Row],[R1]:[R3]],tData[[#This Row],[QF]:[F2]])))</f>
        <v>270</v>
      </c>
      <c r="Q632" s="51">
        <f>IF(ISBLANK(tData[[#This Row],[Tournament]]),"",IFERROR(AVERAGE(tData[[#This Row],[R1]:[R3]],tData[[#This Row],[QF]:[F2]]),""))</f>
        <v>223.33333333333334</v>
      </c>
      <c r="R632" s="51" t="str">
        <f>IF(ISBLANK(tData[[#This Row],[Tournament]]),"",IF(COUNT(tData[[#This Row],[R1]:[R3]])=0,"No show",RIGHT("000"&amp;FLOOR(tData[[#This Row],[Best]],$R$1),3)&amp;"-"&amp;RIGHT("000"&amp;FLOOR(tData[[#This Row],[Best]],$R$1)+$R$1-1,3)))</f>
        <v>250-299</v>
      </c>
      <c r="S632" s="51" t="str">
        <f>IF(ISBLANK(tData[[#This Row],[Tournament]]),"",IF(COUNT(tData[[#This Row],[R1]:[R3]])=0,"No show",RIGHT("000"&amp;FLOOR(tData[[#This Row],[Best]],$S$1),3)&amp;"-"&amp;RIGHT("000"&amp;FLOOR(tData[[#This Row],[Best]],$S$1)+$S$1-1,3)))</f>
        <v>270-279</v>
      </c>
      <c r="T632" s="58"/>
      <c r="U632" s="48" t="str">
        <f ca="1">IF(OR(tData[[#This Row],[Q]]="X",tData[[#This Row],[Q]]="*"),IFERROR(OFFSET(tComplete[[#Headers],[Next Round]],MATCH(tData[[#This Row],[Tournament]],tComplete[Tournament],0),0),""),"")</f>
        <v/>
      </c>
      <c r="V632" s="41" t="b">
        <f>IF(ISBLANK(tData[[#This Row],[Tournament]]),"",NOT(ISERR(FIND("SAP",UPPER(tData[[#This Row],[Team]])))))</f>
        <v>0</v>
      </c>
    </row>
    <row r="633" spans="2:22" ht="16" x14ac:dyDescent="0.2">
      <c r="B633" s="41" t="s">
        <v>226</v>
      </c>
      <c r="C633" s="41"/>
      <c r="D633" s="41" t="str">
        <f ca="1">IFERROR(OFFSET(tComplete[[#Headers],[Country]],MATCH(tData[[#This Row],[Tournament]],tComplete[Tournament],0),0),"")</f>
        <v>DE</v>
      </c>
      <c r="E633" s="49">
        <f ca="1">IFERROR(OFFSET(tComplete[[#Headers],[Date]],MATCH(tData[[#This Row],[Tournament]],tComplete[Tournament],0),0),"")</f>
        <v>46075</v>
      </c>
      <c r="F633" s="49" t="str">
        <f ca="1">IFERROR(OFFSET(tComplete[[#Headers],[Round]],MATCH(tData[[#This Row],[Tournament]],tComplete[Tournament],0),0),"")</f>
        <v>Qualifier</v>
      </c>
      <c r="G633" s="41" t="s">
        <v>669</v>
      </c>
      <c r="H633" s="41">
        <v>245</v>
      </c>
      <c r="I633" s="41">
        <v>260</v>
      </c>
      <c r="J633" s="41">
        <v>245</v>
      </c>
      <c r="K633" s="41"/>
      <c r="L633" s="48"/>
      <c r="M633" s="48"/>
      <c r="N633" s="48"/>
      <c r="O633" s="48">
        <f>IF(ISBLANK(B633),"",IF(COUNT(tData[[#This Row],[R1]:[R3]])=0,"",MAX(tData[[#This Row],[R1]:[R3]])))</f>
        <v>260</v>
      </c>
      <c r="P633" s="50">
        <f>IF(ISBLANK(tData[[#This Row],[Tournament]]),"",IF(COUNT(tData[[#This Row],[R1]:[R3]])=0,"",MAX(tData[[#This Row],[R1]:[R3]],tData[[#This Row],[QF]:[F2]])))</f>
        <v>260</v>
      </c>
      <c r="Q633" s="51">
        <f>IF(ISBLANK(tData[[#This Row],[Tournament]]),"",IFERROR(AVERAGE(tData[[#This Row],[R1]:[R3]],tData[[#This Row],[QF]:[F2]]),""))</f>
        <v>250</v>
      </c>
      <c r="R633" s="51" t="str">
        <f>IF(ISBLANK(tData[[#This Row],[Tournament]]),"",IF(COUNT(tData[[#This Row],[R1]:[R3]])=0,"No show",RIGHT("000"&amp;FLOOR(tData[[#This Row],[Best]],$R$1),3)&amp;"-"&amp;RIGHT("000"&amp;FLOOR(tData[[#This Row],[Best]],$R$1)+$R$1-1,3)))</f>
        <v>250-299</v>
      </c>
      <c r="S633" s="51" t="str">
        <f>IF(ISBLANK(tData[[#This Row],[Tournament]]),"",IF(COUNT(tData[[#This Row],[R1]:[R3]])=0,"No show",RIGHT("000"&amp;FLOOR(tData[[#This Row],[Best]],$S$1),3)&amp;"-"&amp;RIGHT("000"&amp;FLOOR(tData[[#This Row],[Best]],$S$1)+$S$1-1,3)))</f>
        <v>260-269</v>
      </c>
      <c r="T633" s="58"/>
      <c r="U633" s="48" t="str">
        <f ca="1">IF(OR(tData[[#This Row],[Q]]="X",tData[[#This Row],[Q]]="*"),IFERROR(OFFSET(tComplete[[#Headers],[Next Round]],MATCH(tData[[#This Row],[Tournament]],tComplete[Tournament],0),0),""),"")</f>
        <v/>
      </c>
      <c r="V633" s="41" t="b">
        <f>IF(ISBLANK(tData[[#This Row],[Tournament]]),"",NOT(ISERR(FIND("SAP",UPPER(tData[[#This Row],[Team]])))))</f>
        <v>0</v>
      </c>
    </row>
    <row r="634" spans="2:22" ht="16" x14ac:dyDescent="0.2">
      <c r="B634" s="41" t="s">
        <v>226</v>
      </c>
      <c r="C634" s="41"/>
      <c r="D634" s="41" t="str">
        <f ca="1">IFERROR(OFFSET(tComplete[[#Headers],[Country]],MATCH(tData[[#This Row],[Tournament]],tComplete[Tournament],0),0),"")</f>
        <v>DE</v>
      </c>
      <c r="E634" s="49">
        <f ca="1">IFERROR(OFFSET(tComplete[[#Headers],[Date]],MATCH(tData[[#This Row],[Tournament]],tComplete[Tournament],0),0),"")</f>
        <v>46075</v>
      </c>
      <c r="F634" s="49" t="str">
        <f ca="1">IFERROR(OFFSET(tComplete[[#Headers],[Round]],MATCH(tData[[#This Row],[Tournament]],tComplete[Tournament],0),0),"")</f>
        <v>Qualifier</v>
      </c>
      <c r="G634" s="41" t="s">
        <v>893</v>
      </c>
      <c r="H634" s="41">
        <v>250</v>
      </c>
      <c r="I634" s="41">
        <v>250</v>
      </c>
      <c r="J634" s="41">
        <v>175</v>
      </c>
      <c r="K634" s="41"/>
      <c r="L634" s="48"/>
      <c r="M634" s="48"/>
      <c r="N634" s="48"/>
      <c r="O634" s="48">
        <f>IF(ISBLANK(B634),"",IF(COUNT(tData[[#This Row],[R1]:[R3]])=0,"",MAX(tData[[#This Row],[R1]:[R3]])))</f>
        <v>250</v>
      </c>
      <c r="P634" s="50">
        <f>IF(ISBLANK(tData[[#This Row],[Tournament]]),"",IF(COUNT(tData[[#This Row],[R1]:[R3]])=0,"",MAX(tData[[#This Row],[R1]:[R3]],tData[[#This Row],[QF]:[F2]])))</f>
        <v>250</v>
      </c>
      <c r="Q634" s="51">
        <f>IF(ISBLANK(tData[[#This Row],[Tournament]]),"",IFERROR(AVERAGE(tData[[#This Row],[R1]:[R3]],tData[[#This Row],[QF]:[F2]]),""))</f>
        <v>225</v>
      </c>
      <c r="R634" s="51" t="str">
        <f>IF(ISBLANK(tData[[#This Row],[Tournament]]),"",IF(COUNT(tData[[#This Row],[R1]:[R3]])=0,"No show",RIGHT("000"&amp;FLOOR(tData[[#This Row],[Best]],$R$1),3)&amp;"-"&amp;RIGHT("000"&amp;FLOOR(tData[[#This Row],[Best]],$R$1)+$R$1-1,3)))</f>
        <v>250-299</v>
      </c>
      <c r="S634" s="51" t="str">
        <f>IF(ISBLANK(tData[[#This Row],[Tournament]]),"",IF(COUNT(tData[[#This Row],[R1]:[R3]])=0,"No show",RIGHT("000"&amp;FLOOR(tData[[#This Row],[Best]],$S$1),3)&amp;"-"&amp;RIGHT("000"&amp;FLOOR(tData[[#This Row],[Best]],$S$1)+$S$1-1,3)))</f>
        <v>250-259</v>
      </c>
      <c r="T634" s="58"/>
      <c r="U634" s="48" t="str">
        <f ca="1">IF(OR(tData[[#This Row],[Q]]="X",tData[[#This Row],[Q]]="*"),IFERROR(OFFSET(tComplete[[#Headers],[Next Round]],MATCH(tData[[#This Row],[Tournament]],tComplete[Tournament],0),0),""),"")</f>
        <v/>
      </c>
      <c r="V634" s="41" t="b">
        <f>IF(ISBLANK(tData[[#This Row],[Tournament]]),"",NOT(ISERR(FIND("SAP",UPPER(tData[[#This Row],[Team]])))))</f>
        <v>0</v>
      </c>
    </row>
    <row r="635" spans="2:22" ht="16" x14ac:dyDescent="0.2">
      <c r="B635" s="41" t="s">
        <v>226</v>
      </c>
      <c r="C635" s="41"/>
      <c r="D635" s="41" t="str">
        <f ca="1">IFERROR(OFFSET(tComplete[[#Headers],[Country]],MATCH(tData[[#This Row],[Tournament]],tComplete[Tournament],0),0),"")</f>
        <v>DE</v>
      </c>
      <c r="E635" s="49">
        <f ca="1">IFERROR(OFFSET(tComplete[[#Headers],[Date]],MATCH(tData[[#This Row],[Tournament]],tComplete[Tournament],0),0),"")</f>
        <v>46075</v>
      </c>
      <c r="F635" s="49" t="str">
        <f ca="1">IFERROR(OFFSET(tComplete[[#Headers],[Round]],MATCH(tData[[#This Row],[Tournament]],tComplete[Tournament],0),0),"")</f>
        <v>Qualifier</v>
      </c>
      <c r="G635" s="41" t="s">
        <v>710</v>
      </c>
      <c r="H635" s="41">
        <v>200</v>
      </c>
      <c r="I635" s="41">
        <v>200</v>
      </c>
      <c r="J635" s="41">
        <v>180</v>
      </c>
      <c r="K635" s="41"/>
      <c r="L635" s="48"/>
      <c r="M635" s="48"/>
      <c r="N635" s="48"/>
      <c r="O635" s="48">
        <f>IF(ISBLANK(B635),"",IF(COUNT(tData[[#This Row],[R1]:[R3]])=0,"",MAX(tData[[#This Row],[R1]:[R3]])))</f>
        <v>200</v>
      </c>
      <c r="P635" s="50">
        <f>IF(ISBLANK(tData[[#This Row],[Tournament]]),"",IF(COUNT(tData[[#This Row],[R1]:[R3]])=0,"",MAX(tData[[#This Row],[R1]:[R3]],tData[[#This Row],[QF]:[F2]])))</f>
        <v>200</v>
      </c>
      <c r="Q635" s="51">
        <f>IF(ISBLANK(tData[[#This Row],[Tournament]]),"",IFERROR(AVERAGE(tData[[#This Row],[R1]:[R3]],tData[[#This Row],[QF]:[F2]]),""))</f>
        <v>193.33333333333334</v>
      </c>
      <c r="R635" s="51" t="str">
        <f>IF(ISBLANK(tData[[#This Row],[Tournament]]),"",IF(COUNT(tData[[#This Row],[R1]:[R3]])=0,"No show",RIGHT("000"&amp;FLOOR(tData[[#This Row],[Best]],$R$1),3)&amp;"-"&amp;RIGHT("000"&amp;FLOOR(tData[[#This Row],[Best]],$R$1)+$R$1-1,3)))</f>
        <v>200-249</v>
      </c>
      <c r="S635" s="51" t="str">
        <f>IF(ISBLANK(tData[[#This Row],[Tournament]]),"",IF(COUNT(tData[[#This Row],[R1]:[R3]])=0,"No show",RIGHT("000"&amp;FLOOR(tData[[#This Row],[Best]],$S$1),3)&amp;"-"&amp;RIGHT("000"&amp;FLOOR(tData[[#This Row],[Best]],$S$1)+$S$1-1,3)))</f>
        <v>200-209</v>
      </c>
      <c r="T635" s="58"/>
      <c r="U635" s="48" t="str">
        <f ca="1">IF(OR(tData[[#This Row],[Q]]="X",tData[[#This Row],[Q]]="*"),IFERROR(OFFSET(tComplete[[#Headers],[Next Round]],MATCH(tData[[#This Row],[Tournament]],tComplete[Tournament],0),0),""),"")</f>
        <v/>
      </c>
      <c r="V635" s="41" t="b">
        <f>IF(ISBLANK(tData[[#This Row],[Tournament]]),"",NOT(ISERR(FIND("SAP",UPPER(tData[[#This Row],[Team]])))))</f>
        <v>0</v>
      </c>
    </row>
    <row r="636" spans="2:22" ht="16" x14ac:dyDescent="0.2">
      <c r="B636" s="41" t="s">
        <v>224</v>
      </c>
      <c r="C636" s="41"/>
      <c r="D636" s="41" t="str">
        <f ca="1">IFERROR(OFFSET(tComplete[[#Headers],[Country]],MATCH(tData[[#This Row],[Tournament]],tComplete[Tournament],0),0),"")</f>
        <v>CH</v>
      </c>
      <c r="E636" s="49">
        <f ca="1">IFERROR(OFFSET(tComplete[[#Headers],[Date]],MATCH(tData[[#This Row],[Tournament]],tComplete[Tournament],0),0),"")</f>
        <v>46074</v>
      </c>
      <c r="F636" s="49" t="str">
        <f ca="1">IFERROR(OFFSET(tComplete[[#Headers],[Round]],MATCH(tData[[#This Row],[Tournament]],tComplete[Tournament],0),0),"")</f>
        <v>Qualifier</v>
      </c>
      <c r="G636" s="41" t="s">
        <v>240</v>
      </c>
      <c r="H636" s="41">
        <v>355</v>
      </c>
      <c r="I636" s="41">
        <v>440</v>
      </c>
      <c r="J636" s="41">
        <v>405</v>
      </c>
      <c r="K636" s="41"/>
      <c r="L636" s="41">
        <v>505</v>
      </c>
      <c r="M636" s="41">
        <v>375</v>
      </c>
      <c r="N636" s="41">
        <v>475</v>
      </c>
      <c r="O636" s="48">
        <f>IF(ISBLANK(B636),"",IF(COUNT(tData[[#This Row],[R1]:[R3]])=0,"",MAX(tData[[#This Row],[R1]:[R3]])))</f>
        <v>440</v>
      </c>
      <c r="P636" s="50">
        <f>IF(ISBLANK(tData[[#This Row],[Tournament]]),"",IF(COUNT(tData[[#This Row],[R1]:[R3]])=0,"",MAX(tData[[#This Row],[R1]:[R3]],tData[[#This Row],[QF]:[F2]])))</f>
        <v>505</v>
      </c>
      <c r="Q636" s="51">
        <f>IF(ISBLANK(tData[[#This Row],[Tournament]]),"",IFERROR(AVERAGE(tData[[#This Row],[R1]:[R3]],tData[[#This Row],[QF]:[F2]]),""))</f>
        <v>425.83333333333331</v>
      </c>
      <c r="R636" s="51" t="str">
        <f>IF(ISBLANK(tData[[#This Row],[Tournament]]),"",IF(COUNT(tData[[#This Row],[R1]:[R3]])=0,"No show",RIGHT("000"&amp;FLOOR(tData[[#This Row],[Best]],$R$1),3)&amp;"-"&amp;RIGHT("000"&amp;FLOOR(tData[[#This Row],[Best]],$R$1)+$R$1-1,3)))</f>
        <v>500-549</v>
      </c>
      <c r="S636" s="51" t="str">
        <f>IF(ISBLANK(tData[[#This Row],[Tournament]]),"",IF(COUNT(tData[[#This Row],[R1]:[R3]])=0,"No show",RIGHT("000"&amp;FLOOR(tData[[#This Row],[Best]],$S$1),3)&amp;"-"&amp;RIGHT("000"&amp;FLOOR(tData[[#This Row],[Best]],$S$1)+$S$1-1,3)))</f>
        <v>500-509</v>
      </c>
      <c r="T636" s="58" t="s">
        <v>74</v>
      </c>
      <c r="U636" s="48" t="str">
        <f ca="1">IF(OR(tData[[#This Row],[Q]]="X",tData[[#This Row],[Q]]="*"),IFERROR(OFFSET(tComplete[[#Headers],[Next Round]],MATCH(tData[[#This Row],[Tournament]],tComplete[Tournament],0),0),""),"")</f>
        <v>Finale 2025/26 - Leipzig</v>
      </c>
      <c r="V636" s="41" t="b">
        <f>IF(ISBLANK(tData[[#This Row],[Tournament]]),"",NOT(ISERR(FIND("SAP",UPPER(tData[[#This Row],[Team]])))))</f>
        <v>0</v>
      </c>
    </row>
    <row r="637" spans="2:22" ht="16" x14ac:dyDescent="0.2">
      <c r="B637" s="41" t="s">
        <v>224</v>
      </c>
      <c r="C637" s="41"/>
      <c r="D637" s="41" t="str">
        <f ca="1">IFERROR(OFFSET(tComplete[[#Headers],[Country]],MATCH(tData[[#This Row],[Tournament]],tComplete[Tournament],0),0),"")</f>
        <v>CH</v>
      </c>
      <c r="E637" s="49">
        <f ca="1">IFERROR(OFFSET(tComplete[[#Headers],[Date]],MATCH(tData[[#This Row],[Tournament]],tComplete[Tournament],0),0),"")</f>
        <v>46074</v>
      </c>
      <c r="F637" s="49" t="str">
        <f ca="1">IFERROR(OFFSET(tComplete[[#Headers],[Round]],MATCH(tData[[#This Row],[Tournament]],tComplete[Tournament],0),0),"")</f>
        <v>Qualifier</v>
      </c>
      <c r="G637" s="41" t="s">
        <v>162</v>
      </c>
      <c r="H637" s="41">
        <v>450</v>
      </c>
      <c r="I637" s="41">
        <v>355</v>
      </c>
      <c r="J637" s="41">
        <v>340</v>
      </c>
      <c r="K637" s="41"/>
      <c r="L637" s="41">
        <v>390</v>
      </c>
      <c r="M637" s="41">
        <v>420</v>
      </c>
      <c r="N637" s="41">
        <v>470</v>
      </c>
      <c r="O637" s="48">
        <f>IF(ISBLANK(B637),"",IF(COUNT(tData[[#This Row],[R1]:[R3]])=0,"",MAX(tData[[#This Row],[R1]:[R3]])))</f>
        <v>450</v>
      </c>
      <c r="P637" s="50">
        <f>IF(ISBLANK(tData[[#This Row],[Tournament]]),"",IF(COUNT(tData[[#This Row],[R1]:[R3]])=0,"",MAX(tData[[#This Row],[R1]:[R3]],tData[[#This Row],[QF]:[F2]])))</f>
        <v>470</v>
      </c>
      <c r="Q637" s="51">
        <f>IF(ISBLANK(tData[[#This Row],[Tournament]]),"",IFERROR(AVERAGE(tData[[#This Row],[R1]:[R3]],tData[[#This Row],[QF]:[F2]]),""))</f>
        <v>404.16666666666669</v>
      </c>
      <c r="R637" s="51" t="str">
        <f>IF(ISBLANK(tData[[#This Row],[Tournament]]),"",IF(COUNT(tData[[#This Row],[R1]:[R3]])=0,"No show",RIGHT("000"&amp;FLOOR(tData[[#This Row],[Best]],$R$1),3)&amp;"-"&amp;RIGHT("000"&amp;FLOOR(tData[[#This Row],[Best]],$R$1)+$R$1-1,3)))</f>
        <v>450-499</v>
      </c>
      <c r="S637" s="51" t="str">
        <f>IF(ISBLANK(tData[[#This Row],[Tournament]]),"",IF(COUNT(tData[[#This Row],[R1]:[R3]])=0,"No show",RIGHT("000"&amp;FLOOR(tData[[#This Row],[Best]],$S$1),3)&amp;"-"&amp;RIGHT("000"&amp;FLOOR(tData[[#This Row],[Best]],$S$1)+$S$1-1,3)))</f>
        <v>470-479</v>
      </c>
      <c r="T637" s="58" t="s">
        <v>74</v>
      </c>
      <c r="U637" s="48" t="str">
        <f ca="1">IF(OR(tData[[#This Row],[Q]]="X",tData[[#This Row],[Q]]="*"),IFERROR(OFFSET(tComplete[[#Headers],[Next Round]],MATCH(tData[[#This Row],[Tournament]],tComplete[Tournament],0),0),""),"")</f>
        <v>Finale 2025/26 - Leipzig</v>
      </c>
      <c r="V637" s="41" t="b">
        <f>IF(ISBLANK(tData[[#This Row],[Tournament]]),"",NOT(ISERR(FIND("SAP",UPPER(tData[[#This Row],[Team]])))))</f>
        <v>0</v>
      </c>
    </row>
    <row r="638" spans="2:22" ht="16" x14ac:dyDescent="0.2">
      <c r="B638" s="41" t="s">
        <v>224</v>
      </c>
      <c r="C638" s="41"/>
      <c r="D638" s="41" t="str">
        <f ca="1">IFERROR(OFFSET(tComplete[[#Headers],[Country]],MATCH(tData[[#This Row],[Tournament]],tComplete[Tournament],0),0),"")</f>
        <v>CH</v>
      </c>
      <c r="E638" s="49">
        <f ca="1">IFERROR(OFFSET(tComplete[[#Headers],[Date]],MATCH(tData[[#This Row],[Tournament]],tComplete[Tournament],0),0),"")</f>
        <v>46074</v>
      </c>
      <c r="F638" s="49" t="str">
        <f ca="1">IFERROR(OFFSET(tComplete[[#Headers],[Round]],MATCH(tData[[#This Row],[Tournament]],tComplete[Tournament],0),0),"")</f>
        <v>Qualifier</v>
      </c>
      <c r="G638" s="41" t="s">
        <v>188</v>
      </c>
      <c r="H638" s="41">
        <v>435</v>
      </c>
      <c r="I638" s="41">
        <v>460</v>
      </c>
      <c r="J638" s="41">
        <v>455</v>
      </c>
      <c r="K638" s="41"/>
      <c r="L638" s="41">
        <v>375</v>
      </c>
      <c r="M638" s="41"/>
      <c r="N638" s="41"/>
      <c r="O638" s="48">
        <f>IF(ISBLANK(B638),"",IF(COUNT(tData[[#This Row],[R1]:[R3]])=0,"",MAX(tData[[#This Row],[R1]:[R3]])))</f>
        <v>460</v>
      </c>
      <c r="P638" s="50">
        <f>IF(ISBLANK(tData[[#This Row],[Tournament]]),"",IF(COUNT(tData[[#This Row],[R1]:[R3]])=0,"",MAX(tData[[#This Row],[R1]:[R3]],tData[[#This Row],[QF]:[F2]])))</f>
        <v>460</v>
      </c>
      <c r="Q638" s="51">
        <f>IF(ISBLANK(tData[[#This Row],[Tournament]]),"",IFERROR(AVERAGE(tData[[#This Row],[R1]:[R3]],tData[[#This Row],[QF]:[F2]]),""))</f>
        <v>431.25</v>
      </c>
      <c r="R638" s="51" t="str">
        <f>IF(ISBLANK(tData[[#This Row],[Tournament]]),"",IF(COUNT(tData[[#This Row],[R1]:[R3]])=0,"No show",RIGHT("000"&amp;FLOOR(tData[[#This Row],[Best]],$R$1),3)&amp;"-"&amp;RIGHT("000"&amp;FLOOR(tData[[#This Row],[Best]],$R$1)+$R$1-1,3)))</f>
        <v>450-499</v>
      </c>
      <c r="S638" s="51" t="str">
        <f>IF(ISBLANK(tData[[#This Row],[Tournament]]),"",IF(COUNT(tData[[#This Row],[R1]:[R3]])=0,"No show",RIGHT("000"&amp;FLOOR(tData[[#This Row],[Best]],$S$1),3)&amp;"-"&amp;RIGHT("000"&amp;FLOOR(tData[[#This Row],[Best]],$S$1)+$S$1-1,3)))</f>
        <v>460-469</v>
      </c>
      <c r="T638" s="58" t="s">
        <v>74</v>
      </c>
      <c r="U638" s="48" t="str">
        <f ca="1">IF(OR(tData[[#This Row],[Q]]="X",tData[[#This Row],[Q]]="*"),IFERROR(OFFSET(tComplete[[#Headers],[Next Round]],MATCH(tData[[#This Row],[Tournament]],tComplete[Tournament],0),0),""),"")</f>
        <v>Finale 2025/26 - Leipzig</v>
      </c>
      <c r="V638" s="41" t="b">
        <f>IF(ISBLANK(tData[[#This Row],[Tournament]]),"",NOT(ISERR(FIND("SAP",UPPER(tData[[#This Row],[Team]])))))</f>
        <v>0</v>
      </c>
    </row>
    <row r="639" spans="2:22" ht="16" x14ac:dyDescent="0.2">
      <c r="B639" s="41" t="s">
        <v>224</v>
      </c>
      <c r="C639" s="41"/>
      <c r="D639" s="41" t="str">
        <f ca="1">IFERROR(OFFSET(tComplete[[#Headers],[Country]],MATCH(tData[[#This Row],[Tournament]],tComplete[Tournament],0),0),"")</f>
        <v>CH</v>
      </c>
      <c r="E639" s="49">
        <f ca="1">IFERROR(OFFSET(tComplete[[#Headers],[Date]],MATCH(tData[[#This Row],[Tournament]],tComplete[Tournament],0),0),"")</f>
        <v>46074</v>
      </c>
      <c r="F639" s="49" t="str">
        <f ca="1">IFERROR(OFFSET(tComplete[[#Headers],[Round]],MATCH(tData[[#This Row],[Tournament]],tComplete[Tournament],0),0),"")</f>
        <v>Qualifier</v>
      </c>
      <c r="G639" s="41" t="s">
        <v>237</v>
      </c>
      <c r="H639" s="41">
        <v>425</v>
      </c>
      <c r="I639" s="41">
        <v>400</v>
      </c>
      <c r="J639" s="41">
        <v>355</v>
      </c>
      <c r="K639" s="41"/>
      <c r="L639" s="41">
        <v>350</v>
      </c>
      <c r="M639" s="41"/>
      <c r="N639" s="41"/>
      <c r="O639" s="48">
        <f>IF(ISBLANK(B639),"",IF(COUNT(tData[[#This Row],[R1]:[R3]])=0,"",MAX(tData[[#This Row],[R1]:[R3]])))</f>
        <v>425</v>
      </c>
      <c r="P639" s="50">
        <f>IF(ISBLANK(tData[[#This Row],[Tournament]]),"",IF(COUNT(tData[[#This Row],[R1]:[R3]])=0,"",MAX(tData[[#This Row],[R1]:[R3]],tData[[#This Row],[QF]:[F2]])))</f>
        <v>425</v>
      </c>
      <c r="Q639" s="51">
        <f>IF(ISBLANK(tData[[#This Row],[Tournament]]),"",IFERROR(AVERAGE(tData[[#This Row],[R1]:[R3]],tData[[#This Row],[QF]:[F2]]),""))</f>
        <v>382.5</v>
      </c>
      <c r="R639" s="51" t="str">
        <f>IF(ISBLANK(tData[[#This Row],[Tournament]]),"",IF(COUNT(tData[[#This Row],[R1]:[R3]])=0,"No show",RIGHT("000"&amp;FLOOR(tData[[#This Row],[Best]],$R$1),3)&amp;"-"&amp;RIGHT("000"&amp;FLOOR(tData[[#This Row],[Best]],$R$1)+$R$1-1,3)))</f>
        <v>400-449</v>
      </c>
      <c r="S639" s="51" t="str">
        <f>IF(ISBLANK(tData[[#This Row],[Tournament]]),"",IF(COUNT(tData[[#This Row],[R1]:[R3]])=0,"No show",RIGHT("000"&amp;FLOOR(tData[[#This Row],[Best]],$S$1),3)&amp;"-"&amp;RIGHT("000"&amp;FLOOR(tData[[#This Row],[Best]],$S$1)+$S$1-1,3)))</f>
        <v>420-429</v>
      </c>
      <c r="T639" s="58"/>
      <c r="U639" s="48" t="str">
        <f ca="1">IF(OR(tData[[#This Row],[Q]]="X",tData[[#This Row],[Q]]="*"),IFERROR(OFFSET(tComplete[[#Headers],[Next Round]],MATCH(tData[[#This Row],[Tournament]],tComplete[Tournament],0),0),""),"")</f>
        <v/>
      </c>
      <c r="V639" s="41" t="b">
        <f>IF(ISBLANK(tData[[#This Row],[Tournament]]),"",NOT(ISERR(FIND("SAP",UPPER(tData[[#This Row],[Team]])))))</f>
        <v>0</v>
      </c>
    </row>
    <row r="640" spans="2:22" ht="16" x14ac:dyDescent="0.2">
      <c r="B640" s="41" t="s">
        <v>224</v>
      </c>
      <c r="C640" s="41"/>
      <c r="D640" s="41" t="str">
        <f ca="1">IFERROR(OFFSET(tComplete[[#Headers],[Country]],MATCH(tData[[#This Row],[Tournament]],tComplete[Tournament],0),0),"")</f>
        <v>CH</v>
      </c>
      <c r="E640" s="49">
        <f ca="1">IFERROR(OFFSET(tComplete[[#Headers],[Date]],MATCH(tData[[#This Row],[Tournament]],tComplete[Tournament],0),0),"")</f>
        <v>46074</v>
      </c>
      <c r="F640" s="49" t="str">
        <f ca="1">IFERROR(OFFSET(tComplete[[#Headers],[Round]],MATCH(tData[[#This Row],[Tournament]],tComplete[Tournament],0),0),"")</f>
        <v>Qualifier</v>
      </c>
      <c r="G640" s="41" t="s">
        <v>410</v>
      </c>
      <c r="H640" s="41">
        <v>390</v>
      </c>
      <c r="I640" s="41">
        <v>390</v>
      </c>
      <c r="J640" s="41">
        <v>220</v>
      </c>
      <c r="K640" s="41"/>
      <c r="L640" s="41"/>
      <c r="M640" s="41"/>
      <c r="N640" s="41"/>
      <c r="O640" s="48">
        <f>IF(ISBLANK(B640),"",IF(COUNT(tData[[#This Row],[R1]:[R3]])=0,"",MAX(tData[[#This Row],[R1]:[R3]])))</f>
        <v>390</v>
      </c>
      <c r="P640" s="50">
        <f>IF(ISBLANK(tData[[#This Row],[Tournament]]),"",IF(COUNT(tData[[#This Row],[R1]:[R3]])=0,"",MAX(tData[[#This Row],[R1]:[R3]],tData[[#This Row],[QF]:[F2]])))</f>
        <v>390</v>
      </c>
      <c r="Q640" s="51">
        <f>IF(ISBLANK(tData[[#This Row],[Tournament]]),"",IFERROR(AVERAGE(tData[[#This Row],[R1]:[R3]],tData[[#This Row],[QF]:[F2]]),""))</f>
        <v>333.33333333333331</v>
      </c>
      <c r="R640" s="51" t="str">
        <f>IF(ISBLANK(tData[[#This Row],[Tournament]]),"",IF(COUNT(tData[[#This Row],[R1]:[R3]])=0,"No show",RIGHT("000"&amp;FLOOR(tData[[#This Row],[Best]],$R$1),3)&amp;"-"&amp;RIGHT("000"&amp;FLOOR(tData[[#This Row],[Best]],$R$1)+$R$1-1,3)))</f>
        <v>350-399</v>
      </c>
      <c r="S640" s="51" t="str">
        <f>IF(ISBLANK(tData[[#This Row],[Tournament]]),"",IF(COUNT(tData[[#This Row],[R1]:[R3]])=0,"No show",RIGHT("000"&amp;FLOOR(tData[[#This Row],[Best]],$S$1),3)&amp;"-"&amp;RIGHT("000"&amp;FLOOR(tData[[#This Row],[Best]],$S$1)+$S$1-1,3)))</f>
        <v>390-399</v>
      </c>
      <c r="T640" s="58"/>
      <c r="U640" s="48" t="str">
        <f ca="1">IF(OR(tData[[#This Row],[Q]]="X",tData[[#This Row],[Q]]="*"),IFERROR(OFFSET(tComplete[[#Headers],[Next Round]],MATCH(tData[[#This Row],[Tournament]],tComplete[Tournament],0),0),""),"")</f>
        <v/>
      </c>
      <c r="V640" s="41" t="b">
        <f>IF(ISBLANK(tData[[#This Row],[Tournament]]),"",NOT(ISERR(FIND("SAP",UPPER(tData[[#This Row],[Team]])))))</f>
        <v>0</v>
      </c>
    </row>
    <row r="641" spans="2:22" ht="16" x14ac:dyDescent="0.2">
      <c r="B641" s="41" t="s">
        <v>224</v>
      </c>
      <c r="C641" s="41"/>
      <c r="D641" s="41" t="str">
        <f ca="1">IFERROR(OFFSET(tComplete[[#Headers],[Country]],MATCH(tData[[#This Row],[Tournament]],tComplete[Tournament],0),0),"")</f>
        <v>CH</v>
      </c>
      <c r="E641" s="49">
        <f ca="1">IFERROR(OFFSET(tComplete[[#Headers],[Date]],MATCH(tData[[#This Row],[Tournament]],tComplete[Tournament],0),0),"")</f>
        <v>46074</v>
      </c>
      <c r="F641" s="49" t="str">
        <f ca="1">IFERROR(OFFSET(tComplete[[#Headers],[Round]],MATCH(tData[[#This Row],[Tournament]],tComplete[Tournament],0),0),"")</f>
        <v>Qualifier</v>
      </c>
      <c r="G641" s="46" t="s">
        <v>190</v>
      </c>
      <c r="H641" s="41">
        <v>240</v>
      </c>
      <c r="I641" s="41">
        <v>280</v>
      </c>
      <c r="J641" s="41">
        <v>370</v>
      </c>
      <c r="K641" s="41"/>
      <c r="L641" s="41"/>
      <c r="M641" s="41"/>
      <c r="N641" s="41"/>
      <c r="O641" s="48">
        <f>IF(ISBLANK(B641),"",IF(COUNT(tData[[#This Row],[R1]:[R3]])=0,"",MAX(tData[[#This Row],[R1]:[R3]])))</f>
        <v>370</v>
      </c>
      <c r="P641" s="50">
        <f>IF(ISBLANK(tData[[#This Row],[Tournament]]),"",IF(COUNT(tData[[#This Row],[R1]:[R3]])=0,"",MAX(tData[[#This Row],[R1]:[R3]],tData[[#This Row],[QF]:[F2]])))</f>
        <v>370</v>
      </c>
      <c r="Q641" s="51">
        <f>IF(ISBLANK(tData[[#This Row],[Tournament]]),"",IFERROR(AVERAGE(tData[[#This Row],[R1]:[R3]],tData[[#This Row],[QF]:[F2]]),""))</f>
        <v>296.66666666666669</v>
      </c>
      <c r="R641" s="51" t="str">
        <f>IF(ISBLANK(tData[[#This Row],[Tournament]]),"",IF(COUNT(tData[[#This Row],[R1]:[R3]])=0,"No show",RIGHT("000"&amp;FLOOR(tData[[#This Row],[Best]],$R$1),3)&amp;"-"&amp;RIGHT("000"&amp;FLOOR(tData[[#This Row],[Best]],$R$1)+$R$1-1,3)))</f>
        <v>350-399</v>
      </c>
      <c r="S641" s="51" t="str">
        <f>IF(ISBLANK(tData[[#This Row],[Tournament]]),"",IF(COUNT(tData[[#This Row],[R1]:[R3]])=0,"No show",RIGHT("000"&amp;FLOOR(tData[[#This Row],[Best]],$S$1),3)&amp;"-"&amp;RIGHT("000"&amp;FLOOR(tData[[#This Row],[Best]],$S$1)+$S$1-1,3)))</f>
        <v>370-379</v>
      </c>
      <c r="T641" s="58"/>
      <c r="U641" s="48" t="str">
        <f ca="1">IF(OR(tData[[#This Row],[Q]]="X",tData[[#This Row],[Q]]="*"),IFERROR(OFFSET(tComplete[[#Headers],[Next Round]],MATCH(tData[[#This Row],[Tournament]],tComplete[Tournament],0),0),""),"")</f>
        <v/>
      </c>
      <c r="V641" s="41" t="b">
        <f>IF(ISBLANK(tData[[#This Row],[Tournament]]),"",NOT(ISERR(FIND("SAP",UPPER(tData[[#This Row],[Team]])))))</f>
        <v>0</v>
      </c>
    </row>
    <row r="642" spans="2:22" ht="16" x14ac:dyDescent="0.2">
      <c r="B642" s="41" t="s">
        <v>224</v>
      </c>
      <c r="C642" s="41"/>
      <c r="D642" s="41" t="str">
        <f ca="1">IFERROR(OFFSET(tComplete[[#Headers],[Country]],MATCH(tData[[#This Row],[Tournament]],tComplete[Tournament],0),0),"")</f>
        <v>CH</v>
      </c>
      <c r="E642" s="49">
        <f ca="1">IFERROR(OFFSET(tComplete[[#Headers],[Date]],MATCH(tData[[#This Row],[Tournament]],tComplete[Tournament],0),0),"")</f>
        <v>46074</v>
      </c>
      <c r="F642" s="49" t="str">
        <f ca="1">IFERROR(OFFSET(tComplete[[#Headers],[Round]],MATCH(tData[[#This Row],[Tournament]],tComplete[Tournament],0),0),"")</f>
        <v>Qualifier</v>
      </c>
      <c r="G642" s="41" t="s">
        <v>161</v>
      </c>
      <c r="H642" s="41">
        <v>310</v>
      </c>
      <c r="I642" s="41">
        <v>315</v>
      </c>
      <c r="J642" s="41">
        <v>360</v>
      </c>
      <c r="K642" s="41"/>
      <c r="L642" s="41"/>
      <c r="M642" s="41"/>
      <c r="N642" s="41"/>
      <c r="O642" s="48">
        <f>IF(ISBLANK(B642),"",IF(COUNT(tData[[#This Row],[R1]:[R3]])=0,"",MAX(tData[[#This Row],[R1]:[R3]])))</f>
        <v>360</v>
      </c>
      <c r="P642" s="50">
        <f>IF(ISBLANK(tData[[#This Row],[Tournament]]),"",IF(COUNT(tData[[#This Row],[R1]:[R3]])=0,"",MAX(tData[[#This Row],[R1]:[R3]],tData[[#This Row],[QF]:[F2]])))</f>
        <v>360</v>
      </c>
      <c r="Q642" s="51">
        <f>IF(ISBLANK(tData[[#This Row],[Tournament]]),"",IFERROR(AVERAGE(tData[[#This Row],[R1]:[R3]],tData[[#This Row],[QF]:[F2]]),""))</f>
        <v>328.33333333333331</v>
      </c>
      <c r="R642" s="51" t="str">
        <f>IF(ISBLANK(tData[[#This Row],[Tournament]]),"",IF(COUNT(tData[[#This Row],[R1]:[R3]])=0,"No show",RIGHT("000"&amp;FLOOR(tData[[#This Row],[Best]],$R$1),3)&amp;"-"&amp;RIGHT("000"&amp;FLOOR(tData[[#This Row],[Best]],$R$1)+$R$1-1,3)))</f>
        <v>350-399</v>
      </c>
      <c r="S642" s="51" t="str">
        <f>IF(ISBLANK(tData[[#This Row],[Tournament]]),"",IF(COUNT(tData[[#This Row],[R1]:[R3]])=0,"No show",RIGHT("000"&amp;FLOOR(tData[[#This Row],[Best]],$S$1),3)&amp;"-"&amp;RIGHT("000"&amp;FLOOR(tData[[#This Row],[Best]],$S$1)+$S$1-1,3)))</f>
        <v>360-369</v>
      </c>
      <c r="T642" s="58"/>
      <c r="U642" s="48" t="str">
        <f ca="1">IF(OR(tData[[#This Row],[Q]]="X",tData[[#This Row],[Q]]="*"),IFERROR(OFFSET(tComplete[[#Headers],[Next Round]],MATCH(tData[[#This Row],[Tournament]],tComplete[Tournament],0),0),""),"")</f>
        <v/>
      </c>
      <c r="V642" s="41" t="b">
        <f>IF(ISBLANK(tData[[#This Row],[Tournament]]),"",NOT(ISERR(FIND("SAP",UPPER(tData[[#This Row],[Team]])))))</f>
        <v>0</v>
      </c>
    </row>
    <row r="643" spans="2:22" ht="16" x14ac:dyDescent="0.2">
      <c r="B643" s="41" t="s">
        <v>224</v>
      </c>
      <c r="C643" s="41"/>
      <c r="D643" s="41" t="str">
        <f ca="1">IFERROR(OFFSET(tComplete[[#Headers],[Country]],MATCH(tData[[#This Row],[Tournament]],tComplete[Tournament],0),0),"")</f>
        <v>CH</v>
      </c>
      <c r="E643" s="49">
        <f ca="1">IFERROR(OFFSET(tComplete[[#Headers],[Date]],MATCH(tData[[#This Row],[Tournament]],tComplete[Tournament],0),0),"")</f>
        <v>46074</v>
      </c>
      <c r="F643" s="49" t="str">
        <f ca="1">IFERROR(OFFSET(tComplete[[#Headers],[Round]],MATCH(tData[[#This Row],[Tournament]],tComplete[Tournament],0),0),"")</f>
        <v>Qualifier</v>
      </c>
      <c r="G643" s="41" t="s">
        <v>262</v>
      </c>
      <c r="H643" s="41">
        <v>320</v>
      </c>
      <c r="I643" s="41">
        <v>245</v>
      </c>
      <c r="J643" s="41">
        <v>350</v>
      </c>
      <c r="K643" s="41"/>
      <c r="L643" s="41"/>
      <c r="M643" s="41"/>
      <c r="N643" s="41"/>
      <c r="O643" s="48">
        <f>IF(ISBLANK(B643),"",IF(COUNT(tData[[#This Row],[R1]:[R3]])=0,"",MAX(tData[[#This Row],[R1]:[R3]])))</f>
        <v>350</v>
      </c>
      <c r="P643" s="50">
        <f>IF(ISBLANK(tData[[#This Row],[Tournament]]),"",IF(COUNT(tData[[#This Row],[R1]:[R3]])=0,"",MAX(tData[[#This Row],[R1]:[R3]],tData[[#This Row],[QF]:[F2]])))</f>
        <v>350</v>
      </c>
      <c r="Q643" s="51">
        <f>IF(ISBLANK(tData[[#This Row],[Tournament]]),"",IFERROR(AVERAGE(tData[[#This Row],[R1]:[R3]],tData[[#This Row],[QF]:[F2]]),""))</f>
        <v>305</v>
      </c>
      <c r="R643" s="51" t="str">
        <f>IF(ISBLANK(tData[[#This Row],[Tournament]]),"",IF(COUNT(tData[[#This Row],[R1]:[R3]])=0,"No show",RIGHT("000"&amp;FLOOR(tData[[#This Row],[Best]],$R$1),3)&amp;"-"&amp;RIGHT("000"&amp;FLOOR(tData[[#This Row],[Best]],$R$1)+$R$1-1,3)))</f>
        <v>350-399</v>
      </c>
      <c r="S643" s="51" t="str">
        <f>IF(ISBLANK(tData[[#This Row],[Tournament]]),"",IF(COUNT(tData[[#This Row],[R1]:[R3]])=0,"No show",RIGHT("000"&amp;FLOOR(tData[[#This Row],[Best]],$S$1),3)&amp;"-"&amp;RIGHT("000"&amp;FLOOR(tData[[#This Row],[Best]],$S$1)+$S$1-1,3)))</f>
        <v>350-359</v>
      </c>
      <c r="T643" s="58"/>
      <c r="U643" s="48" t="str">
        <f ca="1">IF(OR(tData[[#This Row],[Q]]="X",tData[[#This Row],[Q]]="*"),IFERROR(OFFSET(tComplete[[#Headers],[Next Round]],MATCH(tData[[#This Row],[Tournament]],tComplete[Tournament],0),0),""),"")</f>
        <v/>
      </c>
      <c r="V643" s="41" t="b">
        <f>IF(ISBLANK(tData[[#This Row],[Tournament]]),"",NOT(ISERR(FIND("SAP",UPPER(tData[[#This Row],[Team]])))))</f>
        <v>0</v>
      </c>
    </row>
    <row r="644" spans="2:22" ht="16" x14ac:dyDescent="0.2">
      <c r="B644" s="41" t="s">
        <v>224</v>
      </c>
      <c r="C644" s="41"/>
      <c r="D644" s="41" t="str">
        <f ca="1">IFERROR(OFFSET(tComplete[[#Headers],[Country]],MATCH(tData[[#This Row],[Tournament]],tComplete[Tournament],0),0),"")</f>
        <v>CH</v>
      </c>
      <c r="E644" s="49">
        <f ca="1">IFERROR(OFFSET(tComplete[[#Headers],[Date]],MATCH(tData[[#This Row],[Tournament]],tComplete[Tournament],0),0),"")</f>
        <v>46074</v>
      </c>
      <c r="F644" s="49" t="str">
        <f ca="1">IFERROR(OFFSET(tComplete[[#Headers],[Round]],MATCH(tData[[#This Row],[Tournament]],tComplete[Tournament],0),0),"")</f>
        <v>Qualifier</v>
      </c>
      <c r="G644" s="41" t="s">
        <v>238</v>
      </c>
      <c r="H644" s="41">
        <v>300</v>
      </c>
      <c r="I644" s="41">
        <v>330</v>
      </c>
      <c r="J644" s="41">
        <v>280</v>
      </c>
      <c r="K644" s="41"/>
      <c r="L644" s="41"/>
      <c r="M644" s="41"/>
      <c r="N644" s="41"/>
      <c r="O644" s="48">
        <f>IF(ISBLANK(B644),"",IF(COUNT(tData[[#This Row],[R1]:[R3]])=0,"",MAX(tData[[#This Row],[R1]:[R3]])))</f>
        <v>330</v>
      </c>
      <c r="P644" s="50">
        <f>IF(ISBLANK(tData[[#This Row],[Tournament]]),"",IF(COUNT(tData[[#This Row],[R1]:[R3]])=0,"",MAX(tData[[#This Row],[R1]:[R3]],tData[[#This Row],[QF]:[F2]])))</f>
        <v>330</v>
      </c>
      <c r="Q644" s="51">
        <f>IF(ISBLANK(tData[[#This Row],[Tournament]]),"",IFERROR(AVERAGE(tData[[#This Row],[R1]:[R3]],tData[[#This Row],[QF]:[F2]]),""))</f>
        <v>303.33333333333331</v>
      </c>
      <c r="R644" s="51" t="str">
        <f>IF(ISBLANK(tData[[#This Row],[Tournament]]),"",IF(COUNT(tData[[#This Row],[R1]:[R3]])=0,"No show",RIGHT("000"&amp;FLOOR(tData[[#This Row],[Best]],$R$1),3)&amp;"-"&amp;RIGHT("000"&amp;FLOOR(tData[[#This Row],[Best]],$R$1)+$R$1-1,3)))</f>
        <v>300-349</v>
      </c>
      <c r="S644" s="51" t="str">
        <f>IF(ISBLANK(tData[[#This Row],[Tournament]]),"",IF(COUNT(tData[[#This Row],[R1]:[R3]])=0,"No show",RIGHT("000"&amp;FLOOR(tData[[#This Row],[Best]],$S$1),3)&amp;"-"&amp;RIGHT("000"&amp;FLOOR(tData[[#This Row],[Best]],$S$1)+$S$1-1,3)))</f>
        <v>330-339</v>
      </c>
      <c r="T644" s="58"/>
      <c r="U644" s="48" t="str">
        <f ca="1">IF(OR(tData[[#This Row],[Q]]="X",tData[[#This Row],[Q]]="*"),IFERROR(OFFSET(tComplete[[#Headers],[Next Round]],MATCH(tData[[#This Row],[Tournament]],tComplete[Tournament],0),0),""),"")</f>
        <v/>
      </c>
      <c r="V644" s="41" t="b">
        <f>IF(ISBLANK(tData[[#This Row],[Tournament]]),"",NOT(ISERR(FIND("SAP",UPPER(tData[[#This Row],[Team]])))))</f>
        <v>0</v>
      </c>
    </row>
    <row r="645" spans="2:22" ht="16" x14ac:dyDescent="0.2">
      <c r="B645" s="41" t="s">
        <v>224</v>
      </c>
      <c r="C645" s="41"/>
      <c r="D645" s="41" t="str">
        <f ca="1">IFERROR(OFFSET(tComplete[[#Headers],[Country]],MATCH(tData[[#This Row],[Tournament]],tComplete[Tournament],0),0),"")</f>
        <v>CH</v>
      </c>
      <c r="E645" s="49">
        <f ca="1">IFERROR(OFFSET(tComplete[[#Headers],[Date]],MATCH(tData[[#This Row],[Tournament]],tComplete[Tournament],0),0),"")</f>
        <v>46074</v>
      </c>
      <c r="F645" s="49" t="str">
        <f ca="1">IFERROR(OFFSET(tComplete[[#Headers],[Round]],MATCH(tData[[#This Row],[Tournament]],tComplete[Tournament],0),0),"")</f>
        <v>Qualifier</v>
      </c>
      <c r="G645" s="41" t="s">
        <v>409</v>
      </c>
      <c r="H645" s="41">
        <v>305</v>
      </c>
      <c r="I645" s="41">
        <v>245</v>
      </c>
      <c r="J645" s="41">
        <v>290</v>
      </c>
      <c r="K645" s="41"/>
      <c r="L645" s="41"/>
      <c r="M645" s="41"/>
      <c r="N645" s="41"/>
      <c r="O645" s="48">
        <f>IF(ISBLANK(B645),"",IF(COUNT(tData[[#This Row],[R1]:[R3]])=0,"",MAX(tData[[#This Row],[R1]:[R3]])))</f>
        <v>305</v>
      </c>
      <c r="P645" s="50">
        <f>IF(ISBLANK(tData[[#This Row],[Tournament]]),"",IF(COUNT(tData[[#This Row],[R1]:[R3]])=0,"",MAX(tData[[#This Row],[R1]:[R3]],tData[[#This Row],[QF]:[F2]])))</f>
        <v>305</v>
      </c>
      <c r="Q645" s="51">
        <f>IF(ISBLANK(tData[[#This Row],[Tournament]]),"",IFERROR(AVERAGE(tData[[#This Row],[R1]:[R3]],tData[[#This Row],[QF]:[F2]]),""))</f>
        <v>280</v>
      </c>
      <c r="R645" s="51" t="str">
        <f>IF(ISBLANK(tData[[#This Row],[Tournament]]),"",IF(COUNT(tData[[#This Row],[R1]:[R3]])=0,"No show",RIGHT("000"&amp;FLOOR(tData[[#This Row],[Best]],$R$1),3)&amp;"-"&amp;RIGHT("000"&amp;FLOOR(tData[[#This Row],[Best]],$R$1)+$R$1-1,3)))</f>
        <v>300-349</v>
      </c>
      <c r="S645" s="51" t="str">
        <f>IF(ISBLANK(tData[[#This Row],[Tournament]]),"",IF(COUNT(tData[[#This Row],[R1]:[R3]])=0,"No show",RIGHT("000"&amp;FLOOR(tData[[#This Row],[Best]],$S$1),3)&amp;"-"&amp;RIGHT("000"&amp;FLOOR(tData[[#This Row],[Best]],$S$1)+$S$1-1,3)))</f>
        <v>300-309</v>
      </c>
      <c r="T645" s="58"/>
      <c r="U645" s="48" t="str">
        <f ca="1">IF(OR(tData[[#This Row],[Q]]="X",tData[[#This Row],[Q]]="*"),IFERROR(OFFSET(tComplete[[#Headers],[Next Round]],MATCH(tData[[#This Row],[Tournament]],tComplete[Tournament],0),0),""),"")</f>
        <v/>
      </c>
      <c r="V645" s="41" t="b">
        <f>IF(ISBLANK(tData[[#This Row],[Tournament]]),"",NOT(ISERR(FIND("SAP",UPPER(tData[[#This Row],[Team]])))))</f>
        <v>0</v>
      </c>
    </row>
    <row r="646" spans="2:22" ht="16" x14ac:dyDescent="0.2">
      <c r="B646" s="41" t="s">
        <v>224</v>
      </c>
      <c r="C646" s="41"/>
      <c r="D646" s="41" t="str">
        <f ca="1">IFERROR(OFFSET(tComplete[[#Headers],[Country]],MATCH(tData[[#This Row],[Tournament]],tComplete[Tournament],0),0),"")</f>
        <v>CH</v>
      </c>
      <c r="E646" s="49">
        <f ca="1">IFERROR(OFFSET(tComplete[[#Headers],[Date]],MATCH(tData[[#This Row],[Tournament]],tComplete[Tournament],0),0),"")</f>
        <v>46074</v>
      </c>
      <c r="F646" s="49" t="str">
        <f ca="1">IFERROR(OFFSET(tComplete[[#Headers],[Round]],MATCH(tData[[#This Row],[Tournament]],tComplete[Tournament],0),0),"")</f>
        <v>Qualifier</v>
      </c>
      <c r="G646" s="41" t="s">
        <v>264</v>
      </c>
      <c r="H646" s="41">
        <v>245</v>
      </c>
      <c r="I646" s="41">
        <v>195</v>
      </c>
      <c r="J646" s="41">
        <v>290</v>
      </c>
      <c r="K646" s="41"/>
      <c r="L646" s="41"/>
      <c r="M646" s="41"/>
      <c r="N646" s="41"/>
      <c r="O646" s="48">
        <f>IF(ISBLANK(B646),"",IF(COUNT(tData[[#This Row],[R1]:[R3]])=0,"",MAX(tData[[#This Row],[R1]:[R3]])))</f>
        <v>290</v>
      </c>
      <c r="P646" s="50">
        <f>IF(ISBLANK(tData[[#This Row],[Tournament]]),"",IF(COUNT(tData[[#This Row],[R1]:[R3]])=0,"",MAX(tData[[#This Row],[R1]:[R3]],tData[[#This Row],[QF]:[F2]])))</f>
        <v>290</v>
      </c>
      <c r="Q646" s="51">
        <f>IF(ISBLANK(tData[[#This Row],[Tournament]]),"",IFERROR(AVERAGE(tData[[#This Row],[R1]:[R3]],tData[[#This Row],[QF]:[F2]]),""))</f>
        <v>243.33333333333334</v>
      </c>
      <c r="R646" s="51" t="str">
        <f>IF(ISBLANK(tData[[#This Row],[Tournament]]),"",IF(COUNT(tData[[#This Row],[R1]:[R3]])=0,"No show",RIGHT("000"&amp;FLOOR(tData[[#This Row],[Best]],$R$1),3)&amp;"-"&amp;RIGHT("000"&amp;FLOOR(tData[[#This Row],[Best]],$R$1)+$R$1-1,3)))</f>
        <v>250-299</v>
      </c>
      <c r="S646" s="51" t="str">
        <f>IF(ISBLANK(tData[[#This Row],[Tournament]]),"",IF(COUNT(tData[[#This Row],[R1]:[R3]])=0,"No show",RIGHT("000"&amp;FLOOR(tData[[#This Row],[Best]],$S$1),3)&amp;"-"&amp;RIGHT("000"&amp;FLOOR(tData[[#This Row],[Best]],$S$1)+$S$1-1,3)))</f>
        <v>290-299</v>
      </c>
      <c r="T646" s="58"/>
      <c r="U646" s="48" t="str">
        <f ca="1">IF(OR(tData[[#This Row],[Q]]="X",tData[[#This Row],[Q]]="*"),IFERROR(OFFSET(tComplete[[#Headers],[Next Round]],MATCH(tData[[#This Row],[Tournament]],tComplete[Tournament],0),0),""),"")</f>
        <v/>
      </c>
      <c r="V646" s="41" t="b">
        <f>IF(ISBLANK(tData[[#This Row],[Tournament]]),"",NOT(ISERR(FIND("SAP",UPPER(tData[[#This Row],[Team]])))))</f>
        <v>0</v>
      </c>
    </row>
    <row r="647" spans="2:22" ht="16" x14ac:dyDescent="0.2">
      <c r="B647" s="41" t="s">
        <v>224</v>
      </c>
      <c r="C647" s="41"/>
      <c r="D647" s="41" t="str">
        <f ca="1">IFERROR(OFFSET(tComplete[[#Headers],[Country]],MATCH(tData[[#This Row],[Tournament]],tComplete[Tournament],0),0),"")</f>
        <v>CH</v>
      </c>
      <c r="E647" s="49">
        <f ca="1">IFERROR(OFFSET(tComplete[[#Headers],[Date]],MATCH(tData[[#This Row],[Tournament]],tComplete[Tournament],0),0),"")</f>
        <v>46074</v>
      </c>
      <c r="F647" s="49" t="str">
        <f ca="1">IFERROR(OFFSET(tComplete[[#Headers],[Round]],MATCH(tData[[#This Row],[Tournament]],tComplete[Tournament],0),0),"")</f>
        <v>Qualifier</v>
      </c>
      <c r="G647" s="41" t="s">
        <v>266</v>
      </c>
      <c r="H647" s="41">
        <v>220</v>
      </c>
      <c r="I647" s="41">
        <v>280</v>
      </c>
      <c r="J647" s="41">
        <v>200</v>
      </c>
      <c r="K647" s="41"/>
      <c r="L647" s="41"/>
      <c r="M647" s="41"/>
      <c r="N647" s="41"/>
      <c r="O647" s="48">
        <f>IF(ISBLANK(B647),"",IF(COUNT(tData[[#This Row],[R1]:[R3]])=0,"",MAX(tData[[#This Row],[R1]:[R3]])))</f>
        <v>280</v>
      </c>
      <c r="P647" s="50">
        <f>IF(ISBLANK(tData[[#This Row],[Tournament]]),"",IF(COUNT(tData[[#This Row],[R1]:[R3]])=0,"",MAX(tData[[#This Row],[R1]:[R3]],tData[[#This Row],[QF]:[F2]])))</f>
        <v>280</v>
      </c>
      <c r="Q647" s="51">
        <f>IF(ISBLANK(tData[[#This Row],[Tournament]]),"",IFERROR(AVERAGE(tData[[#This Row],[R1]:[R3]],tData[[#This Row],[QF]:[F2]]),""))</f>
        <v>233.33333333333334</v>
      </c>
      <c r="R647" s="51" t="str">
        <f>IF(ISBLANK(tData[[#This Row],[Tournament]]),"",IF(COUNT(tData[[#This Row],[R1]:[R3]])=0,"No show",RIGHT("000"&amp;FLOOR(tData[[#This Row],[Best]],$R$1),3)&amp;"-"&amp;RIGHT("000"&amp;FLOOR(tData[[#This Row],[Best]],$R$1)+$R$1-1,3)))</f>
        <v>250-299</v>
      </c>
      <c r="S647" s="51" t="str">
        <f>IF(ISBLANK(tData[[#This Row],[Tournament]]),"",IF(COUNT(tData[[#This Row],[R1]:[R3]])=0,"No show",RIGHT("000"&amp;FLOOR(tData[[#This Row],[Best]],$S$1),3)&amp;"-"&amp;RIGHT("000"&amp;FLOOR(tData[[#This Row],[Best]],$S$1)+$S$1-1,3)))</f>
        <v>280-289</v>
      </c>
      <c r="T647" s="58"/>
      <c r="U647" s="48" t="str">
        <f ca="1">IF(OR(tData[[#This Row],[Q]]="X",tData[[#This Row],[Q]]="*"),IFERROR(OFFSET(tComplete[[#Headers],[Next Round]],MATCH(tData[[#This Row],[Tournament]],tComplete[Tournament],0),0),""),"")</f>
        <v/>
      </c>
      <c r="V647" s="41" t="b">
        <f>IF(ISBLANK(tData[[#This Row],[Tournament]]),"",NOT(ISERR(FIND("SAP",UPPER(tData[[#This Row],[Team]])))))</f>
        <v>0</v>
      </c>
    </row>
    <row r="648" spans="2:22" ht="16" x14ac:dyDescent="0.2">
      <c r="B648" s="41" t="s">
        <v>224</v>
      </c>
      <c r="C648" s="41"/>
      <c r="D648" s="41" t="str">
        <f ca="1">IFERROR(OFFSET(tComplete[[#Headers],[Country]],MATCH(tData[[#This Row],[Tournament]],tComplete[Tournament],0),0),"")</f>
        <v>CH</v>
      </c>
      <c r="E648" s="49">
        <f ca="1">IFERROR(OFFSET(tComplete[[#Headers],[Date]],MATCH(tData[[#This Row],[Tournament]],tComplete[Tournament],0),0),"")</f>
        <v>46074</v>
      </c>
      <c r="F648" s="49" t="str">
        <f ca="1">IFERROR(OFFSET(tComplete[[#Headers],[Round]],MATCH(tData[[#This Row],[Tournament]],tComplete[Tournament],0),0),"")</f>
        <v>Qualifier</v>
      </c>
      <c r="G648" s="41" t="s">
        <v>256</v>
      </c>
      <c r="H648" s="41">
        <v>145</v>
      </c>
      <c r="I648" s="41">
        <v>220</v>
      </c>
      <c r="J648" s="41">
        <v>185</v>
      </c>
      <c r="K648" s="41"/>
      <c r="L648" s="48"/>
      <c r="M648" s="48"/>
      <c r="N648" s="48"/>
      <c r="O648" s="48">
        <f>IF(ISBLANK(B648),"",IF(COUNT(tData[[#This Row],[R1]:[R3]])=0,"",MAX(tData[[#This Row],[R1]:[R3]])))</f>
        <v>220</v>
      </c>
      <c r="P648" s="50">
        <f>IF(ISBLANK(tData[[#This Row],[Tournament]]),"",IF(COUNT(tData[[#This Row],[R1]:[R3]])=0,"",MAX(tData[[#This Row],[R1]:[R3]],tData[[#This Row],[QF]:[F2]])))</f>
        <v>220</v>
      </c>
      <c r="Q648" s="51">
        <f>IF(ISBLANK(tData[[#This Row],[Tournament]]),"",IFERROR(AVERAGE(tData[[#This Row],[R1]:[R3]],tData[[#This Row],[QF]:[F2]]),""))</f>
        <v>183.33333333333334</v>
      </c>
      <c r="R648" s="51" t="str">
        <f>IF(ISBLANK(tData[[#This Row],[Tournament]]),"",IF(COUNT(tData[[#This Row],[R1]:[R3]])=0,"No show",RIGHT("000"&amp;FLOOR(tData[[#This Row],[Best]],$R$1),3)&amp;"-"&amp;RIGHT("000"&amp;FLOOR(tData[[#This Row],[Best]],$R$1)+$R$1-1,3)))</f>
        <v>200-249</v>
      </c>
      <c r="S648" s="51" t="str">
        <f>IF(ISBLANK(tData[[#This Row],[Tournament]]),"",IF(COUNT(tData[[#This Row],[R1]:[R3]])=0,"No show",RIGHT("000"&amp;FLOOR(tData[[#This Row],[Best]],$S$1),3)&amp;"-"&amp;RIGHT("000"&amp;FLOOR(tData[[#This Row],[Best]],$S$1)+$S$1-1,3)))</f>
        <v>220-229</v>
      </c>
      <c r="T648" s="58"/>
      <c r="U648" s="48" t="str">
        <f ca="1">IF(OR(tData[[#This Row],[Q]]="X",tData[[#This Row],[Q]]="*"),IFERROR(OFFSET(tComplete[[#Headers],[Next Round]],MATCH(tData[[#This Row],[Tournament]],tComplete[Tournament],0),0),""),"")</f>
        <v/>
      </c>
      <c r="V648" s="41" t="b">
        <f>IF(ISBLANK(tData[[#This Row],[Tournament]]),"",NOT(ISERR(FIND("SAP",UPPER(tData[[#This Row],[Team]])))))</f>
        <v>0</v>
      </c>
    </row>
    <row r="649" spans="2:22" ht="16" x14ac:dyDescent="0.2">
      <c r="B649" s="41" t="s">
        <v>224</v>
      </c>
      <c r="C649" s="41"/>
      <c r="D649" s="41" t="str">
        <f ca="1">IFERROR(OFFSET(tComplete[[#Headers],[Country]],MATCH(tData[[#This Row],[Tournament]],tComplete[Tournament],0),0),"")</f>
        <v>CH</v>
      </c>
      <c r="E649" s="49">
        <f ca="1">IFERROR(OFFSET(tComplete[[#Headers],[Date]],MATCH(tData[[#This Row],[Tournament]],tComplete[Tournament],0),0),"")</f>
        <v>46074</v>
      </c>
      <c r="F649" s="49" t="str">
        <f ca="1">IFERROR(OFFSET(tComplete[[#Headers],[Round]],MATCH(tData[[#This Row],[Tournament]],tComplete[Tournament],0),0),"")</f>
        <v>Qualifier</v>
      </c>
      <c r="G649" s="41" t="s">
        <v>175</v>
      </c>
      <c r="H649" s="41">
        <v>135</v>
      </c>
      <c r="I649" s="41">
        <v>215</v>
      </c>
      <c r="J649" s="41">
        <v>205</v>
      </c>
      <c r="K649" s="41"/>
      <c r="L649" s="48"/>
      <c r="M649" s="48"/>
      <c r="N649" s="48"/>
      <c r="O649" s="48">
        <f>IF(ISBLANK(B649),"",IF(COUNT(tData[[#This Row],[R1]:[R3]])=0,"",MAX(tData[[#This Row],[R1]:[R3]])))</f>
        <v>215</v>
      </c>
      <c r="P649" s="50">
        <f>IF(ISBLANK(tData[[#This Row],[Tournament]]),"",IF(COUNT(tData[[#This Row],[R1]:[R3]])=0,"",MAX(tData[[#This Row],[R1]:[R3]],tData[[#This Row],[QF]:[F2]])))</f>
        <v>215</v>
      </c>
      <c r="Q649" s="51">
        <f>IF(ISBLANK(tData[[#This Row],[Tournament]]),"",IFERROR(AVERAGE(tData[[#This Row],[R1]:[R3]],tData[[#This Row],[QF]:[F2]]),""))</f>
        <v>185</v>
      </c>
      <c r="R649" s="51" t="str">
        <f>IF(ISBLANK(tData[[#This Row],[Tournament]]),"",IF(COUNT(tData[[#This Row],[R1]:[R3]])=0,"No show",RIGHT("000"&amp;FLOOR(tData[[#This Row],[Best]],$R$1),3)&amp;"-"&amp;RIGHT("000"&amp;FLOOR(tData[[#This Row],[Best]],$R$1)+$R$1-1,3)))</f>
        <v>200-249</v>
      </c>
      <c r="S649" s="51" t="str">
        <f>IF(ISBLANK(tData[[#This Row],[Tournament]]),"",IF(COUNT(tData[[#This Row],[R1]:[R3]])=0,"No show",RIGHT("000"&amp;FLOOR(tData[[#This Row],[Best]],$S$1),3)&amp;"-"&amp;RIGHT("000"&amp;FLOOR(tData[[#This Row],[Best]],$S$1)+$S$1-1,3)))</f>
        <v>210-219</v>
      </c>
      <c r="T649" s="58"/>
      <c r="U649" s="48" t="str">
        <f ca="1">IF(OR(tData[[#This Row],[Q]]="X",tData[[#This Row],[Q]]="*"),IFERROR(OFFSET(tComplete[[#Headers],[Next Round]],MATCH(tData[[#This Row],[Tournament]],tComplete[Tournament],0),0),""),"")</f>
        <v/>
      </c>
      <c r="V649" s="41" t="b">
        <f>IF(ISBLANK(tData[[#This Row],[Tournament]]),"",NOT(ISERR(FIND("SAP",UPPER(tData[[#This Row],[Team]])))))</f>
        <v>0</v>
      </c>
    </row>
    <row r="650" spans="2:22" ht="16" x14ac:dyDescent="0.2">
      <c r="B650" s="41" t="s">
        <v>224</v>
      </c>
      <c r="C650" s="41"/>
      <c r="D650" s="41" t="str">
        <f ca="1">IFERROR(OFFSET(tComplete[[#Headers],[Country]],MATCH(tData[[#This Row],[Tournament]],tComplete[Tournament],0),0),"")</f>
        <v>CH</v>
      </c>
      <c r="E650" s="49">
        <f ca="1">IFERROR(OFFSET(tComplete[[#Headers],[Date]],MATCH(tData[[#This Row],[Tournament]],tComplete[Tournament],0),0),"")</f>
        <v>46074</v>
      </c>
      <c r="F650" s="49" t="str">
        <f ca="1">IFERROR(OFFSET(tComplete[[#Headers],[Round]],MATCH(tData[[#This Row],[Tournament]],tComplete[Tournament],0),0),"")</f>
        <v>Qualifier</v>
      </c>
      <c r="G650" s="41" t="s">
        <v>276</v>
      </c>
      <c r="H650" s="41">
        <v>125</v>
      </c>
      <c r="I650" s="41">
        <v>185</v>
      </c>
      <c r="J650" s="41">
        <v>165</v>
      </c>
      <c r="K650" s="41"/>
      <c r="L650" s="48"/>
      <c r="M650" s="48"/>
      <c r="N650" s="48"/>
      <c r="O650" s="48">
        <f>IF(ISBLANK(B650),"",IF(COUNT(tData[[#This Row],[R1]:[R3]])=0,"",MAX(tData[[#This Row],[R1]:[R3]])))</f>
        <v>185</v>
      </c>
      <c r="P650" s="50">
        <f>IF(ISBLANK(tData[[#This Row],[Tournament]]),"",IF(COUNT(tData[[#This Row],[R1]:[R3]])=0,"",MAX(tData[[#This Row],[R1]:[R3]],tData[[#This Row],[QF]:[F2]])))</f>
        <v>185</v>
      </c>
      <c r="Q650" s="51">
        <f>IF(ISBLANK(tData[[#This Row],[Tournament]]),"",IFERROR(AVERAGE(tData[[#This Row],[R1]:[R3]],tData[[#This Row],[QF]:[F2]]),""))</f>
        <v>158.33333333333334</v>
      </c>
      <c r="R650" s="51" t="str">
        <f>IF(ISBLANK(tData[[#This Row],[Tournament]]),"",IF(COUNT(tData[[#This Row],[R1]:[R3]])=0,"No show",RIGHT("000"&amp;FLOOR(tData[[#This Row],[Best]],$R$1),3)&amp;"-"&amp;RIGHT("000"&amp;FLOOR(tData[[#This Row],[Best]],$R$1)+$R$1-1,3)))</f>
        <v>150-199</v>
      </c>
      <c r="S650" s="51" t="str">
        <f>IF(ISBLANK(tData[[#This Row],[Tournament]]),"",IF(COUNT(tData[[#This Row],[R1]:[R3]])=0,"No show",RIGHT("000"&amp;FLOOR(tData[[#This Row],[Best]],$S$1),3)&amp;"-"&amp;RIGHT("000"&amp;FLOOR(tData[[#This Row],[Best]],$S$1)+$S$1-1,3)))</f>
        <v>180-189</v>
      </c>
      <c r="T650" s="58"/>
      <c r="U650" s="48" t="str">
        <f ca="1">IF(OR(tData[[#This Row],[Q]]="X",tData[[#This Row],[Q]]="*"),IFERROR(OFFSET(tComplete[[#Headers],[Next Round]],MATCH(tData[[#This Row],[Tournament]],tComplete[Tournament],0),0),""),"")</f>
        <v/>
      </c>
      <c r="V650" s="41" t="b">
        <f>IF(ISBLANK(tData[[#This Row],[Tournament]]),"",NOT(ISERR(FIND("SAP",UPPER(tData[[#This Row],[Team]])))))</f>
        <v>0</v>
      </c>
    </row>
    <row r="651" spans="2:22" ht="16" x14ac:dyDescent="0.2">
      <c r="B651" s="41" t="s">
        <v>224</v>
      </c>
      <c r="C651" s="41"/>
      <c r="D651" s="41" t="str">
        <f ca="1">IFERROR(OFFSET(tComplete[[#Headers],[Country]],MATCH(tData[[#This Row],[Tournament]],tComplete[Tournament],0),0),"")</f>
        <v>CH</v>
      </c>
      <c r="E651" s="49">
        <f ca="1">IFERROR(OFFSET(tComplete[[#Headers],[Date]],MATCH(tData[[#This Row],[Tournament]],tComplete[Tournament],0),0),"")</f>
        <v>46074</v>
      </c>
      <c r="F651" s="49" t="str">
        <f ca="1">IFERROR(OFFSET(tComplete[[#Headers],[Round]],MATCH(tData[[#This Row],[Tournament]],tComplete[Tournament],0),0),"")</f>
        <v>Qualifier</v>
      </c>
      <c r="G651" s="41" t="s">
        <v>253</v>
      </c>
      <c r="H651" s="41">
        <v>175</v>
      </c>
      <c r="I651" s="41">
        <v>165</v>
      </c>
      <c r="J651" s="41">
        <v>160</v>
      </c>
      <c r="K651" s="41"/>
      <c r="L651" s="48"/>
      <c r="M651" s="48"/>
      <c r="N651" s="48"/>
      <c r="O651" s="48">
        <f>IF(ISBLANK(B651),"",IF(COUNT(tData[[#This Row],[R1]:[R3]])=0,"",MAX(tData[[#This Row],[R1]:[R3]])))</f>
        <v>175</v>
      </c>
      <c r="P651" s="50">
        <f>IF(ISBLANK(tData[[#This Row],[Tournament]]),"",IF(COUNT(tData[[#This Row],[R1]:[R3]])=0,"",MAX(tData[[#This Row],[R1]:[R3]],tData[[#This Row],[QF]:[F2]])))</f>
        <v>175</v>
      </c>
      <c r="Q651" s="51">
        <f>IF(ISBLANK(tData[[#This Row],[Tournament]]),"",IFERROR(AVERAGE(tData[[#This Row],[R1]:[R3]],tData[[#This Row],[QF]:[F2]]),""))</f>
        <v>166.66666666666666</v>
      </c>
      <c r="R651" s="51" t="str">
        <f>IF(ISBLANK(tData[[#This Row],[Tournament]]),"",IF(COUNT(tData[[#This Row],[R1]:[R3]])=0,"No show",RIGHT("000"&amp;FLOOR(tData[[#This Row],[Best]],$R$1),3)&amp;"-"&amp;RIGHT("000"&amp;FLOOR(tData[[#This Row],[Best]],$R$1)+$R$1-1,3)))</f>
        <v>150-199</v>
      </c>
      <c r="S651" s="51" t="str">
        <f>IF(ISBLANK(tData[[#This Row],[Tournament]]),"",IF(COUNT(tData[[#This Row],[R1]:[R3]])=0,"No show",RIGHT("000"&amp;FLOOR(tData[[#This Row],[Best]],$S$1),3)&amp;"-"&amp;RIGHT("000"&amp;FLOOR(tData[[#This Row],[Best]],$S$1)+$S$1-1,3)))</f>
        <v>170-179</v>
      </c>
      <c r="T651" s="58"/>
      <c r="U651" s="48" t="str">
        <f ca="1">IF(OR(tData[[#This Row],[Q]]="X",tData[[#This Row],[Q]]="*"),IFERROR(OFFSET(tComplete[[#Headers],[Next Round]],MATCH(tData[[#This Row],[Tournament]],tComplete[Tournament],0),0),""),"")</f>
        <v/>
      </c>
      <c r="V651" s="41" t="b">
        <f>IF(ISBLANK(tData[[#This Row],[Tournament]]),"",NOT(ISERR(FIND("SAP",UPPER(tData[[#This Row],[Team]])))))</f>
        <v>0</v>
      </c>
    </row>
    <row r="652" spans="2:22" ht="16" x14ac:dyDescent="0.2">
      <c r="B652" s="41" t="s">
        <v>229</v>
      </c>
      <c r="C652" s="41"/>
      <c r="D652" s="41" t="str">
        <f ca="1">IFERROR(OFFSET(tComplete[[#Headers],[Country]],MATCH(tData[[#This Row],[Tournament]],tComplete[Tournament],0),0),"")</f>
        <v>AT</v>
      </c>
      <c r="E652" s="49">
        <f ca="1">IFERROR(OFFSET(tComplete[[#Headers],[Date]],MATCH(tData[[#This Row],[Tournament]],tComplete[Tournament],0),0),"")</f>
        <v>46081</v>
      </c>
      <c r="F652" s="49" t="str">
        <f ca="1">IFERROR(OFFSET(tComplete[[#Headers],[Round]],MATCH(tData[[#This Row],[Tournament]],tComplete[Tournament],0),0),"")</f>
        <v>Qualifier</v>
      </c>
      <c r="G652" s="41" t="s">
        <v>279</v>
      </c>
      <c r="H652" s="41">
        <v>380</v>
      </c>
      <c r="I652" s="41">
        <v>385</v>
      </c>
      <c r="J652" s="41">
        <v>465</v>
      </c>
      <c r="K652" s="41">
        <v>395</v>
      </c>
      <c r="L652" s="41">
        <v>500</v>
      </c>
      <c r="M652" s="41">
        <v>410</v>
      </c>
      <c r="N652" s="41">
        <v>450</v>
      </c>
      <c r="O652" s="48">
        <f>IF(ISBLANK(B652),"",IF(COUNT(tData[[#This Row],[R1]:[R3]])=0,"",MAX(tData[[#This Row],[R1]:[R3]])))</f>
        <v>465</v>
      </c>
      <c r="P652" s="50">
        <f>IF(ISBLANK(tData[[#This Row],[Tournament]]),"",IF(COUNT(tData[[#This Row],[R1]:[R3]])=0,"",MAX(tData[[#This Row],[R1]:[R3]],tData[[#This Row],[QF]:[F2]])))</f>
        <v>500</v>
      </c>
      <c r="Q652" s="51">
        <f>IF(ISBLANK(tData[[#This Row],[Tournament]]),"",IFERROR(AVERAGE(tData[[#This Row],[R1]:[R3]],tData[[#This Row],[QF]:[F2]]),""))</f>
        <v>426.42857142857144</v>
      </c>
      <c r="R652" s="51" t="str">
        <f>IF(ISBLANK(tData[[#This Row],[Tournament]]),"",IF(COUNT(tData[[#This Row],[R1]:[R3]])=0,"No show",RIGHT("000"&amp;FLOOR(tData[[#This Row],[Best]],$R$1),3)&amp;"-"&amp;RIGHT("000"&amp;FLOOR(tData[[#This Row],[Best]],$R$1)+$R$1-1,3)))</f>
        <v>500-549</v>
      </c>
      <c r="S652" s="51" t="str">
        <f>IF(ISBLANK(tData[[#This Row],[Tournament]]),"",IF(COUNT(tData[[#This Row],[R1]:[R3]])=0,"No show",RIGHT("000"&amp;FLOOR(tData[[#This Row],[Best]],$S$1),3)&amp;"-"&amp;RIGHT("000"&amp;FLOOR(tData[[#This Row],[Best]],$S$1)+$S$1-1,3)))</f>
        <v>500-509</v>
      </c>
      <c r="T652" s="58"/>
      <c r="U652" s="48" t="str">
        <f ca="1">IF(OR(tData[[#This Row],[Q]]="X",tData[[#This Row],[Q]]="*"),IFERROR(OFFSET(tComplete[[#Headers],[Next Round]],MATCH(tData[[#This Row],[Tournament]],tComplete[Tournament],0),0),""),"")</f>
        <v/>
      </c>
      <c r="V652" s="41" t="b">
        <f>IF(ISBLANK(tData[[#This Row],[Tournament]]),"",NOT(ISERR(FIND("SAP",UPPER(tData[[#This Row],[Team]])))))</f>
        <v>0</v>
      </c>
    </row>
    <row r="653" spans="2:22" ht="16" x14ac:dyDescent="0.2">
      <c r="B653" s="41" t="s">
        <v>229</v>
      </c>
      <c r="C653" s="41"/>
      <c r="D653" s="41" t="str">
        <f ca="1">IFERROR(OFFSET(tComplete[[#Headers],[Country]],MATCH(tData[[#This Row],[Tournament]],tComplete[Tournament],0),0),"")</f>
        <v>AT</v>
      </c>
      <c r="E653" s="49">
        <f ca="1">IFERROR(OFFSET(tComplete[[#Headers],[Date]],MATCH(tData[[#This Row],[Tournament]],tComplete[Tournament],0),0),"")</f>
        <v>46081</v>
      </c>
      <c r="F653" s="49" t="str">
        <f ca="1">IFERROR(OFFSET(tComplete[[#Headers],[Round]],MATCH(tData[[#This Row],[Tournament]],tComplete[Tournament],0),0),"")</f>
        <v>Qualifier</v>
      </c>
      <c r="G653" s="41" t="s">
        <v>935</v>
      </c>
      <c r="H653" s="41">
        <v>410</v>
      </c>
      <c r="I653" s="41">
        <v>310</v>
      </c>
      <c r="J653" s="41">
        <v>310</v>
      </c>
      <c r="K653" s="41">
        <v>445</v>
      </c>
      <c r="L653" s="41">
        <v>385</v>
      </c>
      <c r="M653" s="41">
        <v>390</v>
      </c>
      <c r="N653" s="41">
        <v>405</v>
      </c>
      <c r="O653" s="48">
        <f>IF(ISBLANK(B653),"",IF(COUNT(tData[[#This Row],[R1]:[R3]])=0,"",MAX(tData[[#This Row],[R1]:[R3]])))</f>
        <v>410</v>
      </c>
      <c r="P653" s="50">
        <f>IF(ISBLANK(tData[[#This Row],[Tournament]]),"",IF(COUNT(tData[[#This Row],[R1]:[R3]])=0,"",MAX(tData[[#This Row],[R1]:[R3]],tData[[#This Row],[QF]:[F2]])))</f>
        <v>445</v>
      </c>
      <c r="Q653" s="51">
        <f>IF(ISBLANK(tData[[#This Row],[Tournament]]),"",IFERROR(AVERAGE(tData[[#This Row],[R1]:[R3]],tData[[#This Row],[QF]:[F2]]),""))</f>
        <v>379.28571428571428</v>
      </c>
      <c r="R653" s="51" t="str">
        <f>IF(ISBLANK(tData[[#This Row],[Tournament]]),"",IF(COUNT(tData[[#This Row],[R1]:[R3]])=0,"No show",RIGHT("000"&amp;FLOOR(tData[[#This Row],[Best]],$R$1),3)&amp;"-"&amp;RIGHT("000"&amp;FLOOR(tData[[#This Row],[Best]],$R$1)+$R$1-1,3)))</f>
        <v>400-449</v>
      </c>
      <c r="S653" s="51" t="str">
        <f>IF(ISBLANK(tData[[#This Row],[Tournament]]),"",IF(COUNT(tData[[#This Row],[R1]:[R3]])=0,"No show",RIGHT("000"&amp;FLOOR(tData[[#This Row],[Best]],$S$1),3)&amp;"-"&amp;RIGHT("000"&amp;FLOOR(tData[[#This Row],[Best]],$S$1)+$S$1-1,3)))</f>
        <v>440-449</v>
      </c>
      <c r="T653" s="58" t="s">
        <v>74</v>
      </c>
      <c r="U653" s="48" t="str">
        <f ca="1">IF(OR(tData[[#This Row],[Q]]="X",tData[[#This Row],[Q]]="*"),IFERROR(OFFSET(tComplete[[#Headers],[Next Round]],MATCH(tData[[#This Row],[Tournament]],tComplete[Tournament],0),0),""),"")</f>
        <v>Finale 2025/26 - Leipzig</v>
      </c>
      <c r="V653" s="41" t="b">
        <f>IF(ISBLANK(tData[[#This Row],[Tournament]]),"",NOT(ISERR(FIND("SAP",UPPER(tData[[#This Row],[Team]])))))</f>
        <v>0</v>
      </c>
    </row>
    <row r="654" spans="2:22" ht="16" x14ac:dyDescent="0.2">
      <c r="B654" s="41" t="s">
        <v>229</v>
      </c>
      <c r="C654" s="41"/>
      <c r="D654" s="41" t="str">
        <f ca="1">IFERROR(OFFSET(tComplete[[#Headers],[Country]],MATCH(tData[[#This Row],[Tournament]],tComplete[Tournament],0),0),"")</f>
        <v>AT</v>
      </c>
      <c r="E654" s="49">
        <f ca="1">IFERROR(OFFSET(tComplete[[#Headers],[Date]],MATCH(tData[[#This Row],[Tournament]],tComplete[Tournament],0),0),"")</f>
        <v>46081</v>
      </c>
      <c r="F654" s="49" t="str">
        <f ca="1">IFERROR(OFFSET(tComplete[[#Headers],[Round]],MATCH(tData[[#This Row],[Tournament]],tComplete[Tournament],0),0),"")</f>
        <v>Qualifier</v>
      </c>
      <c r="G654" s="41" t="s">
        <v>779</v>
      </c>
      <c r="H654" s="41">
        <v>265</v>
      </c>
      <c r="I654" s="41">
        <v>390</v>
      </c>
      <c r="J654" s="41">
        <v>390</v>
      </c>
      <c r="K654" s="41">
        <v>390</v>
      </c>
      <c r="L654" s="41">
        <v>345</v>
      </c>
      <c r="M654" s="41"/>
      <c r="N654" s="41"/>
      <c r="O654" s="48">
        <f>IF(ISBLANK(B654),"",IF(COUNT(tData[[#This Row],[R1]:[R3]])=0,"",MAX(tData[[#This Row],[R1]:[R3]])))</f>
        <v>390</v>
      </c>
      <c r="P654" s="50">
        <f>IF(ISBLANK(tData[[#This Row],[Tournament]]),"",IF(COUNT(tData[[#This Row],[R1]:[R3]])=0,"",MAX(tData[[#This Row],[R1]:[R3]],tData[[#This Row],[QF]:[F2]])))</f>
        <v>390</v>
      </c>
      <c r="Q654" s="51">
        <f>IF(ISBLANK(tData[[#This Row],[Tournament]]),"",IFERROR(AVERAGE(tData[[#This Row],[R1]:[R3]],tData[[#This Row],[QF]:[F2]]),""))</f>
        <v>356</v>
      </c>
      <c r="R654" s="51" t="str">
        <f>IF(ISBLANK(tData[[#This Row],[Tournament]]),"",IF(COUNT(tData[[#This Row],[R1]:[R3]])=0,"No show",RIGHT("000"&amp;FLOOR(tData[[#This Row],[Best]],$R$1),3)&amp;"-"&amp;RIGHT("000"&amp;FLOOR(tData[[#This Row],[Best]],$R$1)+$R$1-1,3)))</f>
        <v>350-399</v>
      </c>
      <c r="S654" s="51" t="str">
        <f>IF(ISBLANK(tData[[#This Row],[Tournament]]),"",IF(COUNT(tData[[#This Row],[R1]:[R3]])=0,"No show",RIGHT("000"&amp;FLOOR(tData[[#This Row],[Best]],$S$1),3)&amp;"-"&amp;RIGHT("000"&amp;FLOOR(tData[[#This Row],[Best]],$S$1)+$S$1-1,3)))</f>
        <v>390-399</v>
      </c>
      <c r="T654" s="58"/>
      <c r="U654" s="48" t="str">
        <f ca="1">IF(OR(tData[[#This Row],[Q]]="X",tData[[#This Row],[Q]]="*"),IFERROR(OFFSET(tComplete[[#Headers],[Next Round]],MATCH(tData[[#This Row],[Tournament]],tComplete[Tournament],0),0),""),"")</f>
        <v/>
      </c>
      <c r="V654" s="41" t="b">
        <f>IF(ISBLANK(tData[[#This Row],[Tournament]]),"",NOT(ISERR(FIND("SAP",UPPER(tData[[#This Row],[Team]])))))</f>
        <v>0</v>
      </c>
    </row>
    <row r="655" spans="2:22" ht="16" x14ac:dyDescent="0.2">
      <c r="B655" s="41" t="s">
        <v>229</v>
      </c>
      <c r="C655" s="41"/>
      <c r="D655" s="41" t="str">
        <f ca="1">IFERROR(OFFSET(tComplete[[#Headers],[Country]],MATCH(tData[[#This Row],[Tournament]],tComplete[Tournament],0),0),"")</f>
        <v>AT</v>
      </c>
      <c r="E655" s="49">
        <f ca="1">IFERROR(OFFSET(tComplete[[#Headers],[Date]],MATCH(tData[[#This Row],[Tournament]],tComplete[Tournament],0),0),"")</f>
        <v>46081</v>
      </c>
      <c r="F655" s="49" t="str">
        <f ca="1">IFERROR(OFFSET(tComplete[[#Headers],[Round]],MATCH(tData[[#This Row],[Tournament]],tComplete[Tournament],0),0),"")</f>
        <v>Qualifier</v>
      </c>
      <c r="G655" s="41" t="s">
        <v>778</v>
      </c>
      <c r="H655" s="41">
        <v>185</v>
      </c>
      <c r="I655" s="41">
        <v>445</v>
      </c>
      <c r="J655" s="41">
        <v>405</v>
      </c>
      <c r="K655" s="41">
        <v>425</v>
      </c>
      <c r="L655" s="41">
        <v>255</v>
      </c>
      <c r="M655" s="41"/>
      <c r="N655" s="41"/>
      <c r="O655" s="48">
        <f>IF(ISBLANK(B655),"",IF(COUNT(tData[[#This Row],[R1]:[R3]])=0,"",MAX(tData[[#This Row],[R1]:[R3]])))</f>
        <v>445</v>
      </c>
      <c r="P655" s="50">
        <f>IF(ISBLANK(tData[[#This Row],[Tournament]]),"",IF(COUNT(tData[[#This Row],[R1]:[R3]])=0,"",MAX(tData[[#This Row],[R1]:[R3]],tData[[#This Row],[QF]:[F2]])))</f>
        <v>445</v>
      </c>
      <c r="Q655" s="51">
        <f>IF(ISBLANK(tData[[#This Row],[Tournament]]),"",IFERROR(AVERAGE(tData[[#This Row],[R1]:[R3]],tData[[#This Row],[QF]:[F2]]),""))</f>
        <v>343</v>
      </c>
      <c r="R655" s="51" t="str">
        <f>IF(ISBLANK(tData[[#This Row],[Tournament]]),"",IF(COUNT(tData[[#This Row],[R1]:[R3]])=0,"No show",RIGHT("000"&amp;FLOOR(tData[[#This Row],[Best]],$R$1),3)&amp;"-"&amp;RIGHT("000"&amp;FLOOR(tData[[#This Row],[Best]],$R$1)+$R$1-1,3)))</f>
        <v>400-449</v>
      </c>
      <c r="S655" s="51" t="str">
        <f>IF(ISBLANK(tData[[#This Row],[Tournament]]),"",IF(COUNT(tData[[#This Row],[R1]:[R3]])=0,"No show",RIGHT("000"&amp;FLOOR(tData[[#This Row],[Best]],$S$1),3)&amp;"-"&amp;RIGHT("000"&amp;FLOOR(tData[[#This Row],[Best]],$S$1)+$S$1-1,3)))</f>
        <v>440-449</v>
      </c>
      <c r="T655" s="58"/>
      <c r="U655" s="48" t="str">
        <f ca="1">IF(OR(tData[[#This Row],[Q]]="X",tData[[#This Row],[Q]]="*"),IFERROR(OFFSET(tComplete[[#Headers],[Next Round]],MATCH(tData[[#This Row],[Tournament]],tComplete[Tournament],0),0),""),"")</f>
        <v/>
      </c>
      <c r="V655" s="41" t="b">
        <f>IF(ISBLANK(tData[[#This Row],[Tournament]]),"",NOT(ISERR(FIND("SAP",UPPER(tData[[#This Row],[Team]])))))</f>
        <v>0</v>
      </c>
    </row>
    <row r="656" spans="2:22" ht="16" x14ac:dyDescent="0.2">
      <c r="B656" s="41" t="s">
        <v>229</v>
      </c>
      <c r="C656" s="41"/>
      <c r="D656" s="41" t="str">
        <f ca="1">IFERROR(OFFSET(tComplete[[#Headers],[Country]],MATCH(tData[[#This Row],[Tournament]],tComplete[Tournament],0),0),"")</f>
        <v>AT</v>
      </c>
      <c r="E656" s="49">
        <f ca="1">IFERROR(OFFSET(tComplete[[#Headers],[Date]],MATCH(tData[[#This Row],[Tournament]],tComplete[Tournament],0),0),"")</f>
        <v>46081</v>
      </c>
      <c r="F656" s="49" t="str">
        <f ca="1">IFERROR(OFFSET(tComplete[[#Headers],[Round]],MATCH(tData[[#This Row],[Tournament]],tComplete[Tournament],0),0),"")</f>
        <v>Qualifier</v>
      </c>
      <c r="G656" s="46" t="s">
        <v>631</v>
      </c>
      <c r="H656" s="41">
        <v>365</v>
      </c>
      <c r="I656" s="41">
        <v>335</v>
      </c>
      <c r="J656" s="41">
        <v>430</v>
      </c>
      <c r="K656" s="41">
        <v>385</v>
      </c>
      <c r="L656" s="41"/>
      <c r="M656" s="41"/>
      <c r="N656" s="41"/>
      <c r="O656" s="48">
        <f>IF(ISBLANK(B656),"",IF(COUNT(tData[[#This Row],[R1]:[R3]])=0,"",MAX(tData[[#This Row],[R1]:[R3]])))</f>
        <v>430</v>
      </c>
      <c r="P656" s="50">
        <f>IF(ISBLANK(tData[[#This Row],[Tournament]]),"",IF(COUNT(tData[[#This Row],[R1]:[R3]])=0,"",MAX(tData[[#This Row],[R1]:[R3]],tData[[#This Row],[QF]:[F2]])))</f>
        <v>430</v>
      </c>
      <c r="Q656" s="51">
        <f>IF(ISBLANK(tData[[#This Row],[Tournament]]),"",IFERROR(AVERAGE(tData[[#This Row],[R1]:[R3]],tData[[#This Row],[QF]:[F2]]),""))</f>
        <v>378.75</v>
      </c>
      <c r="R656" s="51" t="str">
        <f>IF(ISBLANK(tData[[#This Row],[Tournament]]),"",IF(COUNT(tData[[#This Row],[R1]:[R3]])=0,"No show",RIGHT("000"&amp;FLOOR(tData[[#This Row],[Best]],$R$1),3)&amp;"-"&amp;RIGHT("000"&amp;FLOOR(tData[[#This Row],[Best]],$R$1)+$R$1-1,3)))</f>
        <v>400-449</v>
      </c>
      <c r="S656" s="51" t="str">
        <f>IF(ISBLANK(tData[[#This Row],[Tournament]]),"",IF(COUNT(tData[[#This Row],[R1]:[R3]])=0,"No show",RIGHT("000"&amp;FLOOR(tData[[#This Row],[Best]],$S$1),3)&amp;"-"&amp;RIGHT("000"&amp;FLOOR(tData[[#This Row],[Best]],$S$1)+$S$1-1,3)))</f>
        <v>430-439</v>
      </c>
      <c r="T656" s="58"/>
      <c r="U656" s="48" t="str">
        <f ca="1">IF(OR(tData[[#This Row],[Q]]="X",tData[[#This Row],[Q]]="*"),IFERROR(OFFSET(tComplete[[#Headers],[Next Round]],MATCH(tData[[#This Row],[Tournament]],tComplete[Tournament],0),0),""),"")</f>
        <v/>
      </c>
      <c r="V656" s="41" t="b">
        <f>IF(ISBLANK(tData[[#This Row],[Tournament]]),"",NOT(ISERR(FIND("SAP",UPPER(tData[[#This Row],[Team]])))))</f>
        <v>0</v>
      </c>
    </row>
    <row r="657" spans="2:22" ht="16" x14ac:dyDescent="0.2">
      <c r="B657" s="41" t="s">
        <v>229</v>
      </c>
      <c r="C657" s="41"/>
      <c r="D657" s="41" t="str">
        <f ca="1">IFERROR(OFFSET(tComplete[[#Headers],[Country]],MATCH(tData[[#This Row],[Tournament]],tComplete[Tournament],0),0),"")</f>
        <v>AT</v>
      </c>
      <c r="E657" s="49">
        <f ca="1">IFERROR(OFFSET(tComplete[[#Headers],[Date]],MATCH(tData[[#This Row],[Tournament]],tComplete[Tournament],0),0),"")</f>
        <v>46081</v>
      </c>
      <c r="F657" s="49" t="str">
        <f ca="1">IFERROR(OFFSET(tComplete[[#Headers],[Round]],MATCH(tData[[#This Row],[Tournament]],tComplete[Tournament],0),0),"")</f>
        <v>Qualifier</v>
      </c>
      <c r="G657" s="41" t="s">
        <v>777</v>
      </c>
      <c r="H657" s="41">
        <v>415</v>
      </c>
      <c r="I657" s="41">
        <v>490</v>
      </c>
      <c r="J657" s="41">
        <v>370</v>
      </c>
      <c r="K657" s="41">
        <v>385</v>
      </c>
      <c r="L657" s="41"/>
      <c r="M657" s="41"/>
      <c r="N657" s="41"/>
      <c r="O657" s="48">
        <f>IF(ISBLANK(B657),"",IF(COUNT(tData[[#This Row],[R1]:[R3]])=0,"",MAX(tData[[#This Row],[R1]:[R3]])))</f>
        <v>490</v>
      </c>
      <c r="P657" s="50">
        <f>IF(ISBLANK(tData[[#This Row],[Tournament]]),"",IF(COUNT(tData[[#This Row],[R1]:[R3]])=0,"",MAX(tData[[#This Row],[R1]:[R3]],tData[[#This Row],[QF]:[F2]])))</f>
        <v>490</v>
      </c>
      <c r="Q657" s="51">
        <f>IF(ISBLANK(tData[[#This Row],[Tournament]]),"",IFERROR(AVERAGE(tData[[#This Row],[R1]:[R3]],tData[[#This Row],[QF]:[F2]]),""))</f>
        <v>415</v>
      </c>
      <c r="R657" s="51" t="str">
        <f>IF(ISBLANK(tData[[#This Row],[Tournament]]),"",IF(COUNT(tData[[#This Row],[R1]:[R3]])=0,"No show",RIGHT("000"&amp;FLOOR(tData[[#This Row],[Best]],$R$1),3)&amp;"-"&amp;RIGHT("000"&amp;FLOOR(tData[[#This Row],[Best]],$R$1)+$R$1-1,3)))</f>
        <v>450-499</v>
      </c>
      <c r="S657" s="51" t="str">
        <f>IF(ISBLANK(tData[[#This Row],[Tournament]]),"",IF(COUNT(tData[[#This Row],[R1]:[R3]])=0,"No show",RIGHT("000"&amp;FLOOR(tData[[#This Row],[Best]],$S$1),3)&amp;"-"&amp;RIGHT("000"&amp;FLOOR(tData[[#This Row],[Best]],$S$1)+$S$1-1,3)))</f>
        <v>490-499</v>
      </c>
      <c r="T657" s="58" t="s">
        <v>74</v>
      </c>
      <c r="U657" s="48" t="str">
        <f ca="1">IF(OR(tData[[#This Row],[Q]]="X",tData[[#This Row],[Q]]="*"),IFERROR(OFFSET(tComplete[[#Headers],[Next Round]],MATCH(tData[[#This Row],[Tournament]],tComplete[Tournament],0),0),""),"")</f>
        <v>Finale 2025/26 - Leipzig</v>
      </c>
      <c r="V657" s="41" t="b">
        <f>IF(ISBLANK(tData[[#This Row],[Tournament]]),"",NOT(ISERR(FIND("SAP",UPPER(tData[[#This Row],[Team]])))))</f>
        <v>0</v>
      </c>
    </row>
    <row r="658" spans="2:22" ht="16" x14ac:dyDescent="0.2">
      <c r="B658" s="41" t="s">
        <v>229</v>
      </c>
      <c r="C658" s="41"/>
      <c r="D658" s="41" t="str">
        <f ca="1">IFERROR(OFFSET(tComplete[[#Headers],[Country]],MATCH(tData[[#This Row],[Tournament]],tComplete[Tournament],0),0),"")</f>
        <v>AT</v>
      </c>
      <c r="E658" s="49">
        <f ca="1">IFERROR(OFFSET(tComplete[[#Headers],[Date]],MATCH(tData[[#This Row],[Tournament]],tComplete[Tournament],0),0),"")</f>
        <v>46081</v>
      </c>
      <c r="F658" s="49" t="str">
        <f ca="1">IFERROR(OFFSET(tComplete[[#Headers],[Round]],MATCH(tData[[#This Row],[Tournament]],tComplete[Tournament],0),0),"")</f>
        <v>Qualifier</v>
      </c>
      <c r="G658" s="41" t="s">
        <v>632</v>
      </c>
      <c r="H658" s="41">
        <v>400</v>
      </c>
      <c r="I658" s="41">
        <v>505</v>
      </c>
      <c r="J658" s="41">
        <v>395</v>
      </c>
      <c r="K658" s="41">
        <v>365</v>
      </c>
      <c r="L658" s="41"/>
      <c r="M658" s="41"/>
      <c r="N658" s="41"/>
      <c r="O658" s="48">
        <f>IF(ISBLANK(B658),"",IF(COUNT(tData[[#This Row],[R1]:[R3]])=0,"",MAX(tData[[#This Row],[R1]:[R3]])))</f>
        <v>505</v>
      </c>
      <c r="P658" s="50">
        <f>IF(ISBLANK(tData[[#This Row],[Tournament]]),"",IF(COUNT(tData[[#This Row],[R1]:[R3]])=0,"",MAX(tData[[#This Row],[R1]:[R3]],tData[[#This Row],[QF]:[F2]])))</f>
        <v>505</v>
      </c>
      <c r="Q658" s="51">
        <f>IF(ISBLANK(tData[[#This Row],[Tournament]]),"",IFERROR(AVERAGE(tData[[#This Row],[R1]:[R3]],tData[[#This Row],[QF]:[F2]]),""))</f>
        <v>416.25</v>
      </c>
      <c r="R658" s="51" t="str">
        <f>IF(ISBLANK(tData[[#This Row],[Tournament]]),"",IF(COUNT(tData[[#This Row],[R1]:[R3]])=0,"No show",RIGHT("000"&amp;FLOOR(tData[[#This Row],[Best]],$R$1),3)&amp;"-"&amp;RIGHT("000"&amp;FLOOR(tData[[#This Row],[Best]],$R$1)+$R$1-1,3)))</f>
        <v>500-549</v>
      </c>
      <c r="S658" s="51" t="str">
        <f>IF(ISBLANK(tData[[#This Row],[Tournament]]),"",IF(COUNT(tData[[#This Row],[R1]:[R3]])=0,"No show",RIGHT("000"&amp;FLOOR(tData[[#This Row],[Best]],$S$1),3)&amp;"-"&amp;RIGHT("000"&amp;FLOOR(tData[[#This Row],[Best]],$S$1)+$S$1-1,3)))</f>
        <v>500-509</v>
      </c>
      <c r="T658" s="58"/>
      <c r="U658" s="48" t="str">
        <f ca="1">IF(OR(tData[[#This Row],[Q]]="X",tData[[#This Row],[Q]]="*"),IFERROR(OFFSET(tComplete[[#Headers],[Next Round]],MATCH(tData[[#This Row],[Tournament]],tComplete[Tournament],0),0),""),"")</f>
        <v/>
      </c>
      <c r="V658" s="41" t="b">
        <f>IF(ISBLANK(tData[[#This Row],[Tournament]]),"",NOT(ISERR(FIND("SAP",UPPER(tData[[#This Row],[Team]])))))</f>
        <v>0</v>
      </c>
    </row>
    <row r="659" spans="2:22" ht="16" x14ac:dyDescent="0.2">
      <c r="B659" s="41" t="s">
        <v>229</v>
      </c>
      <c r="C659" s="41"/>
      <c r="D659" s="41" t="str">
        <f ca="1">IFERROR(OFFSET(tComplete[[#Headers],[Country]],MATCH(tData[[#This Row],[Tournament]],tComplete[Tournament],0),0),"")</f>
        <v>AT</v>
      </c>
      <c r="E659" s="49">
        <f ca="1">IFERROR(OFFSET(tComplete[[#Headers],[Date]],MATCH(tData[[#This Row],[Tournament]],tComplete[Tournament],0),0),"")</f>
        <v>46081</v>
      </c>
      <c r="F659" s="49" t="str">
        <f ca="1">IFERROR(OFFSET(tComplete[[#Headers],[Round]],MATCH(tData[[#This Row],[Tournament]],tComplete[Tournament],0),0),"")</f>
        <v>Qualifier</v>
      </c>
      <c r="G659" s="41" t="s">
        <v>180</v>
      </c>
      <c r="H659" s="41">
        <v>340</v>
      </c>
      <c r="I659" s="41">
        <v>355</v>
      </c>
      <c r="J659" s="41">
        <v>390</v>
      </c>
      <c r="K659" s="41">
        <v>325</v>
      </c>
      <c r="L659" s="41"/>
      <c r="M659" s="41"/>
      <c r="N659" s="41"/>
      <c r="O659" s="48">
        <f>IF(ISBLANK(B659),"",IF(COUNT(tData[[#This Row],[R1]:[R3]])=0,"",MAX(tData[[#This Row],[R1]:[R3]])))</f>
        <v>390</v>
      </c>
      <c r="P659" s="50">
        <f>IF(ISBLANK(tData[[#This Row],[Tournament]]),"",IF(COUNT(tData[[#This Row],[R1]:[R3]])=0,"",MAX(tData[[#This Row],[R1]:[R3]],tData[[#This Row],[QF]:[F2]])))</f>
        <v>390</v>
      </c>
      <c r="Q659" s="51">
        <f>IF(ISBLANK(tData[[#This Row],[Tournament]]),"",IFERROR(AVERAGE(tData[[#This Row],[R1]:[R3]],tData[[#This Row],[QF]:[F2]]),""))</f>
        <v>352.5</v>
      </c>
      <c r="R659" s="51" t="str">
        <f>IF(ISBLANK(tData[[#This Row],[Tournament]]),"",IF(COUNT(tData[[#This Row],[R1]:[R3]])=0,"No show",RIGHT("000"&amp;FLOOR(tData[[#This Row],[Best]],$R$1),3)&amp;"-"&amp;RIGHT("000"&amp;FLOOR(tData[[#This Row],[Best]],$R$1)+$R$1-1,3)))</f>
        <v>350-399</v>
      </c>
      <c r="S659" s="51" t="str">
        <f>IF(ISBLANK(tData[[#This Row],[Tournament]]),"",IF(COUNT(tData[[#This Row],[R1]:[R3]])=0,"No show",RIGHT("000"&amp;FLOOR(tData[[#This Row],[Best]],$S$1),3)&amp;"-"&amp;RIGHT("000"&amp;FLOOR(tData[[#This Row],[Best]],$S$1)+$S$1-1,3)))</f>
        <v>390-399</v>
      </c>
      <c r="T659" s="58"/>
      <c r="U659" s="48" t="str">
        <f ca="1">IF(OR(tData[[#This Row],[Q]]="X",tData[[#This Row],[Q]]="*"),IFERROR(OFFSET(tComplete[[#Headers],[Next Round]],MATCH(tData[[#This Row],[Tournament]],tComplete[Tournament],0),0),""),"")</f>
        <v/>
      </c>
      <c r="V659" s="41" t="b">
        <f>IF(ISBLANK(tData[[#This Row],[Tournament]]),"",NOT(ISERR(FIND("SAP",UPPER(tData[[#This Row],[Team]])))))</f>
        <v>0</v>
      </c>
    </row>
    <row r="660" spans="2:22" ht="16" x14ac:dyDescent="0.2">
      <c r="B660" s="41" t="s">
        <v>229</v>
      </c>
      <c r="C660" s="41"/>
      <c r="D660" s="41" t="str">
        <f ca="1">IFERROR(OFFSET(tComplete[[#Headers],[Country]],MATCH(tData[[#This Row],[Tournament]],tComplete[Tournament],0),0),"")</f>
        <v>AT</v>
      </c>
      <c r="E660" s="49">
        <f ca="1">IFERROR(OFFSET(tComplete[[#Headers],[Date]],MATCH(tData[[#This Row],[Tournament]],tComplete[Tournament],0),0),"")</f>
        <v>46081</v>
      </c>
      <c r="F660" s="49" t="str">
        <f ca="1">IFERROR(OFFSET(tComplete[[#Headers],[Round]],MATCH(tData[[#This Row],[Tournament]],tComplete[Tournament],0),0),"")</f>
        <v>Qualifier</v>
      </c>
      <c r="G660" s="41" t="s">
        <v>181</v>
      </c>
      <c r="H660" s="41">
        <v>305</v>
      </c>
      <c r="I660" s="41">
        <v>280</v>
      </c>
      <c r="J660" s="41">
        <v>390</v>
      </c>
      <c r="K660" s="41"/>
      <c r="L660" s="48"/>
      <c r="M660" s="48"/>
      <c r="N660" s="48"/>
      <c r="O660" s="48">
        <f>IF(ISBLANK(B660),"",IF(COUNT(tData[[#This Row],[R1]:[R3]])=0,"",MAX(tData[[#This Row],[R1]:[R3]])))</f>
        <v>390</v>
      </c>
      <c r="P660" s="50">
        <f>IF(ISBLANK(tData[[#This Row],[Tournament]]),"",IF(COUNT(tData[[#This Row],[R1]:[R3]])=0,"",MAX(tData[[#This Row],[R1]:[R3]],tData[[#This Row],[QF]:[F2]])))</f>
        <v>390</v>
      </c>
      <c r="Q660" s="51">
        <f>IF(ISBLANK(tData[[#This Row],[Tournament]]),"",IFERROR(AVERAGE(tData[[#This Row],[R1]:[R3]],tData[[#This Row],[QF]:[F2]]),""))</f>
        <v>325</v>
      </c>
      <c r="R660" s="51" t="str">
        <f>IF(ISBLANK(tData[[#This Row],[Tournament]]),"",IF(COUNT(tData[[#This Row],[R1]:[R3]])=0,"No show",RIGHT("000"&amp;FLOOR(tData[[#This Row],[Best]],$R$1),3)&amp;"-"&amp;RIGHT("000"&amp;FLOOR(tData[[#This Row],[Best]],$R$1)+$R$1-1,3)))</f>
        <v>350-399</v>
      </c>
      <c r="S660" s="51" t="str">
        <f>IF(ISBLANK(tData[[#This Row],[Tournament]]),"",IF(COUNT(tData[[#This Row],[R1]:[R3]])=0,"No show",RIGHT("000"&amp;FLOOR(tData[[#This Row],[Best]],$S$1),3)&amp;"-"&amp;RIGHT("000"&amp;FLOOR(tData[[#This Row],[Best]],$S$1)+$S$1-1,3)))</f>
        <v>390-399</v>
      </c>
      <c r="T660" s="58"/>
      <c r="U660" s="48" t="str">
        <f ca="1">IF(OR(tData[[#This Row],[Q]]="X",tData[[#This Row],[Q]]="*"),IFERROR(OFFSET(tComplete[[#Headers],[Next Round]],MATCH(tData[[#This Row],[Tournament]],tComplete[Tournament],0),0),""),"")</f>
        <v/>
      </c>
      <c r="V660" s="41" t="b">
        <f>IF(ISBLANK(tData[[#This Row],[Tournament]]),"",NOT(ISERR(FIND("SAP",UPPER(tData[[#This Row],[Team]])))))</f>
        <v>0</v>
      </c>
    </row>
    <row r="661" spans="2:22" ht="16" x14ac:dyDescent="0.2">
      <c r="B661" s="41" t="s">
        <v>229</v>
      </c>
      <c r="C661" s="41"/>
      <c r="D661" s="41" t="str">
        <f ca="1">IFERROR(OFFSET(tComplete[[#Headers],[Country]],MATCH(tData[[#This Row],[Tournament]],tComplete[Tournament],0),0),"")</f>
        <v>AT</v>
      </c>
      <c r="E661" s="49">
        <f ca="1">IFERROR(OFFSET(tComplete[[#Headers],[Date]],MATCH(tData[[#This Row],[Tournament]],tComplete[Tournament],0),0),"")</f>
        <v>46081</v>
      </c>
      <c r="F661" s="49" t="str">
        <f ca="1">IFERROR(OFFSET(tComplete[[#Headers],[Round]],MATCH(tData[[#This Row],[Tournament]],tComplete[Tournament],0),0),"")</f>
        <v>Qualifier</v>
      </c>
      <c r="G661" s="41" t="s">
        <v>861</v>
      </c>
      <c r="H661" s="41">
        <v>330</v>
      </c>
      <c r="I661" s="41">
        <v>360</v>
      </c>
      <c r="J661" s="41">
        <v>340</v>
      </c>
      <c r="K661" s="41"/>
      <c r="L661" s="41"/>
      <c r="M661" s="41"/>
      <c r="N661" s="41"/>
      <c r="O661" s="48">
        <f>IF(ISBLANK(B661),"",IF(COUNT(tData[[#This Row],[R1]:[R3]])=0,"",MAX(tData[[#This Row],[R1]:[R3]])))</f>
        <v>360</v>
      </c>
      <c r="P661" s="50">
        <f>IF(ISBLANK(tData[[#This Row],[Tournament]]),"",IF(COUNT(tData[[#This Row],[R1]:[R3]])=0,"",MAX(tData[[#This Row],[R1]:[R3]],tData[[#This Row],[QF]:[F2]])))</f>
        <v>360</v>
      </c>
      <c r="Q661" s="51">
        <f>IF(ISBLANK(tData[[#This Row],[Tournament]]),"",IFERROR(AVERAGE(tData[[#This Row],[R1]:[R3]],tData[[#This Row],[QF]:[F2]]),""))</f>
        <v>343.33333333333331</v>
      </c>
      <c r="R661" s="51" t="str">
        <f>IF(ISBLANK(tData[[#This Row],[Tournament]]),"",IF(COUNT(tData[[#This Row],[R1]:[R3]])=0,"No show",RIGHT("000"&amp;FLOOR(tData[[#This Row],[Best]],$R$1),3)&amp;"-"&amp;RIGHT("000"&amp;FLOOR(tData[[#This Row],[Best]],$R$1)+$R$1-1,3)))</f>
        <v>350-399</v>
      </c>
      <c r="S661" s="51" t="str">
        <f>IF(ISBLANK(tData[[#This Row],[Tournament]]),"",IF(COUNT(tData[[#This Row],[R1]:[R3]])=0,"No show",RIGHT("000"&amp;FLOOR(tData[[#This Row],[Best]],$S$1),3)&amp;"-"&amp;RIGHT("000"&amp;FLOOR(tData[[#This Row],[Best]],$S$1)+$S$1-1,3)))</f>
        <v>360-369</v>
      </c>
      <c r="T661" s="58" t="s">
        <v>74</v>
      </c>
      <c r="U661" s="48" t="str">
        <f ca="1">IF(OR(tData[[#This Row],[Q]]="X",tData[[#This Row],[Q]]="*"),IFERROR(OFFSET(tComplete[[#Headers],[Next Round]],MATCH(tData[[#This Row],[Tournament]],tComplete[Tournament],0),0),""),"")</f>
        <v>Finale 2025/26 - Leipzig</v>
      </c>
      <c r="V661" s="41" t="b">
        <f>IF(ISBLANK(tData[[#This Row],[Tournament]]),"",NOT(ISERR(FIND("SAP",UPPER(tData[[#This Row],[Team]])))))</f>
        <v>0</v>
      </c>
    </row>
    <row r="662" spans="2:22" ht="16" x14ac:dyDescent="0.2">
      <c r="B662" s="41" t="s">
        <v>229</v>
      </c>
      <c r="C662" s="41"/>
      <c r="D662" s="41" t="str">
        <f ca="1">IFERROR(OFFSET(tComplete[[#Headers],[Country]],MATCH(tData[[#This Row],[Tournament]],tComplete[Tournament],0),0),"")</f>
        <v>AT</v>
      </c>
      <c r="E662" s="49">
        <f ca="1">IFERROR(OFFSET(tComplete[[#Headers],[Date]],MATCH(tData[[#This Row],[Tournament]],tComplete[Tournament],0),0),"")</f>
        <v>46081</v>
      </c>
      <c r="F662" s="49" t="str">
        <f ca="1">IFERROR(OFFSET(tComplete[[#Headers],[Round]],MATCH(tData[[#This Row],[Tournament]],tComplete[Tournament],0),0),"")</f>
        <v>Qualifier</v>
      </c>
      <c r="G662" s="41" t="s">
        <v>633</v>
      </c>
      <c r="H662" s="41">
        <v>315</v>
      </c>
      <c r="I662" s="41">
        <v>340</v>
      </c>
      <c r="J662" s="41">
        <v>285</v>
      </c>
      <c r="K662" s="41"/>
      <c r="L662" s="41"/>
      <c r="M662" s="41"/>
      <c r="N662" s="41"/>
      <c r="O662" s="48">
        <f>IF(ISBLANK(B662),"",IF(COUNT(tData[[#This Row],[R1]:[R3]])=0,"",MAX(tData[[#This Row],[R1]:[R3]])))</f>
        <v>340</v>
      </c>
      <c r="P662" s="50">
        <f>IF(ISBLANK(tData[[#This Row],[Tournament]]),"",IF(COUNT(tData[[#This Row],[R1]:[R3]])=0,"",MAX(tData[[#This Row],[R1]:[R3]],tData[[#This Row],[QF]:[F2]])))</f>
        <v>340</v>
      </c>
      <c r="Q662" s="51">
        <f>IF(ISBLANK(tData[[#This Row],[Tournament]]),"",IFERROR(AVERAGE(tData[[#This Row],[R1]:[R3]],tData[[#This Row],[QF]:[F2]]),""))</f>
        <v>313.33333333333331</v>
      </c>
      <c r="R662" s="51" t="str">
        <f>IF(ISBLANK(tData[[#This Row],[Tournament]]),"",IF(COUNT(tData[[#This Row],[R1]:[R3]])=0,"No show",RIGHT("000"&amp;FLOOR(tData[[#This Row],[Best]],$R$1),3)&amp;"-"&amp;RIGHT("000"&amp;FLOOR(tData[[#This Row],[Best]],$R$1)+$R$1-1,3)))</f>
        <v>300-349</v>
      </c>
      <c r="S662" s="51" t="str">
        <f>IF(ISBLANK(tData[[#This Row],[Tournament]]),"",IF(COUNT(tData[[#This Row],[R1]:[R3]])=0,"No show",RIGHT("000"&amp;FLOOR(tData[[#This Row],[Best]],$S$1),3)&amp;"-"&amp;RIGHT("000"&amp;FLOOR(tData[[#This Row],[Best]],$S$1)+$S$1-1,3)))</f>
        <v>340-349</v>
      </c>
      <c r="T662" s="58"/>
      <c r="U662" s="48" t="str">
        <f ca="1">IF(OR(tData[[#This Row],[Q]]="X",tData[[#This Row],[Q]]="*"),IFERROR(OFFSET(tComplete[[#Headers],[Next Round]],MATCH(tData[[#This Row],[Tournament]],tComplete[Tournament],0),0),""),"")</f>
        <v/>
      </c>
      <c r="V662" s="41" t="b">
        <f>IF(ISBLANK(tData[[#This Row],[Tournament]]),"",NOT(ISERR(FIND("SAP",UPPER(tData[[#This Row],[Team]])))))</f>
        <v>0</v>
      </c>
    </row>
    <row r="663" spans="2:22" ht="16" x14ac:dyDescent="0.2">
      <c r="B663" s="41" t="s">
        <v>229</v>
      </c>
      <c r="C663" s="41"/>
      <c r="D663" s="41" t="str">
        <f ca="1">IFERROR(OFFSET(tComplete[[#Headers],[Country]],MATCH(tData[[#This Row],[Tournament]],tComplete[Tournament],0),0),"")</f>
        <v>AT</v>
      </c>
      <c r="E663" s="49">
        <f ca="1">IFERROR(OFFSET(tComplete[[#Headers],[Date]],MATCH(tData[[#This Row],[Tournament]],tComplete[Tournament],0),0),"")</f>
        <v>46081</v>
      </c>
      <c r="F663" s="49" t="str">
        <f ca="1">IFERROR(OFFSET(tComplete[[#Headers],[Round]],MATCH(tData[[#This Row],[Tournament]],tComplete[Tournament],0),0),"")</f>
        <v>Qualifier</v>
      </c>
      <c r="G663" s="41" t="s">
        <v>635</v>
      </c>
      <c r="H663" s="41">
        <v>170</v>
      </c>
      <c r="I663" s="41">
        <v>320</v>
      </c>
      <c r="J663" s="41">
        <v>275</v>
      </c>
      <c r="K663" s="41"/>
      <c r="L663" s="41"/>
      <c r="M663" s="41"/>
      <c r="N663" s="41"/>
      <c r="O663" s="48">
        <f>IF(ISBLANK(B663),"",IF(COUNT(tData[[#This Row],[R1]:[R3]])=0,"",MAX(tData[[#This Row],[R1]:[R3]])))</f>
        <v>320</v>
      </c>
      <c r="P663" s="50">
        <f>IF(ISBLANK(tData[[#This Row],[Tournament]]),"",IF(COUNT(tData[[#This Row],[R1]:[R3]])=0,"",MAX(tData[[#This Row],[R1]:[R3]],tData[[#This Row],[QF]:[F2]])))</f>
        <v>320</v>
      </c>
      <c r="Q663" s="51">
        <f>IF(ISBLANK(tData[[#This Row],[Tournament]]),"",IFERROR(AVERAGE(tData[[#This Row],[R1]:[R3]],tData[[#This Row],[QF]:[F2]]),""))</f>
        <v>255</v>
      </c>
      <c r="R663" s="51" t="str">
        <f>IF(ISBLANK(tData[[#This Row],[Tournament]]),"",IF(COUNT(tData[[#This Row],[R1]:[R3]])=0,"No show",RIGHT("000"&amp;FLOOR(tData[[#This Row],[Best]],$R$1),3)&amp;"-"&amp;RIGHT("000"&amp;FLOOR(tData[[#This Row],[Best]],$R$1)+$R$1-1,3)))</f>
        <v>300-349</v>
      </c>
      <c r="S663" s="51" t="str">
        <f>IF(ISBLANK(tData[[#This Row],[Tournament]]),"",IF(COUNT(tData[[#This Row],[R1]:[R3]])=0,"No show",RIGHT("000"&amp;FLOOR(tData[[#This Row],[Best]],$S$1),3)&amp;"-"&amp;RIGHT("000"&amp;FLOOR(tData[[#This Row],[Best]],$S$1)+$S$1-1,3)))</f>
        <v>320-329</v>
      </c>
      <c r="T663" s="58"/>
      <c r="U663" s="48" t="str">
        <f ca="1">IF(OR(tData[[#This Row],[Q]]="X",tData[[#This Row],[Q]]="*"),IFERROR(OFFSET(tComplete[[#Headers],[Next Round]],MATCH(tData[[#This Row],[Tournament]],tComplete[Tournament],0),0),""),"")</f>
        <v/>
      </c>
      <c r="V663" s="41" t="b">
        <f>IF(ISBLANK(tData[[#This Row],[Tournament]]),"",NOT(ISERR(FIND("SAP",UPPER(tData[[#This Row],[Team]])))))</f>
        <v>0</v>
      </c>
    </row>
    <row r="664" spans="2:22" ht="16" x14ac:dyDescent="0.2">
      <c r="B664" s="41" t="s">
        <v>229</v>
      </c>
      <c r="C664" s="41"/>
      <c r="D664" s="41" t="str">
        <f ca="1">IFERROR(OFFSET(tComplete[[#Headers],[Country]],MATCH(tData[[#This Row],[Tournament]],tComplete[Tournament],0),0),"")</f>
        <v>AT</v>
      </c>
      <c r="E664" s="49">
        <f ca="1">IFERROR(OFFSET(tComplete[[#Headers],[Date]],MATCH(tData[[#This Row],[Tournament]],tComplete[Tournament],0),0),"")</f>
        <v>46081</v>
      </c>
      <c r="F664" s="49" t="str">
        <f ca="1">IFERROR(OFFSET(tComplete[[#Headers],[Round]],MATCH(tData[[#This Row],[Tournament]],tComplete[Tournament],0),0),"")</f>
        <v>Qualifier</v>
      </c>
      <c r="G664" s="41" t="s">
        <v>956</v>
      </c>
      <c r="H664" s="41">
        <v>265</v>
      </c>
      <c r="I664" s="41">
        <v>295</v>
      </c>
      <c r="J664" s="41">
        <v>300</v>
      </c>
      <c r="K664" s="41"/>
      <c r="L664" s="41"/>
      <c r="M664" s="41"/>
      <c r="N664" s="41"/>
      <c r="O664" s="48">
        <f>IF(ISBLANK(B664),"",IF(COUNT(tData[[#This Row],[R1]:[R3]])=0,"",MAX(tData[[#This Row],[R1]:[R3]])))</f>
        <v>300</v>
      </c>
      <c r="P664" s="50">
        <f>IF(ISBLANK(tData[[#This Row],[Tournament]]),"",IF(COUNT(tData[[#This Row],[R1]:[R3]])=0,"",MAX(tData[[#This Row],[R1]:[R3]],tData[[#This Row],[QF]:[F2]])))</f>
        <v>300</v>
      </c>
      <c r="Q664" s="51">
        <f>IF(ISBLANK(tData[[#This Row],[Tournament]]),"",IFERROR(AVERAGE(tData[[#This Row],[R1]:[R3]],tData[[#This Row],[QF]:[F2]]),""))</f>
        <v>286.66666666666669</v>
      </c>
      <c r="R664" s="51" t="str">
        <f>IF(ISBLANK(tData[[#This Row],[Tournament]]),"",IF(COUNT(tData[[#This Row],[R1]:[R3]])=0,"No show",RIGHT("000"&amp;FLOOR(tData[[#This Row],[Best]],$R$1),3)&amp;"-"&amp;RIGHT("000"&amp;FLOOR(tData[[#This Row],[Best]],$R$1)+$R$1-1,3)))</f>
        <v>300-349</v>
      </c>
      <c r="S664" s="51" t="str">
        <f>IF(ISBLANK(tData[[#This Row],[Tournament]]),"",IF(COUNT(tData[[#This Row],[R1]:[R3]])=0,"No show",RIGHT("000"&amp;FLOOR(tData[[#This Row],[Best]],$S$1),3)&amp;"-"&amp;RIGHT("000"&amp;FLOOR(tData[[#This Row],[Best]],$S$1)+$S$1-1,3)))</f>
        <v>300-309</v>
      </c>
      <c r="T664" s="58"/>
      <c r="U664" s="48" t="str">
        <f ca="1">IF(OR(tData[[#This Row],[Q]]="X",tData[[#This Row],[Q]]="*"),IFERROR(OFFSET(tComplete[[#Headers],[Next Round]],MATCH(tData[[#This Row],[Tournament]],tComplete[Tournament],0),0),""),"")</f>
        <v/>
      </c>
      <c r="V664" s="41" t="b">
        <f>IF(ISBLANK(tData[[#This Row],[Tournament]]),"",NOT(ISERR(FIND("SAP",UPPER(tData[[#This Row],[Team]])))))</f>
        <v>0</v>
      </c>
    </row>
    <row r="665" spans="2:22" ht="16" x14ac:dyDescent="0.2">
      <c r="B665" s="41" t="s">
        <v>229</v>
      </c>
      <c r="C665" s="41"/>
      <c r="D665" s="41" t="str">
        <f ca="1">IFERROR(OFFSET(tComplete[[#Headers],[Country]],MATCH(tData[[#This Row],[Tournament]],tComplete[Tournament],0),0),"")</f>
        <v>AT</v>
      </c>
      <c r="E665" s="49">
        <f ca="1">IFERROR(OFFSET(tComplete[[#Headers],[Date]],MATCH(tData[[#This Row],[Tournament]],tComplete[Tournament],0),0),"")</f>
        <v>46081</v>
      </c>
      <c r="F665" s="49" t="str">
        <f ca="1">IFERROR(OFFSET(tComplete[[#Headers],[Round]],MATCH(tData[[#This Row],[Tournament]],tComplete[Tournament],0),0),"")</f>
        <v>Qualifier</v>
      </c>
      <c r="G665" s="41" t="s">
        <v>938</v>
      </c>
      <c r="H665" s="41">
        <v>235</v>
      </c>
      <c r="I665" s="41">
        <v>230</v>
      </c>
      <c r="J665" s="41">
        <v>275</v>
      </c>
      <c r="K665" s="41"/>
      <c r="L665" s="41"/>
      <c r="M665" s="41"/>
      <c r="N665" s="41"/>
      <c r="O665" s="48">
        <f>IF(ISBLANK(B665),"",IF(COUNT(tData[[#This Row],[R1]:[R3]])=0,"",MAX(tData[[#This Row],[R1]:[R3]])))</f>
        <v>275</v>
      </c>
      <c r="P665" s="50">
        <f>IF(ISBLANK(tData[[#This Row],[Tournament]]),"",IF(COUNT(tData[[#This Row],[R1]:[R3]])=0,"",MAX(tData[[#This Row],[R1]:[R3]],tData[[#This Row],[QF]:[F2]])))</f>
        <v>275</v>
      </c>
      <c r="Q665" s="51">
        <f>IF(ISBLANK(tData[[#This Row],[Tournament]]),"",IFERROR(AVERAGE(tData[[#This Row],[R1]:[R3]],tData[[#This Row],[QF]:[F2]]),""))</f>
        <v>246.66666666666666</v>
      </c>
      <c r="R665" s="51" t="str">
        <f>IF(ISBLANK(tData[[#This Row],[Tournament]]),"",IF(COUNT(tData[[#This Row],[R1]:[R3]])=0,"No show",RIGHT("000"&amp;FLOOR(tData[[#This Row],[Best]],$R$1),3)&amp;"-"&amp;RIGHT("000"&amp;FLOOR(tData[[#This Row],[Best]],$R$1)+$R$1-1,3)))</f>
        <v>250-299</v>
      </c>
      <c r="S665" s="51" t="str">
        <f>IF(ISBLANK(tData[[#This Row],[Tournament]]),"",IF(COUNT(tData[[#This Row],[R1]:[R3]])=0,"No show",RIGHT("000"&amp;FLOOR(tData[[#This Row],[Best]],$S$1),3)&amp;"-"&amp;RIGHT("000"&amp;FLOOR(tData[[#This Row],[Best]],$S$1)+$S$1-1,3)))</f>
        <v>270-279</v>
      </c>
      <c r="T665" s="58"/>
      <c r="U665" s="48" t="str">
        <f ca="1">IF(OR(tData[[#This Row],[Q]]="X",tData[[#This Row],[Q]]="*"),IFERROR(OFFSET(tComplete[[#Headers],[Next Round]],MATCH(tData[[#This Row],[Tournament]],tComplete[Tournament],0),0),""),"")</f>
        <v/>
      </c>
      <c r="V665" s="41" t="b">
        <f>IF(ISBLANK(tData[[#This Row],[Tournament]]),"",NOT(ISERR(FIND("SAP",UPPER(tData[[#This Row],[Team]])))))</f>
        <v>0</v>
      </c>
    </row>
    <row r="666" spans="2:22" ht="16" x14ac:dyDescent="0.2">
      <c r="B666" s="41" t="s">
        <v>229</v>
      </c>
      <c r="C666" s="41"/>
      <c r="D666" s="41" t="str">
        <f ca="1">IFERROR(OFFSET(tComplete[[#Headers],[Country]],MATCH(tData[[#This Row],[Tournament]],tComplete[Tournament],0),0),"")</f>
        <v>AT</v>
      </c>
      <c r="E666" s="49">
        <f ca="1">IFERROR(OFFSET(tComplete[[#Headers],[Date]],MATCH(tData[[#This Row],[Tournament]],tComplete[Tournament],0),0),"")</f>
        <v>46081</v>
      </c>
      <c r="F666" s="49" t="str">
        <f ca="1">IFERROR(OFFSET(tComplete[[#Headers],[Round]],MATCH(tData[[#This Row],[Tournament]],tComplete[Tournament],0),0),"")</f>
        <v>Qualifier</v>
      </c>
      <c r="G666" s="41" t="s">
        <v>199</v>
      </c>
      <c r="H666" s="41">
        <v>265</v>
      </c>
      <c r="I666" s="41">
        <v>250</v>
      </c>
      <c r="J666" s="41">
        <v>150</v>
      </c>
      <c r="K666" s="41"/>
      <c r="L666" s="41"/>
      <c r="M666" s="41"/>
      <c r="N666" s="41"/>
      <c r="O666" s="48">
        <f>IF(ISBLANK(B666),"",IF(COUNT(tData[[#This Row],[R1]:[R3]])=0,"",MAX(tData[[#This Row],[R1]:[R3]])))</f>
        <v>265</v>
      </c>
      <c r="P666" s="50">
        <f>IF(ISBLANK(tData[[#This Row],[Tournament]]),"",IF(COUNT(tData[[#This Row],[R1]:[R3]])=0,"",MAX(tData[[#This Row],[R1]:[R3]],tData[[#This Row],[QF]:[F2]])))</f>
        <v>265</v>
      </c>
      <c r="Q666" s="51">
        <f>IF(ISBLANK(tData[[#This Row],[Tournament]]),"",IFERROR(AVERAGE(tData[[#This Row],[R1]:[R3]],tData[[#This Row],[QF]:[F2]]),""))</f>
        <v>221.66666666666666</v>
      </c>
      <c r="R666" s="51" t="str">
        <f>IF(ISBLANK(tData[[#This Row],[Tournament]]),"",IF(COUNT(tData[[#This Row],[R1]:[R3]])=0,"No show",RIGHT("000"&amp;FLOOR(tData[[#This Row],[Best]],$R$1),3)&amp;"-"&amp;RIGHT("000"&amp;FLOOR(tData[[#This Row],[Best]],$R$1)+$R$1-1,3)))</f>
        <v>250-299</v>
      </c>
      <c r="S666" s="51" t="str">
        <f>IF(ISBLANK(tData[[#This Row],[Tournament]]),"",IF(COUNT(tData[[#This Row],[R1]:[R3]])=0,"No show",RIGHT("000"&amp;FLOOR(tData[[#This Row],[Best]],$S$1),3)&amp;"-"&amp;RIGHT("000"&amp;FLOOR(tData[[#This Row],[Best]],$S$1)+$S$1-1,3)))</f>
        <v>260-269</v>
      </c>
      <c r="T666" s="58"/>
      <c r="U666" s="48" t="str">
        <f ca="1">IF(OR(tData[[#This Row],[Q]]="X",tData[[#This Row],[Q]]="*"),IFERROR(OFFSET(tComplete[[#Headers],[Next Round]],MATCH(tData[[#This Row],[Tournament]],tComplete[Tournament],0),0),""),"")</f>
        <v/>
      </c>
      <c r="V666" s="41" t="b">
        <f>IF(ISBLANK(tData[[#This Row],[Tournament]]),"",NOT(ISERR(FIND("SAP",UPPER(tData[[#This Row],[Team]])))))</f>
        <v>0</v>
      </c>
    </row>
    <row r="667" spans="2:22" ht="16" x14ac:dyDescent="0.2">
      <c r="B667" s="41" t="s">
        <v>229</v>
      </c>
      <c r="C667" s="41"/>
      <c r="D667" s="41" t="str">
        <f ca="1">IFERROR(OFFSET(tComplete[[#Headers],[Country]],MATCH(tData[[#This Row],[Tournament]],tComplete[Tournament],0),0),"")</f>
        <v>AT</v>
      </c>
      <c r="E667" s="49">
        <f ca="1">IFERROR(OFFSET(tComplete[[#Headers],[Date]],MATCH(tData[[#This Row],[Tournament]],tComplete[Tournament],0),0),"")</f>
        <v>46081</v>
      </c>
      <c r="F667" s="49" t="str">
        <f ca="1">IFERROR(OFFSET(tComplete[[#Headers],[Round]],MATCH(tData[[#This Row],[Tournament]],tComplete[Tournament],0),0),"")</f>
        <v>Qualifier</v>
      </c>
      <c r="G667" s="41" t="s">
        <v>929</v>
      </c>
      <c r="H667" s="41">
        <v>200</v>
      </c>
      <c r="I667" s="41">
        <v>240</v>
      </c>
      <c r="J667" s="41">
        <v>240</v>
      </c>
      <c r="K667" s="41"/>
      <c r="L667" s="41"/>
      <c r="M667" s="41"/>
      <c r="N667" s="41"/>
      <c r="O667" s="48">
        <f>IF(ISBLANK(B667),"",IF(COUNT(tData[[#This Row],[R1]:[R3]])=0,"",MAX(tData[[#This Row],[R1]:[R3]])))</f>
        <v>240</v>
      </c>
      <c r="P667" s="50">
        <f>IF(ISBLANK(tData[[#This Row],[Tournament]]),"",IF(COUNT(tData[[#This Row],[R1]:[R3]])=0,"",MAX(tData[[#This Row],[R1]:[R3]],tData[[#This Row],[QF]:[F2]])))</f>
        <v>240</v>
      </c>
      <c r="Q667" s="51">
        <f>IF(ISBLANK(tData[[#This Row],[Tournament]]),"",IFERROR(AVERAGE(tData[[#This Row],[R1]:[R3]],tData[[#This Row],[QF]:[F2]]),""))</f>
        <v>226.66666666666666</v>
      </c>
      <c r="R667" s="51" t="str">
        <f>IF(ISBLANK(tData[[#This Row],[Tournament]]),"",IF(COUNT(tData[[#This Row],[R1]:[R3]])=0,"No show",RIGHT("000"&amp;FLOOR(tData[[#This Row],[Best]],$R$1),3)&amp;"-"&amp;RIGHT("000"&amp;FLOOR(tData[[#This Row],[Best]],$R$1)+$R$1-1,3)))</f>
        <v>200-249</v>
      </c>
      <c r="S667" s="51" t="str">
        <f>IF(ISBLANK(tData[[#This Row],[Tournament]]),"",IF(COUNT(tData[[#This Row],[R1]:[R3]])=0,"No show",RIGHT("000"&amp;FLOOR(tData[[#This Row],[Best]],$S$1),3)&amp;"-"&amp;RIGHT("000"&amp;FLOOR(tData[[#This Row],[Best]],$S$1)+$S$1-1,3)))</f>
        <v>240-249</v>
      </c>
      <c r="T667" s="58"/>
      <c r="U667" s="48" t="str">
        <f ca="1">IF(OR(tData[[#This Row],[Q]]="X",tData[[#This Row],[Q]]="*"),IFERROR(OFFSET(tComplete[[#Headers],[Next Round]],MATCH(tData[[#This Row],[Tournament]],tComplete[Tournament],0),0),""),"")</f>
        <v/>
      </c>
      <c r="V667" s="41" t="b">
        <f>IF(ISBLANK(tData[[#This Row],[Tournament]]),"",NOT(ISERR(FIND("SAP",UPPER(tData[[#This Row],[Team]])))))</f>
        <v>0</v>
      </c>
    </row>
    <row r="668" spans="2:22" ht="16" x14ac:dyDescent="0.2">
      <c r="B668" s="41" t="s">
        <v>229</v>
      </c>
      <c r="C668" s="41"/>
      <c r="D668" s="41" t="str">
        <f ca="1">IFERROR(OFFSET(tComplete[[#Headers],[Country]],MATCH(tData[[#This Row],[Tournament]],tComplete[Tournament],0),0),"")</f>
        <v>AT</v>
      </c>
      <c r="E668" s="49">
        <f ca="1">IFERROR(OFFSET(tComplete[[#Headers],[Date]],MATCH(tData[[#This Row],[Tournament]],tComplete[Tournament],0),0),"")</f>
        <v>46081</v>
      </c>
      <c r="F668" s="49" t="str">
        <f ca="1">IFERROR(OFFSET(tComplete[[#Headers],[Round]],MATCH(tData[[#This Row],[Tournament]],tComplete[Tournament],0),0),"")</f>
        <v>Qualifier</v>
      </c>
      <c r="G668" s="41" t="s">
        <v>923</v>
      </c>
      <c r="H668" s="41">
        <v>175</v>
      </c>
      <c r="I668" s="41">
        <v>210</v>
      </c>
      <c r="J668" s="41">
        <v>210</v>
      </c>
      <c r="K668" s="41"/>
      <c r="L668" s="41"/>
      <c r="M668" s="41"/>
      <c r="N668" s="41"/>
      <c r="O668" s="48">
        <f>IF(ISBLANK(B668),"",IF(COUNT(tData[[#This Row],[R1]:[R3]])=0,"",MAX(tData[[#This Row],[R1]:[R3]])))</f>
        <v>210</v>
      </c>
      <c r="P668" s="50">
        <f>IF(ISBLANK(tData[[#This Row],[Tournament]]),"",IF(COUNT(tData[[#This Row],[R1]:[R3]])=0,"",MAX(tData[[#This Row],[R1]:[R3]],tData[[#This Row],[QF]:[F2]])))</f>
        <v>210</v>
      </c>
      <c r="Q668" s="51">
        <f>IF(ISBLANK(tData[[#This Row],[Tournament]]),"",IFERROR(AVERAGE(tData[[#This Row],[R1]:[R3]],tData[[#This Row],[QF]:[F2]]),""))</f>
        <v>198.33333333333334</v>
      </c>
      <c r="R668" s="51" t="str">
        <f>IF(ISBLANK(tData[[#This Row],[Tournament]]),"",IF(COUNT(tData[[#This Row],[R1]:[R3]])=0,"No show",RIGHT("000"&amp;FLOOR(tData[[#This Row],[Best]],$R$1),3)&amp;"-"&amp;RIGHT("000"&amp;FLOOR(tData[[#This Row],[Best]],$R$1)+$R$1-1,3)))</f>
        <v>200-249</v>
      </c>
      <c r="S668" s="51" t="str">
        <f>IF(ISBLANK(tData[[#This Row],[Tournament]]),"",IF(COUNT(tData[[#This Row],[R1]:[R3]])=0,"No show",RIGHT("000"&amp;FLOOR(tData[[#This Row],[Best]],$S$1),3)&amp;"-"&amp;RIGHT("000"&amp;FLOOR(tData[[#This Row],[Best]],$S$1)+$S$1-1,3)))</f>
        <v>210-219</v>
      </c>
      <c r="T668" s="58"/>
      <c r="U668" s="48" t="str">
        <f ca="1">IF(OR(tData[[#This Row],[Q]]="X",tData[[#This Row],[Q]]="*"),IFERROR(OFFSET(tComplete[[#Headers],[Next Round]],MATCH(tData[[#This Row],[Tournament]],tComplete[Tournament],0),0),""),"")</f>
        <v/>
      </c>
      <c r="V668" s="41" t="b">
        <f>IF(ISBLANK(tData[[#This Row],[Tournament]]),"",NOT(ISERR(FIND("SAP",UPPER(tData[[#This Row],[Team]])))))</f>
        <v>0</v>
      </c>
    </row>
    <row r="669" spans="2:22" ht="16" x14ac:dyDescent="0.2">
      <c r="B669" s="41" t="s">
        <v>229</v>
      </c>
      <c r="C669" s="41"/>
      <c r="D669" s="41" t="str">
        <f ca="1">IFERROR(OFFSET(tComplete[[#Headers],[Country]],MATCH(tData[[#This Row],[Tournament]],tComplete[Tournament],0),0),"")</f>
        <v>AT</v>
      </c>
      <c r="E669" s="49">
        <f ca="1">IFERROR(OFFSET(tComplete[[#Headers],[Date]],MATCH(tData[[#This Row],[Tournament]],tComplete[Tournament],0),0),"")</f>
        <v>46081</v>
      </c>
      <c r="F669" s="49" t="str">
        <f ca="1">IFERROR(OFFSET(tComplete[[#Headers],[Round]],MATCH(tData[[#This Row],[Tournament]],tComplete[Tournament],0),0),"")</f>
        <v>Qualifier</v>
      </c>
      <c r="G669" s="41" t="s">
        <v>928</v>
      </c>
      <c r="H669" s="41">
        <v>125</v>
      </c>
      <c r="I669" s="41">
        <v>195</v>
      </c>
      <c r="J669" s="41">
        <v>190</v>
      </c>
      <c r="K669" s="41"/>
      <c r="L669" s="48"/>
      <c r="M669" s="48"/>
      <c r="N669" s="48"/>
      <c r="O669" s="48">
        <f>IF(ISBLANK(B669),"",IF(COUNT(tData[[#This Row],[R1]:[R3]])=0,"",MAX(tData[[#This Row],[R1]:[R3]])))</f>
        <v>195</v>
      </c>
      <c r="P669" s="50">
        <f>IF(ISBLANK(tData[[#This Row],[Tournament]]),"",IF(COUNT(tData[[#This Row],[R1]:[R3]])=0,"",MAX(tData[[#This Row],[R1]:[R3]],tData[[#This Row],[QF]:[F2]])))</f>
        <v>195</v>
      </c>
      <c r="Q669" s="51">
        <f>IF(ISBLANK(tData[[#This Row],[Tournament]]),"",IFERROR(AVERAGE(tData[[#This Row],[R1]:[R3]],tData[[#This Row],[QF]:[F2]]),""))</f>
        <v>170</v>
      </c>
      <c r="R669" s="51" t="str">
        <f>IF(ISBLANK(tData[[#This Row],[Tournament]]),"",IF(COUNT(tData[[#This Row],[R1]:[R3]])=0,"No show",RIGHT("000"&amp;FLOOR(tData[[#This Row],[Best]],$R$1),3)&amp;"-"&amp;RIGHT("000"&amp;FLOOR(tData[[#This Row],[Best]],$R$1)+$R$1-1,3)))</f>
        <v>150-199</v>
      </c>
      <c r="S669" s="51" t="str">
        <f>IF(ISBLANK(tData[[#This Row],[Tournament]]),"",IF(COUNT(tData[[#This Row],[R1]:[R3]])=0,"No show",RIGHT("000"&amp;FLOOR(tData[[#This Row],[Best]],$S$1),3)&amp;"-"&amp;RIGHT("000"&amp;FLOOR(tData[[#This Row],[Best]],$S$1)+$S$1-1,3)))</f>
        <v>190-199</v>
      </c>
      <c r="T669" s="58"/>
      <c r="U669" s="48" t="str">
        <f ca="1">IF(OR(tData[[#This Row],[Q]]="X",tData[[#This Row],[Q]]="*"),IFERROR(OFFSET(tComplete[[#Headers],[Next Round]],MATCH(tData[[#This Row],[Tournament]],tComplete[Tournament],0),0),""),"")</f>
        <v/>
      </c>
      <c r="V669" s="41" t="b">
        <f>IF(ISBLANK(tData[[#This Row],[Tournament]]),"",NOT(ISERR(FIND("SAP",UPPER(tData[[#This Row],[Team]])))))</f>
        <v>1</v>
      </c>
    </row>
    <row r="670" spans="2:22" ht="15" customHeight="1" x14ac:dyDescent="0.2">
      <c r="B670" s="41" t="s">
        <v>228</v>
      </c>
      <c r="C670" s="41"/>
      <c r="D670" s="41" t="str">
        <f ca="1">IFERROR(OFFSET(tComplete[[#Headers],[Country]],MATCH(tData[[#This Row],[Tournament]],tComplete[Tournament],0),0),"")</f>
        <v>DE</v>
      </c>
      <c r="E670" s="49">
        <f ca="1">IFERROR(OFFSET(tComplete[[#Headers],[Date]],MATCH(tData[[#This Row],[Tournament]],tComplete[Tournament],0),0),"")</f>
        <v>46081</v>
      </c>
      <c r="F670" s="49" t="str">
        <f ca="1">IFERROR(OFFSET(tComplete[[#Headers],[Round]],MATCH(tData[[#This Row],[Tournament]],tComplete[Tournament],0),0),"")</f>
        <v>Qualifier</v>
      </c>
      <c r="G670" s="41" t="s">
        <v>501</v>
      </c>
      <c r="H670" s="41">
        <v>410</v>
      </c>
      <c r="I670" s="41">
        <v>360</v>
      </c>
      <c r="J670" s="41">
        <v>420</v>
      </c>
      <c r="K670" s="41">
        <v>440</v>
      </c>
      <c r="L670" s="41">
        <v>420</v>
      </c>
      <c r="M670" s="41">
        <v>480</v>
      </c>
      <c r="N670" s="41">
        <v>435</v>
      </c>
      <c r="O670" s="48">
        <f>IF(ISBLANK(B670),"",IF(COUNT(tData[[#This Row],[R1]:[R3]])=0,"",MAX(tData[[#This Row],[R1]:[R3]])))</f>
        <v>420</v>
      </c>
      <c r="P670" s="50">
        <f>IF(ISBLANK(tData[[#This Row],[Tournament]]),"",IF(COUNT(tData[[#This Row],[R1]:[R3]])=0,"",MAX(tData[[#This Row],[R1]:[R3]],tData[[#This Row],[QF]:[F2]])))</f>
        <v>480</v>
      </c>
      <c r="Q670" s="51">
        <f>IF(ISBLANK(tData[[#This Row],[Tournament]]),"",IFERROR(AVERAGE(tData[[#This Row],[R1]:[R3]],tData[[#This Row],[QF]:[F2]]),""))</f>
        <v>423.57142857142856</v>
      </c>
      <c r="R670" s="51" t="str">
        <f>IF(ISBLANK(tData[[#This Row],[Tournament]]),"",IF(COUNT(tData[[#This Row],[R1]:[R3]])=0,"No show",RIGHT("000"&amp;FLOOR(tData[[#This Row],[Best]],$R$1),3)&amp;"-"&amp;RIGHT("000"&amp;FLOOR(tData[[#This Row],[Best]],$R$1)+$R$1-1,3)))</f>
        <v>450-499</v>
      </c>
      <c r="S670" s="51" t="str">
        <f>IF(ISBLANK(tData[[#This Row],[Tournament]]),"",IF(COUNT(tData[[#This Row],[R1]:[R3]])=0,"No show",RIGHT("000"&amp;FLOOR(tData[[#This Row],[Best]],$S$1),3)&amp;"-"&amp;RIGHT("000"&amp;FLOOR(tData[[#This Row],[Best]],$S$1)+$S$1-1,3)))</f>
        <v>480-489</v>
      </c>
      <c r="T670" s="58" t="s">
        <v>74</v>
      </c>
      <c r="U670" s="48" t="str">
        <f ca="1">IF(OR(tData[[#This Row],[Q]]="X",tData[[#This Row],[Q]]="*"),IFERROR(OFFSET(tComplete[[#Headers],[Next Round]],MATCH(tData[[#This Row],[Tournament]],tComplete[Tournament],0),0),""),"")</f>
        <v>Finale 2025/26 - Leipzig</v>
      </c>
      <c r="V670" s="41" t="b">
        <f>IF(ISBLANK(tData[[#This Row],[Tournament]]),"",NOT(ISERR(FIND("SAP",UPPER(tData[[#This Row],[Team]])))))</f>
        <v>0</v>
      </c>
    </row>
    <row r="671" spans="2:22" ht="16" x14ac:dyDescent="0.2">
      <c r="B671" s="41" t="s">
        <v>228</v>
      </c>
      <c r="C671" s="41"/>
      <c r="D671" s="41" t="str">
        <f ca="1">IFERROR(OFFSET(tComplete[[#Headers],[Country]],MATCH(tData[[#This Row],[Tournament]],tComplete[Tournament],0),0),"")</f>
        <v>DE</v>
      </c>
      <c r="E671" s="49">
        <f ca="1">IFERROR(OFFSET(tComplete[[#Headers],[Date]],MATCH(tData[[#This Row],[Tournament]],tComplete[Tournament],0),0),"")</f>
        <v>46081</v>
      </c>
      <c r="F671" s="49" t="str">
        <f ca="1">IFERROR(OFFSET(tComplete[[#Headers],[Round]],MATCH(tData[[#This Row],[Tournament]],tComplete[Tournament],0),0),"")</f>
        <v>Qualifier</v>
      </c>
      <c r="G671" s="41" t="s">
        <v>358</v>
      </c>
      <c r="H671" s="41">
        <v>395</v>
      </c>
      <c r="I671" s="41">
        <v>450</v>
      </c>
      <c r="J671" s="41">
        <v>345</v>
      </c>
      <c r="K671" s="41">
        <v>480</v>
      </c>
      <c r="L671" s="41">
        <v>455</v>
      </c>
      <c r="M671" s="41">
        <v>465</v>
      </c>
      <c r="N671" s="41">
        <v>435</v>
      </c>
      <c r="O671" s="48">
        <f>IF(ISBLANK(B671),"",IF(COUNT(tData[[#This Row],[R1]:[R3]])=0,"",MAX(tData[[#This Row],[R1]:[R3]])))</f>
        <v>450</v>
      </c>
      <c r="P671" s="50">
        <f>IF(ISBLANK(tData[[#This Row],[Tournament]]),"",IF(COUNT(tData[[#This Row],[R1]:[R3]])=0,"",MAX(tData[[#This Row],[R1]:[R3]],tData[[#This Row],[QF]:[F2]])))</f>
        <v>480</v>
      </c>
      <c r="Q671" s="51">
        <f>IF(ISBLANK(tData[[#This Row],[Tournament]]),"",IFERROR(AVERAGE(tData[[#This Row],[R1]:[R3]],tData[[#This Row],[QF]:[F2]]),""))</f>
        <v>432.14285714285717</v>
      </c>
      <c r="R671" s="51" t="str">
        <f>IF(ISBLANK(tData[[#This Row],[Tournament]]),"",IF(COUNT(tData[[#This Row],[R1]:[R3]])=0,"No show",RIGHT("000"&amp;FLOOR(tData[[#This Row],[Best]],$R$1),3)&amp;"-"&amp;RIGHT("000"&amp;FLOOR(tData[[#This Row],[Best]],$R$1)+$R$1-1,3)))</f>
        <v>450-499</v>
      </c>
      <c r="S671" s="51" t="str">
        <f>IF(ISBLANK(tData[[#This Row],[Tournament]]),"",IF(COUNT(tData[[#This Row],[R1]:[R3]])=0,"No show",RIGHT("000"&amp;FLOOR(tData[[#This Row],[Best]],$S$1),3)&amp;"-"&amp;RIGHT("000"&amp;FLOOR(tData[[#This Row],[Best]],$S$1)+$S$1-1,3)))</f>
        <v>480-489</v>
      </c>
      <c r="T671" s="58" t="s">
        <v>74</v>
      </c>
      <c r="U671" s="48" t="str">
        <f ca="1">IF(OR(tData[[#This Row],[Q]]="X",tData[[#This Row],[Q]]="*"),IFERROR(OFFSET(tComplete[[#Headers],[Next Round]],MATCH(tData[[#This Row],[Tournament]],tComplete[Tournament],0),0),""),"")</f>
        <v>Finale 2025/26 - Leipzig</v>
      </c>
      <c r="V671" s="41" t="b">
        <f>IF(ISBLANK(tData[[#This Row],[Tournament]]),"",NOT(ISERR(FIND("SAP",UPPER(tData[[#This Row],[Team]])))))</f>
        <v>1</v>
      </c>
    </row>
    <row r="672" spans="2:22" ht="15" customHeight="1" x14ac:dyDescent="0.2">
      <c r="B672" s="41" t="s">
        <v>228</v>
      </c>
      <c r="C672" s="41"/>
      <c r="D672" s="41" t="str">
        <f ca="1">IFERROR(OFFSET(tComplete[[#Headers],[Country]],MATCH(tData[[#This Row],[Tournament]],tComplete[Tournament],0),0),"")</f>
        <v>DE</v>
      </c>
      <c r="E672" s="49">
        <f ca="1">IFERROR(OFFSET(tComplete[[#Headers],[Date]],MATCH(tData[[#This Row],[Tournament]],tComplete[Tournament],0),0),"")</f>
        <v>46081</v>
      </c>
      <c r="F672" s="49" t="str">
        <f ca="1">IFERROR(OFFSET(tComplete[[#Headers],[Round]],MATCH(tData[[#This Row],[Tournament]],tComplete[Tournament],0),0),"")</f>
        <v>Qualifier</v>
      </c>
      <c r="G672" s="46" t="s">
        <v>360</v>
      </c>
      <c r="H672" s="41">
        <v>330</v>
      </c>
      <c r="I672" s="41">
        <v>385</v>
      </c>
      <c r="J672" s="41">
        <v>360</v>
      </c>
      <c r="K672" s="41">
        <v>480</v>
      </c>
      <c r="L672" s="41">
        <v>410</v>
      </c>
      <c r="M672" s="41"/>
      <c r="N672" s="41"/>
      <c r="O672" s="48">
        <f>IF(ISBLANK(B672),"",IF(COUNT(tData[[#This Row],[R1]:[R3]])=0,"",MAX(tData[[#This Row],[R1]:[R3]])))</f>
        <v>385</v>
      </c>
      <c r="P672" s="50">
        <f>IF(ISBLANK(tData[[#This Row],[Tournament]]),"",IF(COUNT(tData[[#This Row],[R1]:[R3]])=0,"",MAX(tData[[#This Row],[R1]:[R3]],tData[[#This Row],[QF]:[F2]])))</f>
        <v>480</v>
      </c>
      <c r="Q672" s="51">
        <f>IF(ISBLANK(tData[[#This Row],[Tournament]]),"",IFERROR(AVERAGE(tData[[#This Row],[R1]:[R3]],tData[[#This Row],[QF]:[F2]]),""))</f>
        <v>393</v>
      </c>
      <c r="R672" s="51" t="str">
        <f>IF(ISBLANK(tData[[#This Row],[Tournament]]),"",IF(COUNT(tData[[#This Row],[R1]:[R3]])=0,"No show",RIGHT("000"&amp;FLOOR(tData[[#This Row],[Best]],$R$1),3)&amp;"-"&amp;RIGHT("000"&amp;FLOOR(tData[[#This Row],[Best]],$R$1)+$R$1-1,3)))</f>
        <v>450-499</v>
      </c>
      <c r="S672" s="51" t="str">
        <f>IF(ISBLANK(tData[[#This Row],[Tournament]]),"",IF(COUNT(tData[[#This Row],[R1]:[R3]])=0,"No show",RIGHT("000"&amp;FLOOR(tData[[#This Row],[Best]],$S$1),3)&amp;"-"&amp;RIGHT("000"&amp;FLOOR(tData[[#This Row],[Best]],$S$1)+$S$1-1,3)))</f>
        <v>480-489</v>
      </c>
      <c r="T672" s="58"/>
      <c r="U672" s="48" t="str">
        <f ca="1">IF(OR(tData[[#This Row],[Q]]="X",tData[[#This Row],[Q]]="*"),IFERROR(OFFSET(tComplete[[#Headers],[Next Round]],MATCH(tData[[#This Row],[Tournament]],tComplete[Tournament],0),0),""),"")</f>
        <v/>
      </c>
      <c r="V672" s="41" t="b">
        <f>IF(ISBLANK(tData[[#This Row],[Tournament]]),"",NOT(ISERR(FIND("SAP",UPPER(tData[[#This Row],[Team]])))))</f>
        <v>0</v>
      </c>
    </row>
    <row r="673" spans="2:22" ht="16" x14ac:dyDescent="0.2">
      <c r="B673" s="41" t="s">
        <v>228</v>
      </c>
      <c r="C673" s="41"/>
      <c r="D673" s="41" t="str">
        <f ca="1">IFERROR(OFFSET(tComplete[[#Headers],[Country]],MATCH(tData[[#This Row],[Tournament]],tComplete[Tournament],0),0),"")</f>
        <v>DE</v>
      </c>
      <c r="E673" s="49">
        <f ca="1">IFERROR(OFFSET(tComplete[[#Headers],[Date]],MATCH(tData[[#This Row],[Tournament]],tComplete[Tournament],0),0),"")</f>
        <v>46081</v>
      </c>
      <c r="F673" s="49" t="str">
        <f ca="1">IFERROR(OFFSET(tComplete[[#Headers],[Round]],MATCH(tData[[#This Row],[Tournament]],tComplete[Tournament],0),0),"")</f>
        <v>Qualifier</v>
      </c>
      <c r="G673" s="41" t="s">
        <v>474</v>
      </c>
      <c r="H673" s="41">
        <v>265</v>
      </c>
      <c r="I673" s="41">
        <v>360</v>
      </c>
      <c r="J673" s="41">
        <v>170</v>
      </c>
      <c r="K673" s="41">
        <v>410</v>
      </c>
      <c r="L673" s="41">
        <v>305</v>
      </c>
      <c r="M673" s="41"/>
      <c r="N673" s="41"/>
      <c r="O673" s="48">
        <f>IF(ISBLANK(B673),"",IF(COUNT(tData[[#This Row],[R1]:[R3]])=0,"",MAX(tData[[#This Row],[R1]:[R3]])))</f>
        <v>360</v>
      </c>
      <c r="P673" s="50">
        <f>IF(ISBLANK(tData[[#This Row],[Tournament]]),"",IF(COUNT(tData[[#This Row],[R1]:[R3]])=0,"",MAX(tData[[#This Row],[R1]:[R3]],tData[[#This Row],[QF]:[F2]])))</f>
        <v>410</v>
      </c>
      <c r="Q673" s="51">
        <f>IF(ISBLANK(tData[[#This Row],[Tournament]]),"",IFERROR(AVERAGE(tData[[#This Row],[R1]:[R3]],tData[[#This Row],[QF]:[F2]]),""))</f>
        <v>302</v>
      </c>
      <c r="R673" s="51" t="str">
        <f>IF(ISBLANK(tData[[#This Row],[Tournament]]),"",IF(COUNT(tData[[#This Row],[R1]:[R3]])=0,"No show",RIGHT("000"&amp;FLOOR(tData[[#This Row],[Best]],$R$1),3)&amp;"-"&amp;RIGHT("000"&amp;FLOOR(tData[[#This Row],[Best]],$R$1)+$R$1-1,3)))</f>
        <v>400-449</v>
      </c>
      <c r="S673" s="51" t="str">
        <f>IF(ISBLANK(tData[[#This Row],[Tournament]]),"",IF(COUNT(tData[[#This Row],[R1]:[R3]])=0,"No show",RIGHT("000"&amp;FLOOR(tData[[#This Row],[Best]],$S$1),3)&amp;"-"&amp;RIGHT("000"&amp;FLOOR(tData[[#This Row],[Best]],$S$1)+$S$1-1,3)))</f>
        <v>410-419</v>
      </c>
      <c r="T673" s="58"/>
      <c r="U673" s="48" t="str">
        <f ca="1">IF(OR(tData[[#This Row],[Q]]="X",tData[[#This Row],[Q]]="*"),IFERROR(OFFSET(tComplete[[#Headers],[Next Round]],MATCH(tData[[#This Row],[Tournament]],tComplete[Tournament],0),0),""),"")</f>
        <v/>
      </c>
      <c r="V673" s="41" t="b">
        <f>IF(ISBLANK(tData[[#This Row],[Tournament]]),"",NOT(ISERR(FIND("SAP",UPPER(tData[[#This Row],[Team]])))))</f>
        <v>0</v>
      </c>
    </row>
    <row r="674" spans="2:22" ht="15" customHeight="1" x14ac:dyDescent="0.2">
      <c r="B674" s="41" t="s">
        <v>228</v>
      </c>
      <c r="C674" s="41"/>
      <c r="D674" s="41" t="str">
        <f ca="1">IFERROR(OFFSET(tComplete[[#Headers],[Country]],MATCH(tData[[#This Row],[Tournament]],tComplete[Tournament],0),0),"")</f>
        <v>DE</v>
      </c>
      <c r="E674" s="49">
        <f ca="1">IFERROR(OFFSET(tComplete[[#Headers],[Date]],MATCH(tData[[#This Row],[Tournament]],tComplete[Tournament],0),0),"")</f>
        <v>46081</v>
      </c>
      <c r="F674" s="49" t="str">
        <f ca="1">IFERROR(OFFSET(tComplete[[#Headers],[Round]],MATCH(tData[[#This Row],[Tournament]],tComplete[Tournament],0),0),"")</f>
        <v>Qualifier</v>
      </c>
      <c r="G674" s="41" t="s">
        <v>593</v>
      </c>
      <c r="H674" s="41">
        <v>375</v>
      </c>
      <c r="I674" s="41">
        <v>380</v>
      </c>
      <c r="J674" s="41">
        <v>380</v>
      </c>
      <c r="K674" s="41">
        <v>395</v>
      </c>
      <c r="L674" s="41"/>
      <c r="M674" s="41"/>
      <c r="N674" s="41"/>
      <c r="O674" s="48">
        <f>IF(ISBLANK(B674),"",IF(COUNT(tData[[#This Row],[R1]:[R3]])=0,"",MAX(tData[[#This Row],[R1]:[R3]])))</f>
        <v>380</v>
      </c>
      <c r="P674" s="50">
        <f>IF(ISBLANK(tData[[#This Row],[Tournament]]),"",IF(COUNT(tData[[#This Row],[R1]:[R3]])=0,"",MAX(tData[[#This Row],[R1]:[R3]],tData[[#This Row],[QF]:[F2]])))</f>
        <v>395</v>
      </c>
      <c r="Q674" s="51">
        <f>IF(ISBLANK(tData[[#This Row],[Tournament]]),"",IFERROR(AVERAGE(tData[[#This Row],[R1]:[R3]],tData[[#This Row],[QF]:[F2]]),""))</f>
        <v>382.5</v>
      </c>
      <c r="R674" s="51" t="str">
        <f>IF(ISBLANK(tData[[#This Row],[Tournament]]),"",IF(COUNT(tData[[#This Row],[R1]:[R3]])=0,"No show",RIGHT("000"&amp;FLOOR(tData[[#This Row],[Best]],$R$1),3)&amp;"-"&amp;RIGHT("000"&amp;FLOOR(tData[[#This Row],[Best]],$R$1)+$R$1-1,3)))</f>
        <v>350-399</v>
      </c>
      <c r="S674" s="51" t="str">
        <f>IF(ISBLANK(tData[[#This Row],[Tournament]]),"",IF(COUNT(tData[[#This Row],[R1]:[R3]])=0,"No show",RIGHT("000"&amp;FLOOR(tData[[#This Row],[Best]],$S$1),3)&amp;"-"&amp;RIGHT("000"&amp;FLOOR(tData[[#This Row],[Best]],$S$1)+$S$1-1,3)))</f>
        <v>390-399</v>
      </c>
      <c r="T674" s="58"/>
      <c r="U674" s="48" t="str">
        <f ca="1">IF(OR(tData[[#This Row],[Q]]="X",tData[[#This Row],[Q]]="*"),IFERROR(OFFSET(tComplete[[#Headers],[Next Round]],MATCH(tData[[#This Row],[Tournament]],tComplete[Tournament],0),0),""),"")</f>
        <v/>
      </c>
      <c r="V674" s="41" t="b">
        <f>IF(ISBLANK(tData[[#This Row],[Tournament]]),"",NOT(ISERR(FIND("SAP",UPPER(tData[[#This Row],[Team]])))))</f>
        <v>0</v>
      </c>
    </row>
    <row r="675" spans="2:22" ht="16" x14ac:dyDescent="0.2">
      <c r="B675" s="41" t="s">
        <v>228</v>
      </c>
      <c r="C675" s="41"/>
      <c r="D675" s="41" t="str">
        <f ca="1">IFERROR(OFFSET(tComplete[[#Headers],[Country]],MATCH(tData[[#This Row],[Tournament]],tComplete[Tournament],0),0),"")</f>
        <v>DE</v>
      </c>
      <c r="E675" s="49">
        <f ca="1">IFERROR(OFFSET(tComplete[[#Headers],[Date]],MATCH(tData[[#This Row],[Tournament]],tComplete[Tournament],0),0),"")</f>
        <v>46081</v>
      </c>
      <c r="F675" s="49" t="str">
        <f ca="1">IFERROR(OFFSET(tComplete[[#Headers],[Round]],MATCH(tData[[#This Row],[Tournament]],tComplete[Tournament],0),0),"")</f>
        <v>Qualifier</v>
      </c>
      <c r="G675" s="41" t="s">
        <v>591</v>
      </c>
      <c r="H675" s="41">
        <v>280</v>
      </c>
      <c r="I675" s="41">
        <v>230</v>
      </c>
      <c r="J675" s="41">
        <v>290</v>
      </c>
      <c r="K675" s="41">
        <v>290</v>
      </c>
      <c r="L675" s="41"/>
      <c r="M675" s="41"/>
      <c r="N675" s="41"/>
      <c r="O675" s="48">
        <f>IF(ISBLANK(B675),"",IF(COUNT(tData[[#This Row],[R1]:[R3]])=0,"",MAX(tData[[#This Row],[R1]:[R3]])))</f>
        <v>290</v>
      </c>
      <c r="P675" s="50">
        <f>IF(ISBLANK(tData[[#This Row],[Tournament]]),"",IF(COUNT(tData[[#This Row],[R1]:[R3]])=0,"",MAX(tData[[#This Row],[R1]:[R3]],tData[[#This Row],[QF]:[F2]])))</f>
        <v>290</v>
      </c>
      <c r="Q675" s="51">
        <f>IF(ISBLANK(tData[[#This Row],[Tournament]]),"",IFERROR(AVERAGE(tData[[#This Row],[R1]:[R3]],tData[[#This Row],[QF]:[F2]]),""))</f>
        <v>272.5</v>
      </c>
      <c r="R675" s="51" t="str">
        <f>IF(ISBLANK(tData[[#This Row],[Tournament]]),"",IF(COUNT(tData[[#This Row],[R1]:[R3]])=0,"No show",RIGHT("000"&amp;FLOOR(tData[[#This Row],[Best]],$R$1),3)&amp;"-"&amp;RIGHT("000"&amp;FLOOR(tData[[#This Row],[Best]],$R$1)+$R$1-1,3)))</f>
        <v>250-299</v>
      </c>
      <c r="S675" s="51" t="str">
        <f>IF(ISBLANK(tData[[#This Row],[Tournament]]),"",IF(COUNT(tData[[#This Row],[R1]:[R3]])=0,"No show",RIGHT("000"&amp;FLOOR(tData[[#This Row],[Best]],$S$1),3)&amp;"-"&amp;RIGHT("000"&amp;FLOOR(tData[[#This Row],[Best]],$S$1)+$S$1-1,3)))</f>
        <v>290-299</v>
      </c>
      <c r="T675" s="58"/>
      <c r="U675" s="48" t="str">
        <f ca="1">IF(OR(tData[[#This Row],[Q]]="X",tData[[#This Row],[Q]]="*"),IFERROR(OFFSET(tComplete[[#Headers],[Next Round]],MATCH(tData[[#This Row],[Tournament]],tComplete[Tournament],0),0),""),"")</f>
        <v/>
      </c>
      <c r="V675" s="41" t="b">
        <f>IF(ISBLANK(tData[[#This Row],[Tournament]]),"",NOT(ISERR(FIND("SAP",UPPER(tData[[#This Row],[Team]])))))</f>
        <v>0</v>
      </c>
    </row>
    <row r="676" spans="2:22" ht="15" customHeight="1" x14ac:dyDescent="0.2">
      <c r="B676" s="41" t="s">
        <v>228</v>
      </c>
      <c r="C676" s="41"/>
      <c r="D676" s="41" t="str">
        <f ca="1">IFERROR(OFFSET(tComplete[[#Headers],[Country]],MATCH(tData[[#This Row],[Tournament]],tComplete[Tournament],0),0),"")</f>
        <v>DE</v>
      </c>
      <c r="E676" s="49">
        <f ca="1">IFERROR(OFFSET(tComplete[[#Headers],[Date]],MATCH(tData[[#This Row],[Tournament]],tComplete[Tournament],0),0),"")</f>
        <v>46081</v>
      </c>
      <c r="F676" s="49" t="str">
        <f ca="1">IFERROR(OFFSET(tComplete[[#Headers],[Round]],MATCH(tData[[#This Row],[Tournament]],tComplete[Tournament],0),0),"")</f>
        <v>Qualifier</v>
      </c>
      <c r="G676" s="41" t="s">
        <v>855</v>
      </c>
      <c r="H676" s="41">
        <v>420</v>
      </c>
      <c r="I676" s="41">
        <v>325</v>
      </c>
      <c r="J676" s="41">
        <v>420</v>
      </c>
      <c r="K676" s="41">
        <v>250</v>
      </c>
      <c r="L676" s="41"/>
      <c r="M676" s="41"/>
      <c r="N676" s="41"/>
      <c r="O676" s="48">
        <f>IF(ISBLANK(B676),"",IF(COUNT(tData[[#This Row],[R1]:[R3]])=0,"",MAX(tData[[#This Row],[R1]:[R3]])))</f>
        <v>420</v>
      </c>
      <c r="P676" s="50">
        <f>IF(ISBLANK(tData[[#This Row],[Tournament]]),"",IF(COUNT(tData[[#This Row],[R1]:[R3]])=0,"",MAX(tData[[#This Row],[R1]:[R3]],tData[[#This Row],[QF]:[F2]])))</f>
        <v>420</v>
      </c>
      <c r="Q676" s="51">
        <f>IF(ISBLANK(tData[[#This Row],[Tournament]]),"",IFERROR(AVERAGE(tData[[#This Row],[R1]:[R3]],tData[[#This Row],[QF]:[F2]]),""))</f>
        <v>353.75</v>
      </c>
      <c r="R676" s="51" t="str">
        <f>IF(ISBLANK(tData[[#This Row],[Tournament]]),"",IF(COUNT(tData[[#This Row],[R1]:[R3]])=0,"No show",RIGHT("000"&amp;FLOOR(tData[[#This Row],[Best]],$R$1),3)&amp;"-"&amp;RIGHT("000"&amp;FLOOR(tData[[#This Row],[Best]],$R$1)+$R$1-1,3)))</f>
        <v>400-449</v>
      </c>
      <c r="S676" s="51" t="str">
        <f>IF(ISBLANK(tData[[#This Row],[Tournament]]),"",IF(COUNT(tData[[#This Row],[R1]:[R3]])=0,"No show",RIGHT("000"&amp;FLOOR(tData[[#This Row],[Best]],$S$1),3)&amp;"-"&amp;RIGHT("000"&amp;FLOOR(tData[[#This Row],[Best]],$S$1)+$S$1-1,3)))</f>
        <v>420-429</v>
      </c>
      <c r="T676" s="58" t="s">
        <v>74</v>
      </c>
      <c r="U676" s="48" t="str">
        <f ca="1">IF(OR(tData[[#This Row],[Q]]="X",tData[[#This Row],[Q]]="*"),IFERROR(OFFSET(tComplete[[#Headers],[Next Round]],MATCH(tData[[#This Row],[Tournament]],tComplete[Tournament],0),0),""),"")</f>
        <v>Finale 2025/26 - Leipzig</v>
      </c>
      <c r="V676" s="41" t="b">
        <f>IF(ISBLANK(tData[[#This Row],[Tournament]]),"",NOT(ISERR(FIND("SAP",UPPER(tData[[#This Row],[Team]])))))</f>
        <v>0</v>
      </c>
    </row>
    <row r="677" spans="2:22" ht="16" x14ac:dyDescent="0.2">
      <c r="B677" s="41" t="s">
        <v>228</v>
      </c>
      <c r="C677" s="41"/>
      <c r="D677" s="41" t="str">
        <f ca="1">IFERROR(OFFSET(tComplete[[#Headers],[Country]],MATCH(tData[[#This Row],[Tournament]],tComplete[Tournament],0),0),"")</f>
        <v>DE</v>
      </c>
      <c r="E677" s="49">
        <f ca="1">IFERROR(OFFSET(tComplete[[#Headers],[Date]],MATCH(tData[[#This Row],[Tournament]],tComplete[Tournament],0),0),"")</f>
        <v>46081</v>
      </c>
      <c r="F677" s="49" t="str">
        <f ca="1">IFERROR(OFFSET(tComplete[[#Headers],[Round]],MATCH(tData[[#This Row],[Tournament]],tComplete[Tournament],0),0),"")</f>
        <v>Qualifier</v>
      </c>
      <c r="G677" s="41" t="s">
        <v>477</v>
      </c>
      <c r="H677" s="41">
        <v>320</v>
      </c>
      <c r="I677" s="41">
        <v>270</v>
      </c>
      <c r="J677" s="41">
        <v>290</v>
      </c>
      <c r="K677" s="41">
        <v>185</v>
      </c>
      <c r="L677" s="41"/>
      <c r="M677" s="41"/>
      <c r="N677" s="41"/>
      <c r="O677" s="48">
        <f>IF(ISBLANK(B677),"",IF(COUNT(tData[[#This Row],[R1]:[R3]])=0,"",MAX(tData[[#This Row],[R1]:[R3]])))</f>
        <v>320</v>
      </c>
      <c r="P677" s="50">
        <f>IF(ISBLANK(tData[[#This Row],[Tournament]]),"",IF(COUNT(tData[[#This Row],[R1]:[R3]])=0,"",MAX(tData[[#This Row],[R1]:[R3]],tData[[#This Row],[QF]:[F2]])))</f>
        <v>320</v>
      </c>
      <c r="Q677" s="51">
        <f>IF(ISBLANK(tData[[#This Row],[Tournament]]),"",IFERROR(AVERAGE(tData[[#This Row],[R1]:[R3]],tData[[#This Row],[QF]:[F2]]),""))</f>
        <v>266.25</v>
      </c>
      <c r="R677" s="51" t="str">
        <f>IF(ISBLANK(tData[[#This Row],[Tournament]]),"",IF(COUNT(tData[[#This Row],[R1]:[R3]])=0,"No show",RIGHT("000"&amp;FLOOR(tData[[#This Row],[Best]],$R$1),3)&amp;"-"&amp;RIGHT("000"&amp;FLOOR(tData[[#This Row],[Best]],$R$1)+$R$1-1,3)))</f>
        <v>300-349</v>
      </c>
      <c r="S677" s="51" t="str">
        <f>IF(ISBLANK(tData[[#This Row],[Tournament]]),"",IF(COUNT(tData[[#This Row],[R1]:[R3]])=0,"No show",RIGHT("000"&amp;FLOOR(tData[[#This Row],[Best]],$S$1),3)&amp;"-"&amp;RIGHT("000"&amp;FLOOR(tData[[#This Row],[Best]],$S$1)+$S$1-1,3)))</f>
        <v>320-329</v>
      </c>
      <c r="T677" s="58"/>
      <c r="U677" s="48" t="str">
        <f ca="1">IF(OR(tData[[#This Row],[Q]]="X",tData[[#This Row],[Q]]="*"),IFERROR(OFFSET(tComplete[[#Headers],[Next Round]],MATCH(tData[[#This Row],[Tournament]],tComplete[Tournament],0),0),""),"")</f>
        <v/>
      </c>
      <c r="V677" s="41" t="b">
        <f>IF(ISBLANK(tData[[#This Row],[Tournament]]),"",NOT(ISERR(FIND("SAP",UPPER(tData[[#This Row],[Team]])))))</f>
        <v>0</v>
      </c>
    </row>
    <row r="678" spans="2:22" ht="15" customHeight="1" x14ac:dyDescent="0.2">
      <c r="B678" s="41" t="s">
        <v>228</v>
      </c>
      <c r="C678" s="41"/>
      <c r="D678" s="41" t="str">
        <f ca="1">IFERROR(OFFSET(tComplete[[#Headers],[Country]],MATCH(tData[[#This Row],[Tournament]],tComplete[Tournament],0),0),"")</f>
        <v>DE</v>
      </c>
      <c r="E678" s="49">
        <f ca="1">IFERROR(OFFSET(tComplete[[#Headers],[Date]],MATCH(tData[[#This Row],[Tournament]],tComplete[Tournament],0),0),"")</f>
        <v>46081</v>
      </c>
      <c r="F678" s="49" t="str">
        <f ca="1">IFERROR(OFFSET(tComplete[[#Headers],[Round]],MATCH(tData[[#This Row],[Tournament]],tComplete[Tournament],0),0),"")</f>
        <v>Qualifier</v>
      </c>
      <c r="G678" s="41" t="s">
        <v>504</v>
      </c>
      <c r="H678" s="41">
        <v>175</v>
      </c>
      <c r="I678" s="41">
        <v>265</v>
      </c>
      <c r="J678" s="41">
        <v>280</v>
      </c>
      <c r="K678" s="41"/>
      <c r="L678" s="41"/>
      <c r="M678" s="41"/>
      <c r="N678" s="41"/>
      <c r="O678" s="48">
        <f>IF(ISBLANK(B678),"",IF(COUNT(tData[[#This Row],[R1]:[R3]])=0,"",MAX(tData[[#This Row],[R1]:[R3]])))</f>
        <v>280</v>
      </c>
      <c r="P678" s="50">
        <f>IF(ISBLANK(tData[[#This Row],[Tournament]]),"",IF(COUNT(tData[[#This Row],[R1]:[R3]])=0,"",MAX(tData[[#This Row],[R1]:[R3]],tData[[#This Row],[QF]:[F2]])))</f>
        <v>280</v>
      </c>
      <c r="Q678" s="51">
        <f>IF(ISBLANK(tData[[#This Row],[Tournament]]),"",IFERROR(AVERAGE(tData[[#This Row],[R1]:[R3]],tData[[#This Row],[QF]:[F2]]),""))</f>
        <v>240</v>
      </c>
      <c r="R678" s="51" t="str">
        <f>IF(ISBLANK(tData[[#This Row],[Tournament]]),"",IF(COUNT(tData[[#This Row],[R1]:[R3]])=0,"No show",RIGHT("000"&amp;FLOOR(tData[[#This Row],[Best]],$R$1),3)&amp;"-"&amp;RIGHT("000"&amp;FLOOR(tData[[#This Row],[Best]],$R$1)+$R$1-1,3)))</f>
        <v>250-299</v>
      </c>
      <c r="S678" s="51" t="str">
        <f>IF(ISBLANK(tData[[#This Row],[Tournament]]),"",IF(COUNT(tData[[#This Row],[R1]:[R3]])=0,"No show",RIGHT("000"&amp;FLOOR(tData[[#This Row],[Best]],$S$1),3)&amp;"-"&amp;RIGHT("000"&amp;FLOOR(tData[[#This Row],[Best]],$S$1)+$S$1-1,3)))</f>
        <v>280-289</v>
      </c>
      <c r="T678" s="58"/>
      <c r="U678" s="48" t="str">
        <f ca="1">IF(OR(tData[[#This Row],[Q]]="X",tData[[#This Row],[Q]]="*"),IFERROR(OFFSET(tComplete[[#Headers],[Next Round]],MATCH(tData[[#This Row],[Tournament]],tComplete[Tournament],0),0),""),"")</f>
        <v/>
      </c>
      <c r="V678" s="41" t="b">
        <f>IF(ISBLANK(tData[[#This Row],[Tournament]]),"",NOT(ISERR(FIND("SAP",UPPER(tData[[#This Row],[Team]])))))</f>
        <v>0</v>
      </c>
    </row>
    <row r="679" spans="2:22" ht="16" x14ac:dyDescent="0.2">
      <c r="B679" s="41" t="s">
        <v>228</v>
      </c>
      <c r="C679" s="41"/>
      <c r="D679" s="41" t="str">
        <f ca="1">IFERROR(OFFSET(tComplete[[#Headers],[Country]],MATCH(tData[[#This Row],[Tournament]],tComplete[Tournament],0),0),"")</f>
        <v>DE</v>
      </c>
      <c r="E679" s="49">
        <f ca="1">IFERROR(OFFSET(tComplete[[#Headers],[Date]],MATCH(tData[[#This Row],[Tournament]],tComplete[Tournament],0),0),"")</f>
        <v>46081</v>
      </c>
      <c r="F679" s="49" t="str">
        <f ca="1">IFERROR(OFFSET(tComplete[[#Headers],[Round]],MATCH(tData[[#This Row],[Tournament]],tComplete[Tournament],0),0),"")</f>
        <v>Qualifier</v>
      </c>
      <c r="G679" s="41" t="s">
        <v>856</v>
      </c>
      <c r="H679" s="41">
        <v>255</v>
      </c>
      <c r="I679" s="41">
        <v>270</v>
      </c>
      <c r="J679" s="41">
        <v>280</v>
      </c>
      <c r="K679" s="41"/>
      <c r="L679" s="41"/>
      <c r="M679" s="41"/>
      <c r="N679" s="41"/>
      <c r="O679" s="48">
        <f>IF(ISBLANK(B679),"",IF(COUNT(tData[[#This Row],[R1]:[R3]])=0,"",MAX(tData[[#This Row],[R1]:[R3]])))</f>
        <v>280</v>
      </c>
      <c r="P679" s="50">
        <f>IF(ISBLANK(tData[[#This Row],[Tournament]]),"",IF(COUNT(tData[[#This Row],[R1]:[R3]])=0,"",MAX(tData[[#This Row],[R1]:[R3]],tData[[#This Row],[QF]:[F2]])))</f>
        <v>280</v>
      </c>
      <c r="Q679" s="51">
        <f>IF(ISBLANK(tData[[#This Row],[Tournament]]),"",IFERROR(AVERAGE(tData[[#This Row],[R1]:[R3]],tData[[#This Row],[QF]:[F2]]),""))</f>
        <v>268.33333333333331</v>
      </c>
      <c r="R679" s="51" t="str">
        <f>IF(ISBLANK(tData[[#This Row],[Tournament]]),"",IF(COUNT(tData[[#This Row],[R1]:[R3]])=0,"No show",RIGHT("000"&amp;FLOOR(tData[[#This Row],[Best]],$R$1),3)&amp;"-"&amp;RIGHT("000"&amp;FLOOR(tData[[#This Row],[Best]],$R$1)+$R$1-1,3)))</f>
        <v>250-299</v>
      </c>
      <c r="S679" s="51" t="str">
        <f>IF(ISBLANK(tData[[#This Row],[Tournament]]),"",IF(COUNT(tData[[#This Row],[R1]:[R3]])=0,"No show",RIGHT("000"&amp;FLOOR(tData[[#This Row],[Best]],$S$1),3)&amp;"-"&amp;RIGHT("000"&amp;FLOOR(tData[[#This Row],[Best]],$S$1)+$S$1-1,3)))</f>
        <v>280-289</v>
      </c>
      <c r="T679" s="58"/>
      <c r="U679" s="48" t="str">
        <f ca="1">IF(OR(tData[[#This Row],[Q]]="X",tData[[#This Row],[Q]]="*"),IFERROR(OFFSET(tComplete[[#Headers],[Next Round]],MATCH(tData[[#This Row],[Tournament]],tComplete[Tournament],0),0),""),"")</f>
        <v/>
      </c>
      <c r="V679" s="41" t="b">
        <f>IF(ISBLANK(tData[[#This Row],[Tournament]]),"",NOT(ISERR(FIND("SAP",UPPER(tData[[#This Row],[Team]])))))</f>
        <v>0</v>
      </c>
    </row>
    <row r="680" spans="2:22" ht="15" customHeight="1" x14ac:dyDescent="0.2">
      <c r="B680" s="41" t="s">
        <v>228</v>
      </c>
      <c r="C680" s="41"/>
      <c r="D680" s="41" t="str">
        <f ca="1">IFERROR(OFFSET(tComplete[[#Headers],[Country]],MATCH(tData[[#This Row],[Tournament]],tComplete[Tournament],0),0),"")</f>
        <v>DE</v>
      </c>
      <c r="E680" s="49">
        <f ca="1">IFERROR(OFFSET(tComplete[[#Headers],[Date]],MATCH(tData[[#This Row],[Tournament]],tComplete[Tournament],0),0),"")</f>
        <v>46081</v>
      </c>
      <c r="F680" s="49" t="str">
        <f ca="1">IFERROR(OFFSET(tComplete[[#Headers],[Round]],MATCH(tData[[#This Row],[Tournament]],tComplete[Tournament],0),0),"")</f>
        <v>Qualifier</v>
      </c>
      <c r="G680" s="41" t="s">
        <v>682</v>
      </c>
      <c r="H680" s="41">
        <v>205</v>
      </c>
      <c r="I680" s="41">
        <v>265</v>
      </c>
      <c r="J680" s="41">
        <v>280</v>
      </c>
      <c r="K680" s="41"/>
      <c r="L680" s="41"/>
      <c r="M680" s="41"/>
      <c r="N680" s="41"/>
      <c r="O680" s="48">
        <f>IF(ISBLANK(B680),"",IF(COUNT(tData[[#This Row],[R1]:[R3]])=0,"",MAX(tData[[#This Row],[R1]:[R3]])))</f>
        <v>280</v>
      </c>
      <c r="P680" s="50">
        <f>IF(ISBLANK(tData[[#This Row],[Tournament]]),"",IF(COUNT(tData[[#This Row],[R1]:[R3]])=0,"",MAX(tData[[#This Row],[R1]:[R3]],tData[[#This Row],[QF]:[F2]])))</f>
        <v>280</v>
      </c>
      <c r="Q680" s="51">
        <f>IF(ISBLANK(tData[[#This Row],[Tournament]]),"",IFERROR(AVERAGE(tData[[#This Row],[R1]:[R3]],tData[[#This Row],[QF]:[F2]]),""))</f>
        <v>250</v>
      </c>
      <c r="R680" s="51" t="str">
        <f>IF(ISBLANK(tData[[#This Row],[Tournament]]),"",IF(COUNT(tData[[#This Row],[R1]:[R3]])=0,"No show",RIGHT("000"&amp;FLOOR(tData[[#This Row],[Best]],$R$1),3)&amp;"-"&amp;RIGHT("000"&amp;FLOOR(tData[[#This Row],[Best]],$R$1)+$R$1-1,3)))</f>
        <v>250-299</v>
      </c>
      <c r="S680" s="51" t="str">
        <f>IF(ISBLANK(tData[[#This Row],[Tournament]]),"",IF(COUNT(tData[[#This Row],[R1]:[R3]])=0,"No show",RIGHT("000"&amp;FLOOR(tData[[#This Row],[Best]],$S$1),3)&amp;"-"&amp;RIGHT("000"&amp;FLOOR(tData[[#This Row],[Best]],$S$1)+$S$1-1,3)))</f>
        <v>280-289</v>
      </c>
      <c r="T680" s="58"/>
      <c r="U680" s="48" t="str">
        <f ca="1">IF(OR(tData[[#This Row],[Q]]="X",tData[[#This Row],[Q]]="*"),IFERROR(OFFSET(tComplete[[#Headers],[Next Round]],MATCH(tData[[#This Row],[Tournament]],tComplete[Tournament],0),0),""),"")</f>
        <v/>
      </c>
      <c r="V680" s="41" t="b">
        <f>IF(ISBLANK(tData[[#This Row],[Tournament]]),"",NOT(ISERR(FIND("SAP",UPPER(tData[[#This Row],[Team]])))))</f>
        <v>0</v>
      </c>
    </row>
    <row r="681" spans="2:22" ht="16" x14ac:dyDescent="0.2">
      <c r="B681" s="41" t="s">
        <v>228</v>
      </c>
      <c r="C681" s="41"/>
      <c r="D681" s="41" t="str">
        <f ca="1">IFERROR(OFFSET(tComplete[[#Headers],[Country]],MATCH(tData[[#This Row],[Tournament]],tComplete[Tournament],0),0),"")</f>
        <v>DE</v>
      </c>
      <c r="E681" s="49">
        <f ca="1">IFERROR(OFFSET(tComplete[[#Headers],[Date]],MATCH(tData[[#This Row],[Tournament]],tComplete[Tournament],0),0),"")</f>
        <v>46081</v>
      </c>
      <c r="F681" s="49" t="str">
        <f ca="1">IFERROR(OFFSET(tComplete[[#Headers],[Round]],MATCH(tData[[#This Row],[Tournament]],tComplete[Tournament],0),0),"")</f>
        <v>Qualifier</v>
      </c>
      <c r="G681" s="41" t="s">
        <v>311</v>
      </c>
      <c r="H681" s="41">
        <v>235</v>
      </c>
      <c r="I681" s="41">
        <v>260</v>
      </c>
      <c r="J681" s="41">
        <v>240</v>
      </c>
      <c r="K681" s="41"/>
      <c r="L681" s="41"/>
      <c r="M681" s="41"/>
      <c r="N681" s="41"/>
      <c r="O681" s="48">
        <f>IF(ISBLANK(B681),"",IF(COUNT(tData[[#This Row],[R1]:[R3]])=0,"",MAX(tData[[#This Row],[R1]:[R3]])))</f>
        <v>260</v>
      </c>
      <c r="P681" s="50">
        <f>IF(ISBLANK(tData[[#This Row],[Tournament]]),"",IF(COUNT(tData[[#This Row],[R1]:[R3]])=0,"",MAX(tData[[#This Row],[R1]:[R3]],tData[[#This Row],[QF]:[F2]])))</f>
        <v>260</v>
      </c>
      <c r="Q681" s="51">
        <f>IF(ISBLANK(tData[[#This Row],[Tournament]]),"",IFERROR(AVERAGE(tData[[#This Row],[R1]:[R3]],tData[[#This Row],[QF]:[F2]]),""))</f>
        <v>245</v>
      </c>
      <c r="R681" s="51" t="str">
        <f>IF(ISBLANK(tData[[#This Row],[Tournament]]),"",IF(COUNT(tData[[#This Row],[R1]:[R3]])=0,"No show",RIGHT("000"&amp;FLOOR(tData[[#This Row],[Best]],$R$1),3)&amp;"-"&amp;RIGHT("000"&amp;FLOOR(tData[[#This Row],[Best]],$R$1)+$R$1-1,3)))</f>
        <v>250-299</v>
      </c>
      <c r="S681" s="51" t="str">
        <f>IF(ISBLANK(tData[[#This Row],[Tournament]]),"",IF(COUNT(tData[[#This Row],[R1]:[R3]])=0,"No show",RIGHT("000"&amp;FLOOR(tData[[#This Row],[Best]],$S$1),3)&amp;"-"&amp;RIGHT("000"&amp;FLOOR(tData[[#This Row],[Best]],$S$1)+$S$1-1,3)))</f>
        <v>260-269</v>
      </c>
      <c r="T681" s="58"/>
      <c r="U681" s="48" t="str">
        <f ca="1">IF(OR(tData[[#This Row],[Q]]="X",tData[[#This Row],[Q]]="*"),IFERROR(OFFSET(tComplete[[#Headers],[Next Round]],MATCH(tData[[#This Row],[Tournament]],tComplete[Tournament],0),0),""),"")</f>
        <v/>
      </c>
      <c r="V681" s="41" t="b">
        <f>IF(ISBLANK(tData[[#This Row],[Tournament]]),"",NOT(ISERR(FIND("SAP",UPPER(tData[[#This Row],[Team]])))))</f>
        <v>0</v>
      </c>
    </row>
    <row r="682" spans="2:22" ht="15" customHeight="1" x14ac:dyDescent="0.2">
      <c r="B682" s="41" t="s">
        <v>228</v>
      </c>
      <c r="C682" s="41"/>
      <c r="D682" s="41" t="str">
        <f ca="1">IFERROR(OFFSET(tComplete[[#Headers],[Country]],MATCH(tData[[#This Row],[Tournament]],tComplete[Tournament],0),0),"")</f>
        <v>DE</v>
      </c>
      <c r="E682" s="49">
        <f ca="1">IFERROR(OFFSET(tComplete[[#Headers],[Date]],MATCH(tData[[#This Row],[Tournament]],tComplete[Tournament],0),0),"")</f>
        <v>46081</v>
      </c>
      <c r="F682" s="49" t="str">
        <f ca="1">IFERROR(OFFSET(tComplete[[#Headers],[Round]],MATCH(tData[[#This Row],[Tournament]],tComplete[Tournament],0),0),"")</f>
        <v>Qualifier</v>
      </c>
      <c r="G682" s="41" t="s">
        <v>313</v>
      </c>
      <c r="H682" s="41">
        <v>190</v>
      </c>
      <c r="I682" s="41">
        <v>260</v>
      </c>
      <c r="J682" s="41">
        <v>230</v>
      </c>
      <c r="K682" s="41"/>
      <c r="L682" s="41"/>
      <c r="M682" s="41"/>
      <c r="N682" s="41"/>
      <c r="O682" s="48">
        <f>IF(ISBLANK(B682),"",IF(COUNT(tData[[#This Row],[R1]:[R3]])=0,"",MAX(tData[[#This Row],[R1]:[R3]])))</f>
        <v>260</v>
      </c>
      <c r="P682" s="50">
        <f>IF(ISBLANK(tData[[#This Row],[Tournament]]),"",IF(COUNT(tData[[#This Row],[R1]:[R3]])=0,"",MAX(tData[[#This Row],[R1]:[R3]],tData[[#This Row],[QF]:[F2]])))</f>
        <v>260</v>
      </c>
      <c r="Q682" s="51">
        <f>IF(ISBLANK(tData[[#This Row],[Tournament]]),"",IFERROR(AVERAGE(tData[[#This Row],[R1]:[R3]],tData[[#This Row],[QF]:[F2]]),""))</f>
        <v>226.66666666666666</v>
      </c>
      <c r="R682" s="51" t="str">
        <f>IF(ISBLANK(tData[[#This Row],[Tournament]]),"",IF(COUNT(tData[[#This Row],[R1]:[R3]])=0,"No show",RIGHT("000"&amp;FLOOR(tData[[#This Row],[Best]],$R$1),3)&amp;"-"&amp;RIGHT("000"&amp;FLOOR(tData[[#This Row],[Best]],$R$1)+$R$1-1,3)))</f>
        <v>250-299</v>
      </c>
      <c r="S682" s="51" t="str">
        <f>IF(ISBLANK(tData[[#This Row],[Tournament]]),"",IF(COUNT(tData[[#This Row],[R1]:[R3]])=0,"No show",RIGHT("000"&amp;FLOOR(tData[[#This Row],[Best]],$S$1),3)&amp;"-"&amp;RIGHT("000"&amp;FLOOR(tData[[#This Row],[Best]],$S$1)+$S$1-1,3)))</f>
        <v>260-269</v>
      </c>
      <c r="T682" s="58"/>
      <c r="U682" s="48" t="str">
        <f ca="1">IF(OR(tData[[#This Row],[Q]]="X",tData[[#This Row],[Q]]="*"),IFERROR(OFFSET(tComplete[[#Headers],[Next Round]],MATCH(tData[[#This Row],[Tournament]],tComplete[Tournament],0),0),""),"")</f>
        <v/>
      </c>
      <c r="V682" s="41" t="b">
        <f>IF(ISBLANK(tData[[#This Row],[Tournament]]),"",NOT(ISERR(FIND("SAP",UPPER(tData[[#This Row],[Team]])))))</f>
        <v>0</v>
      </c>
    </row>
    <row r="683" spans="2:22" ht="16" x14ac:dyDescent="0.2">
      <c r="B683" s="41" t="s">
        <v>228</v>
      </c>
      <c r="C683" s="41"/>
      <c r="D683" s="41" t="str">
        <f ca="1">IFERROR(OFFSET(tComplete[[#Headers],[Country]],MATCH(tData[[#This Row],[Tournament]],tComplete[Tournament],0),0),"")</f>
        <v>DE</v>
      </c>
      <c r="E683" s="49">
        <f ca="1">IFERROR(OFFSET(tComplete[[#Headers],[Date]],MATCH(tData[[#This Row],[Tournament]],tComplete[Tournament],0),0),"")</f>
        <v>46081</v>
      </c>
      <c r="F683" s="49" t="str">
        <f ca="1">IFERROR(OFFSET(tComplete[[#Headers],[Round]],MATCH(tData[[#This Row],[Tournament]],tComplete[Tournament],0),0),"")</f>
        <v>Qualifier</v>
      </c>
      <c r="G683" s="41" t="s">
        <v>339</v>
      </c>
      <c r="H683" s="41">
        <v>180</v>
      </c>
      <c r="I683" s="41">
        <v>250</v>
      </c>
      <c r="J683" s="41">
        <v>210</v>
      </c>
      <c r="K683" s="41"/>
      <c r="L683" s="48"/>
      <c r="M683" s="48"/>
      <c r="N683" s="48"/>
      <c r="O683" s="48">
        <f>IF(ISBLANK(B683),"",IF(COUNT(tData[[#This Row],[R1]:[R3]])=0,"",MAX(tData[[#This Row],[R1]:[R3]])))</f>
        <v>250</v>
      </c>
      <c r="P683" s="50">
        <f>IF(ISBLANK(tData[[#This Row],[Tournament]]),"",IF(COUNT(tData[[#This Row],[R1]:[R3]])=0,"",MAX(tData[[#This Row],[R1]:[R3]],tData[[#This Row],[QF]:[F2]])))</f>
        <v>250</v>
      </c>
      <c r="Q683" s="51">
        <f>IF(ISBLANK(tData[[#This Row],[Tournament]]),"",IFERROR(AVERAGE(tData[[#This Row],[R1]:[R3]],tData[[#This Row],[QF]:[F2]]),""))</f>
        <v>213.33333333333334</v>
      </c>
      <c r="R683" s="51" t="str">
        <f>IF(ISBLANK(tData[[#This Row],[Tournament]]),"",IF(COUNT(tData[[#This Row],[R1]:[R3]])=0,"No show",RIGHT("000"&amp;FLOOR(tData[[#This Row],[Best]],$R$1),3)&amp;"-"&amp;RIGHT("000"&amp;FLOOR(tData[[#This Row],[Best]],$R$1)+$R$1-1,3)))</f>
        <v>250-299</v>
      </c>
      <c r="S683" s="51" t="str">
        <f>IF(ISBLANK(tData[[#This Row],[Tournament]]),"",IF(COUNT(tData[[#This Row],[R1]:[R3]])=0,"No show",RIGHT("000"&amp;FLOOR(tData[[#This Row],[Best]],$S$1),3)&amp;"-"&amp;RIGHT("000"&amp;FLOOR(tData[[#This Row],[Best]],$S$1)+$S$1-1,3)))</f>
        <v>250-259</v>
      </c>
      <c r="T683" s="58"/>
      <c r="U683" s="48" t="str">
        <f ca="1">IF(OR(tData[[#This Row],[Q]]="X",tData[[#This Row],[Q]]="*"),IFERROR(OFFSET(tComplete[[#Headers],[Next Round]],MATCH(tData[[#This Row],[Tournament]],tComplete[Tournament],0),0),""),"")</f>
        <v/>
      </c>
      <c r="V683" s="41" t="b">
        <f>IF(ISBLANK(tData[[#This Row],[Tournament]]),"",NOT(ISERR(FIND("SAP",UPPER(tData[[#This Row],[Team]])))))</f>
        <v>0</v>
      </c>
    </row>
    <row r="684" spans="2:22" ht="15" customHeight="1" x14ac:dyDescent="0.2">
      <c r="B684" s="41" t="s">
        <v>228</v>
      </c>
      <c r="C684" s="41"/>
      <c r="D684" s="41" t="str">
        <f ca="1">IFERROR(OFFSET(tComplete[[#Headers],[Country]],MATCH(tData[[#This Row],[Tournament]],tComplete[Tournament],0),0),"")</f>
        <v>DE</v>
      </c>
      <c r="E684" s="49">
        <f ca="1">IFERROR(OFFSET(tComplete[[#Headers],[Date]],MATCH(tData[[#This Row],[Tournament]],tComplete[Tournament],0),0),"")</f>
        <v>46081</v>
      </c>
      <c r="F684" s="49" t="str">
        <f ca="1">IFERROR(OFFSET(tComplete[[#Headers],[Round]],MATCH(tData[[#This Row],[Tournament]],tComplete[Tournament],0),0),"")</f>
        <v>Qualifier</v>
      </c>
      <c r="G684" s="41" t="s">
        <v>599</v>
      </c>
      <c r="H684" s="41">
        <v>245</v>
      </c>
      <c r="I684" s="41">
        <v>180</v>
      </c>
      <c r="J684" s="41">
        <v>235</v>
      </c>
      <c r="K684" s="41"/>
      <c r="L684" s="48"/>
      <c r="M684" s="48"/>
      <c r="N684" s="48"/>
      <c r="O684" s="48">
        <f>IF(ISBLANK(B684),"",IF(COUNT(tData[[#This Row],[R1]:[R3]])=0,"",MAX(tData[[#This Row],[R1]:[R3]])))</f>
        <v>245</v>
      </c>
      <c r="P684" s="50">
        <f>IF(ISBLANK(tData[[#This Row],[Tournament]]),"",IF(COUNT(tData[[#This Row],[R1]:[R3]])=0,"",MAX(tData[[#This Row],[R1]:[R3]],tData[[#This Row],[QF]:[F2]])))</f>
        <v>245</v>
      </c>
      <c r="Q684" s="51">
        <f>IF(ISBLANK(tData[[#This Row],[Tournament]]),"",IFERROR(AVERAGE(tData[[#This Row],[R1]:[R3]],tData[[#This Row],[QF]:[F2]]),""))</f>
        <v>220</v>
      </c>
      <c r="R684" s="51" t="str">
        <f>IF(ISBLANK(tData[[#This Row],[Tournament]]),"",IF(COUNT(tData[[#This Row],[R1]:[R3]])=0,"No show",RIGHT("000"&amp;FLOOR(tData[[#This Row],[Best]],$R$1),3)&amp;"-"&amp;RIGHT("000"&amp;FLOOR(tData[[#This Row],[Best]],$R$1)+$R$1-1,3)))</f>
        <v>200-249</v>
      </c>
      <c r="S684" s="51" t="str">
        <f>IF(ISBLANK(tData[[#This Row],[Tournament]]),"",IF(COUNT(tData[[#This Row],[R1]:[R3]])=0,"No show",RIGHT("000"&amp;FLOOR(tData[[#This Row],[Best]],$S$1),3)&amp;"-"&amp;RIGHT("000"&amp;FLOOR(tData[[#This Row],[Best]],$S$1)+$S$1-1,3)))</f>
        <v>240-249</v>
      </c>
      <c r="T684" s="58"/>
      <c r="U684" s="48" t="str">
        <f ca="1">IF(OR(tData[[#This Row],[Q]]="X",tData[[#This Row],[Q]]="*"),IFERROR(OFFSET(tComplete[[#Headers],[Next Round]],MATCH(tData[[#This Row],[Tournament]],tComplete[Tournament],0),0),""),"")</f>
        <v/>
      </c>
      <c r="V684" s="41" t="b">
        <f>IF(ISBLANK(tData[[#This Row],[Tournament]]),"",NOT(ISERR(FIND("SAP",UPPER(tData[[#This Row],[Team]])))))</f>
        <v>0</v>
      </c>
    </row>
    <row r="685" spans="2:22" ht="16" x14ac:dyDescent="0.2">
      <c r="B685" s="41" t="s">
        <v>227</v>
      </c>
      <c r="C685" s="41"/>
      <c r="D685" s="41" t="str">
        <f ca="1">IFERROR(OFFSET(tComplete[[#Headers],[Country]],MATCH(tData[[#This Row],[Tournament]],tComplete[Tournament],0),0),"")</f>
        <v>DE</v>
      </c>
      <c r="E685" s="49">
        <f ca="1">IFERROR(OFFSET(tComplete[[#Headers],[Date]],MATCH(tData[[#This Row],[Tournament]],tComplete[Tournament],0),0),"")</f>
        <v>46081</v>
      </c>
      <c r="F685" s="49" t="str">
        <f ca="1">IFERROR(OFFSET(tComplete[[#Headers],[Round]],MATCH(tData[[#This Row],[Tournament]],tComplete[Tournament],0),0),"")</f>
        <v>Qualifier</v>
      </c>
      <c r="G685" s="41" t="s">
        <v>552</v>
      </c>
      <c r="H685" s="41">
        <v>520</v>
      </c>
      <c r="I685" s="41">
        <v>480</v>
      </c>
      <c r="J685" s="41">
        <v>535</v>
      </c>
      <c r="K685" s="41">
        <v>545</v>
      </c>
      <c r="L685" s="41">
        <v>515</v>
      </c>
      <c r="M685" s="41">
        <v>545</v>
      </c>
      <c r="N685" s="41">
        <v>490</v>
      </c>
      <c r="O685" s="48">
        <f>IF(ISBLANK(B685),"",IF(COUNT(tData[[#This Row],[R1]:[R3]])=0,"",MAX(tData[[#This Row],[R1]:[R3]])))</f>
        <v>535</v>
      </c>
      <c r="P685" s="50">
        <f>IF(ISBLANK(tData[[#This Row],[Tournament]]),"",IF(COUNT(tData[[#This Row],[R1]:[R3]])=0,"",MAX(tData[[#This Row],[R1]:[R3]],tData[[#This Row],[QF]:[F2]])))</f>
        <v>545</v>
      </c>
      <c r="Q685" s="51">
        <f>IF(ISBLANK(tData[[#This Row],[Tournament]]),"",IFERROR(AVERAGE(tData[[#This Row],[R1]:[R3]],tData[[#This Row],[QF]:[F2]]),""))</f>
        <v>518.57142857142856</v>
      </c>
      <c r="R685" s="51" t="str">
        <f>IF(ISBLANK(tData[[#This Row],[Tournament]]),"",IF(COUNT(tData[[#This Row],[R1]:[R3]])=0,"No show",RIGHT("000"&amp;FLOOR(tData[[#This Row],[Best]],$R$1),3)&amp;"-"&amp;RIGHT("000"&amp;FLOOR(tData[[#This Row],[Best]],$R$1)+$R$1-1,3)))</f>
        <v>500-549</v>
      </c>
      <c r="S685" s="51" t="str">
        <f>IF(ISBLANK(tData[[#This Row],[Tournament]]),"",IF(COUNT(tData[[#This Row],[R1]:[R3]])=0,"No show",RIGHT("000"&amp;FLOOR(tData[[#This Row],[Best]],$S$1),3)&amp;"-"&amp;RIGHT("000"&amp;FLOOR(tData[[#This Row],[Best]],$S$1)+$S$1-1,3)))</f>
        <v>540-549</v>
      </c>
      <c r="T685" s="58" t="s">
        <v>74</v>
      </c>
      <c r="U685" s="48" t="str">
        <f ca="1">IF(OR(tData[[#This Row],[Q]]="X",tData[[#This Row],[Q]]="*"),IFERROR(OFFSET(tComplete[[#Headers],[Next Round]],MATCH(tData[[#This Row],[Tournament]],tComplete[Tournament],0),0),""),"")</f>
        <v>Finale 2025/26 - Leipzig</v>
      </c>
      <c r="V685" s="41" t="b">
        <f>IF(ISBLANK(tData[[#This Row],[Tournament]]),"",NOT(ISERR(FIND("SAP",UPPER(tData[[#This Row],[Team]])))))</f>
        <v>0</v>
      </c>
    </row>
    <row r="686" spans="2:22" ht="15" customHeight="1" x14ac:dyDescent="0.2">
      <c r="B686" s="41" t="s">
        <v>227</v>
      </c>
      <c r="C686" s="41"/>
      <c r="D686" s="41" t="str">
        <f ca="1">IFERROR(OFFSET(tComplete[[#Headers],[Country]],MATCH(tData[[#This Row],[Tournament]],tComplete[Tournament],0),0),"")</f>
        <v>DE</v>
      </c>
      <c r="E686" s="49">
        <f ca="1">IFERROR(OFFSET(tComplete[[#Headers],[Date]],MATCH(tData[[#This Row],[Tournament]],tComplete[Tournament],0),0),"")</f>
        <v>46081</v>
      </c>
      <c r="F686" s="49" t="str">
        <f ca="1">IFERROR(OFFSET(tComplete[[#Headers],[Round]],MATCH(tData[[#This Row],[Tournament]],tComplete[Tournament],0),0),"")</f>
        <v>Qualifier</v>
      </c>
      <c r="G686" s="46" t="s">
        <v>871</v>
      </c>
      <c r="H686" s="41">
        <v>390</v>
      </c>
      <c r="I686" s="41">
        <v>410</v>
      </c>
      <c r="J686" s="41">
        <v>460</v>
      </c>
      <c r="K686" s="41">
        <v>480</v>
      </c>
      <c r="L686" s="41">
        <v>490</v>
      </c>
      <c r="M686" s="41">
        <v>485</v>
      </c>
      <c r="N686" s="41">
        <v>415</v>
      </c>
      <c r="O686" s="48">
        <f>IF(ISBLANK(B686),"",IF(COUNT(tData[[#This Row],[R1]:[R3]])=0,"",MAX(tData[[#This Row],[R1]:[R3]])))</f>
        <v>460</v>
      </c>
      <c r="P686" s="50">
        <f>IF(ISBLANK(tData[[#This Row],[Tournament]]),"",IF(COUNT(tData[[#This Row],[R1]:[R3]])=0,"",MAX(tData[[#This Row],[R1]:[R3]],tData[[#This Row],[QF]:[F2]])))</f>
        <v>490</v>
      </c>
      <c r="Q686" s="51">
        <f>IF(ISBLANK(tData[[#This Row],[Tournament]]),"",IFERROR(AVERAGE(tData[[#This Row],[R1]:[R3]],tData[[#This Row],[QF]:[F2]]),""))</f>
        <v>447.14285714285717</v>
      </c>
      <c r="R686" s="51" t="str">
        <f>IF(ISBLANK(tData[[#This Row],[Tournament]]),"",IF(COUNT(tData[[#This Row],[R1]:[R3]])=0,"No show",RIGHT("000"&amp;FLOOR(tData[[#This Row],[Best]],$R$1),3)&amp;"-"&amp;RIGHT("000"&amp;FLOOR(tData[[#This Row],[Best]],$R$1)+$R$1-1,3)))</f>
        <v>450-499</v>
      </c>
      <c r="S686" s="51" t="str">
        <f>IF(ISBLANK(tData[[#This Row],[Tournament]]),"",IF(COUNT(tData[[#This Row],[R1]:[R3]])=0,"No show",RIGHT("000"&amp;FLOOR(tData[[#This Row],[Best]],$S$1),3)&amp;"-"&amp;RIGHT("000"&amp;FLOOR(tData[[#This Row],[Best]],$S$1)+$S$1-1,3)))</f>
        <v>490-499</v>
      </c>
      <c r="T686" s="58"/>
      <c r="U686" s="48" t="str">
        <f ca="1">IF(OR(tData[[#This Row],[Q]]="X",tData[[#This Row],[Q]]="*"),IFERROR(OFFSET(tComplete[[#Headers],[Next Round]],MATCH(tData[[#This Row],[Tournament]],tComplete[Tournament],0),0),""),"")</f>
        <v/>
      </c>
      <c r="V686" s="41" t="b">
        <f>IF(ISBLANK(tData[[#This Row],[Tournament]]),"",NOT(ISERR(FIND("SAP",UPPER(tData[[#This Row],[Team]])))))</f>
        <v>0</v>
      </c>
    </row>
    <row r="687" spans="2:22" ht="16" x14ac:dyDescent="0.2">
      <c r="B687" s="41" t="s">
        <v>227</v>
      </c>
      <c r="C687" s="41"/>
      <c r="D687" s="41" t="str">
        <f ca="1">IFERROR(OFFSET(tComplete[[#Headers],[Country]],MATCH(tData[[#This Row],[Tournament]],tComplete[Tournament],0),0),"")</f>
        <v>DE</v>
      </c>
      <c r="E687" s="49">
        <f ca="1">IFERROR(OFFSET(tComplete[[#Headers],[Date]],MATCH(tData[[#This Row],[Tournament]],tComplete[Tournament],0),0),"")</f>
        <v>46081</v>
      </c>
      <c r="F687" s="49" t="str">
        <f ca="1">IFERROR(OFFSET(tComplete[[#Headers],[Round]],MATCH(tData[[#This Row],[Tournament]],tComplete[Tournament],0),0),"")</f>
        <v>Qualifier</v>
      </c>
      <c r="G687" s="41" t="s">
        <v>553</v>
      </c>
      <c r="H687" s="41">
        <v>455</v>
      </c>
      <c r="I687" s="41">
        <v>425</v>
      </c>
      <c r="J687" s="41">
        <v>490</v>
      </c>
      <c r="K687" s="41">
        <v>450</v>
      </c>
      <c r="L687" s="41">
        <v>460</v>
      </c>
      <c r="M687" s="41"/>
      <c r="N687" s="41"/>
      <c r="O687" s="48">
        <f>IF(ISBLANK(B687),"",IF(COUNT(tData[[#This Row],[R1]:[R3]])=0,"",MAX(tData[[#This Row],[R1]:[R3]])))</f>
        <v>490</v>
      </c>
      <c r="P687" s="50">
        <f>IF(ISBLANK(tData[[#This Row],[Tournament]]),"",IF(COUNT(tData[[#This Row],[R1]:[R3]])=0,"",MAX(tData[[#This Row],[R1]:[R3]],tData[[#This Row],[QF]:[F2]])))</f>
        <v>490</v>
      </c>
      <c r="Q687" s="51">
        <f>IF(ISBLANK(tData[[#This Row],[Tournament]]),"",IFERROR(AVERAGE(tData[[#This Row],[R1]:[R3]],tData[[#This Row],[QF]:[F2]]),""))</f>
        <v>456</v>
      </c>
      <c r="R687" s="51" t="str">
        <f>IF(ISBLANK(tData[[#This Row],[Tournament]]),"",IF(COUNT(tData[[#This Row],[R1]:[R3]])=0,"No show",RIGHT("000"&amp;FLOOR(tData[[#This Row],[Best]],$R$1),3)&amp;"-"&amp;RIGHT("000"&amp;FLOOR(tData[[#This Row],[Best]],$R$1)+$R$1-1,3)))</f>
        <v>450-499</v>
      </c>
      <c r="S687" s="51" t="str">
        <f>IF(ISBLANK(tData[[#This Row],[Tournament]]),"",IF(COUNT(tData[[#This Row],[R1]:[R3]])=0,"No show",RIGHT("000"&amp;FLOOR(tData[[#This Row],[Best]],$S$1),3)&amp;"-"&amp;RIGHT("000"&amp;FLOOR(tData[[#This Row],[Best]],$S$1)+$S$1-1,3)))</f>
        <v>490-499</v>
      </c>
      <c r="T687" s="58"/>
      <c r="U687" s="48" t="str">
        <f ca="1">IF(OR(tData[[#This Row],[Q]]="X",tData[[#This Row],[Q]]="*"),IFERROR(OFFSET(tComplete[[#Headers],[Next Round]],MATCH(tData[[#This Row],[Tournament]],tComplete[Tournament],0),0),""),"")</f>
        <v/>
      </c>
      <c r="V687" s="41" t="b">
        <f>IF(ISBLANK(tData[[#This Row],[Tournament]]),"",NOT(ISERR(FIND("SAP",UPPER(tData[[#This Row],[Team]])))))</f>
        <v>0</v>
      </c>
    </row>
    <row r="688" spans="2:22" ht="15" customHeight="1" x14ac:dyDescent="0.2">
      <c r="B688" s="41" t="s">
        <v>227</v>
      </c>
      <c r="C688" s="41"/>
      <c r="D688" s="41" t="str">
        <f ca="1">IFERROR(OFFSET(tComplete[[#Headers],[Country]],MATCH(tData[[#This Row],[Tournament]],tComplete[Tournament],0),0),"")</f>
        <v>DE</v>
      </c>
      <c r="E688" s="49">
        <f ca="1">IFERROR(OFFSET(tComplete[[#Headers],[Date]],MATCH(tData[[#This Row],[Tournament]],tComplete[Tournament],0),0),"")</f>
        <v>46081</v>
      </c>
      <c r="F688" s="49" t="str">
        <f ca="1">IFERROR(OFFSET(tComplete[[#Headers],[Round]],MATCH(tData[[#This Row],[Tournament]],tComplete[Tournament],0),0),"")</f>
        <v>Qualifier</v>
      </c>
      <c r="G688" s="41" t="s">
        <v>692</v>
      </c>
      <c r="H688" s="41">
        <v>430</v>
      </c>
      <c r="I688" s="41">
        <v>250</v>
      </c>
      <c r="J688" s="41">
        <v>410</v>
      </c>
      <c r="K688" s="41">
        <v>455</v>
      </c>
      <c r="L688" s="41">
        <v>425</v>
      </c>
      <c r="M688" s="41"/>
      <c r="N688" s="41"/>
      <c r="O688" s="48">
        <f>IF(ISBLANK(B688),"",IF(COUNT(tData[[#This Row],[R1]:[R3]])=0,"",MAX(tData[[#This Row],[R1]:[R3]])))</f>
        <v>430</v>
      </c>
      <c r="P688" s="50">
        <f>IF(ISBLANK(tData[[#This Row],[Tournament]]),"",IF(COUNT(tData[[#This Row],[R1]:[R3]])=0,"",MAX(tData[[#This Row],[R1]:[R3]],tData[[#This Row],[QF]:[F2]])))</f>
        <v>455</v>
      </c>
      <c r="Q688" s="51">
        <f>IF(ISBLANK(tData[[#This Row],[Tournament]]),"",IFERROR(AVERAGE(tData[[#This Row],[R1]:[R3]],tData[[#This Row],[QF]:[F2]]),""))</f>
        <v>394</v>
      </c>
      <c r="R688" s="51" t="str">
        <f>IF(ISBLANK(tData[[#This Row],[Tournament]]),"",IF(COUNT(tData[[#This Row],[R1]:[R3]])=0,"No show",RIGHT("000"&amp;FLOOR(tData[[#This Row],[Best]],$R$1),3)&amp;"-"&amp;RIGHT("000"&amp;FLOOR(tData[[#This Row],[Best]],$R$1)+$R$1-1,3)))</f>
        <v>450-499</v>
      </c>
      <c r="S688" s="51" t="str">
        <f>IF(ISBLANK(tData[[#This Row],[Tournament]]),"",IF(COUNT(tData[[#This Row],[R1]:[R3]])=0,"No show",RIGHT("000"&amp;FLOOR(tData[[#This Row],[Best]],$S$1),3)&amp;"-"&amp;RIGHT("000"&amp;FLOOR(tData[[#This Row],[Best]],$S$1)+$S$1-1,3)))</f>
        <v>450-459</v>
      </c>
      <c r="T688" s="58"/>
      <c r="U688" s="48" t="str">
        <f ca="1">IF(OR(tData[[#This Row],[Q]]="X",tData[[#This Row],[Q]]="*"),IFERROR(OFFSET(tComplete[[#Headers],[Next Round]],MATCH(tData[[#This Row],[Tournament]],tComplete[Tournament],0),0),""),"")</f>
        <v/>
      </c>
      <c r="V688" s="41" t="b">
        <f>IF(ISBLANK(tData[[#This Row],[Tournament]]),"",NOT(ISERR(FIND("SAP",UPPER(tData[[#This Row],[Team]])))))</f>
        <v>0</v>
      </c>
    </row>
    <row r="689" spans="2:22" ht="16" x14ac:dyDescent="0.2">
      <c r="B689" s="41" t="s">
        <v>227</v>
      </c>
      <c r="C689" s="41"/>
      <c r="D689" s="41" t="str">
        <f ca="1">IFERROR(OFFSET(tComplete[[#Headers],[Country]],MATCH(tData[[#This Row],[Tournament]],tComplete[Tournament],0),0),"")</f>
        <v>DE</v>
      </c>
      <c r="E689" s="49">
        <f ca="1">IFERROR(OFFSET(tComplete[[#Headers],[Date]],MATCH(tData[[#This Row],[Tournament]],tComplete[Tournament],0),0),"")</f>
        <v>46081</v>
      </c>
      <c r="F689" s="49" t="str">
        <f ca="1">IFERROR(OFFSET(tComplete[[#Headers],[Round]],MATCH(tData[[#This Row],[Tournament]],tComplete[Tournament],0),0),"")</f>
        <v>Qualifier</v>
      </c>
      <c r="G689" s="41" t="s">
        <v>458</v>
      </c>
      <c r="H689" s="41">
        <v>385</v>
      </c>
      <c r="I689" s="41">
        <v>430</v>
      </c>
      <c r="J689" s="41">
        <v>435</v>
      </c>
      <c r="K689" s="41">
        <v>440</v>
      </c>
      <c r="L689" s="41"/>
      <c r="M689" s="41"/>
      <c r="N689" s="41"/>
      <c r="O689" s="48">
        <f>IF(ISBLANK(B689),"",IF(COUNT(tData[[#This Row],[R1]:[R3]])=0,"",MAX(tData[[#This Row],[R1]:[R3]])))</f>
        <v>435</v>
      </c>
      <c r="P689" s="50">
        <f>IF(ISBLANK(tData[[#This Row],[Tournament]]),"",IF(COUNT(tData[[#This Row],[R1]:[R3]])=0,"",MAX(tData[[#This Row],[R1]:[R3]],tData[[#This Row],[QF]:[F2]])))</f>
        <v>440</v>
      </c>
      <c r="Q689" s="51">
        <f>IF(ISBLANK(tData[[#This Row],[Tournament]]),"",IFERROR(AVERAGE(tData[[#This Row],[R1]:[R3]],tData[[#This Row],[QF]:[F2]]),""))</f>
        <v>422.5</v>
      </c>
      <c r="R689" s="51" t="str">
        <f>IF(ISBLANK(tData[[#This Row],[Tournament]]),"",IF(COUNT(tData[[#This Row],[R1]:[R3]])=0,"No show",RIGHT("000"&amp;FLOOR(tData[[#This Row],[Best]],$R$1),3)&amp;"-"&amp;RIGHT("000"&amp;FLOOR(tData[[#This Row],[Best]],$R$1)+$R$1-1,3)))</f>
        <v>400-449</v>
      </c>
      <c r="S689" s="51" t="str">
        <f>IF(ISBLANK(tData[[#This Row],[Tournament]]),"",IF(COUNT(tData[[#This Row],[R1]:[R3]])=0,"No show",RIGHT("000"&amp;FLOOR(tData[[#This Row],[Best]],$S$1),3)&amp;"-"&amp;RIGHT("000"&amp;FLOOR(tData[[#This Row],[Best]],$S$1)+$S$1-1,3)))</f>
        <v>440-449</v>
      </c>
      <c r="T689" s="58"/>
      <c r="U689" s="48" t="str">
        <f ca="1">IF(OR(tData[[#This Row],[Q]]="X",tData[[#This Row],[Q]]="*"),IFERROR(OFFSET(tComplete[[#Headers],[Next Round]],MATCH(tData[[#This Row],[Tournament]],tComplete[Tournament],0),0),""),"")</f>
        <v/>
      </c>
      <c r="V689" s="41" t="b">
        <f>IF(ISBLANK(tData[[#This Row],[Tournament]]),"",NOT(ISERR(FIND("SAP",UPPER(tData[[#This Row],[Team]])))))</f>
        <v>0</v>
      </c>
    </row>
    <row r="690" spans="2:22" ht="15" customHeight="1" x14ac:dyDescent="0.2">
      <c r="B690" s="41" t="s">
        <v>227</v>
      </c>
      <c r="C690" s="41"/>
      <c r="D690" s="41" t="str">
        <f ca="1">IFERROR(OFFSET(tComplete[[#Headers],[Country]],MATCH(tData[[#This Row],[Tournament]],tComplete[Tournament],0),0),"")</f>
        <v>DE</v>
      </c>
      <c r="E690" s="49">
        <f ca="1">IFERROR(OFFSET(tComplete[[#Headers],[Date]],MATCH(tData[[#This Row],[Tournament]],tComplete[Tournament],0),0),"")</f>
        <v>46081</v>
      </c>
      <c r="F690" s="49" t="str">
        <f ca="1">IFERROR(OFFSET(tComplete[[#Headers],[Round]],MATCH(tData[[#This Row],[Tournament]],tComplete[Tournament],0),0),"")</f>
        <v>Qualifier</v>
      </c>
      <c r="G690" s="41" t="s">
        <v>554</v>
      </c>
      <c r="H690" s="41">
        <v>495</v>
      </c>
      <c r="I690" s="41">
        <v>450</v>
      </c>
      <c r="J690" s="41">
        <v>530</v>
      </c>
      <c r="K690" s="41">
        <v>400</v>
      </c>
      <c r="L690" s="41"/>
      <c r="M690" s="41"/>
      <c r="N690" s="41"/>
      <c r="O690" s="48">
        <f>IF(ISBLANK(B690),"",IF(COUNT(tData[[#This Row],[R1]:[R3]])=0,"",MAX(tData[[#This Row],[R1]:[R3]])))</f>
        <v>530</v>
      </c>
      <c r="P690" s="50">
        <f>IF(ISBLANK(tData[[#This Row],[Tournament]]),"",IF(COUNT(tData[[#This Row],[R1]:[R3]])=0,"",MAX(tData[[#This Row],[R1]:[R3]],tData[[#This Row],[QF]:[F2]])))</f>
        <v>530</v>
      </c>
      <c r="Q690" s="51">
        <f>IF(ISBLANK(tData[[#This Row],[Tournament]]),"",IFERROR(AVERAGE(tData[[#This Row],[R1]:[R3]],tData[[#This Row],[QF]:[F2]]),""))</f>
        <v>468.75</v>
      </c>
      <c r="R690" s="51" t="str">
        <f>IF(ISBLANK(tData[[#This Row],[Tournament]]),"",IF(COUNT(tData[[#This Row],[R1]:[R3]])=0,"No show",RIGHT("000"&amp;FLOOR(tData[[#This Row],[Best]],$R$1),3)&amp;"-"&amp;RIGHT("000"&amp;FLOOR(tData[[#This Row],[Best]],$R$1)+$R$1-1,3)))</f>
        <v>500-549</v>
      </c>
      <c r="S690" s="51" t="str">
        <f>IF(ISBLANK(tData[[#This Row],[Tournament]]),"",IF(COUNT(tData[[#This Row],[R1]:[R3]])=0,"No show",RIGHT("000"&amp;FLOOR(tData[[#This Row],[Best]],$S$1),3)&amp;"-"&amp;RIGHT("000"&amp;FLOOR(tData[[#This Row],[Best]],$S$1)+$S$1-1,3)))</f>
        <v>530-539</v>
      </c>
      <c r="T690" s="58" t="s">
        <v>74</v>
      </c>
      <c r="U690" s="48" t="str">
        <f ca="1">IF(OR(tData[[#This Row],[Q]]="X",tData[[#This Row],[Q]]="*"),IFERROR(OFFSET(tComplete[[#Headers],[Next Round]],MATCH(tData[[#This Row],[Tournament]],tComplete[Tournament],0),0),""),"")</f>
        <v>Finale 2025/26 - Leipzig</v>
      </c>
      <c r="V690" s="41" t="b">
        <f>IF(ISBLANK(tData[[#This Row],[Tournament]]),"",NOT(ISERR(FIND("SAP",UPPER(tData[[#This Row],[Team]])))))</f>
        <v>0</v>
      </c>
    </row>
    <row r="691" spans="2:22" ht="16" x14ac:dyDescent="0.2">
      <c r="B691" s="41" t="s">
        <v>227</v>
      </c>
      <c r="C691" s="41"/>
      <c r="D691" s="41" t="str">
        <f ca="1">IFERROR(OFFSET(tComplete[[#Headers],[Country]],MATCH(tData[[#This Row],[Tournament]],tComplete[Tournament],0),0),"")</f>
        <v>DE</v>
      </c>
      <c r="E691" s="49">
        <f ca="1">IFERROR(OFFSET(tComplete[[#Headers],[Date]],MATCH(tData[[#This Row],[Tournament]],tComplete[Tournament],0),0),"")</f>
        <v>46081</v>
      </c>
      <c r="F691" s="49" t="str">
        <f ca="1">IFERROR(OFFSET(tComplete[[#Headers],[Round]],MATCH(tData[[#This Row],[Tournament]],tComplete[Tournament],0),0),"")</f>
        <v>Qualifier</v>
      </c>
      <c r="G691" s="41" t="s">
        <v>173</v>
      </c>
      <c r="H691" s="41">
        <v>345</v>
      </c>
      <c r="I691" s="41">
        <v>470</v>
      </c>
      <c r="J691" s="41">
        <v>395</v>
      </c>
      <c r="K691" s="41">
        <v>385</v>
      </c>
      <c r="L691" s="41"/>
      <c r="M691" s="41"/>
      <c r="N691" s="41"/>
      <c r="O691" s="48">
        <f>IF(ISBLANK(B691),"",IF(COUNT(tData[[#This Row],[R1]:[R3]])=0,"",MAX(tData[[#This Row],[R1]:[R3]])))</f>
        <v>470</v>
      </c>
      <c r="P691" s="50">
        <f>IF(ISBLANK(tData[[#This Row],[Tournament]]),"",IF(COUNT(tData[[#This Row],[R1]:[R3]])=0,"",MAX(tData[[#This Row],[R1]:[R3]],tData[[#This Row],[QF]:[F2]])))</f>
        <v>470</v>
      </c>
      <c r="Q691" s="51">
        <f>IF(ISBLANK(tData[[#This Row],[Tournament]]),"",IFERROR(AVERAGE(tData[[#This Row],[R1]:[R3]],tData[[#This Row],[QF]:[F2]]),""))</f>
        <v>398.75</v>
      </c>
      <c r="R691" s="51" t="str">
        <f>IF(ISBLANK(tData[[#This Row],[Tournament]]),"",IF(COUNT(tData[[#This Row],[R1]:[R3]])=0,"No show",RIGHT("000"&amp;FLOOR(tData[[#This Row],[Best]],$R$1),3)&amp;"-"&amp;RIGHT("000"&amp;FLOOR(tData[[#This Row],[Best]],$R$1)+$R$1-1,3)))</f>
        <v>450-499</v>
      </c>
      <c r="S691" s="51" t="str">
        <f>IF(ISBLANK(tData[[#This Row],[Tournament]]),"",IF(COUNT(tData[[#This Row],[R1]:[R3]])=0,"No show",RIGHT("000"&amp;FLOOR(tData[[#This Row],[Best]],$S$1),3)&amp;"-"&amp;RIGHT("000"&amp;FLOOR(tData[[#This Row],[Best]],$S$1)+$S$1-1,3)))</f>
        <v>470-479</v>
      </c>
      <c r="T691" s="58"/>
      <c r="U691" s="48" t="str">
        <f ca="1">IF(OR(tData[[#This Row],[Q]]="X",tData[[#This Row],[Q]]="*"),IFERROR(OFFSET(tComplete[[#Headers],[Next Round]],MATCH(tData[[#This Row],[Tournament]],tComplete[Tournament],0),0),""),"")</f>
        <v/>
      </c>
      <c r="V691" s="41" t="b">
        <f>IF(ISBLANK(tData[[#This Row],[Tournament]]),"",NOT(ISERR(FIND("SAP",UPPER(tData[[#This Row],[Team]])))))</f>
        <v>0</v>
      </c>
    </row>
    <row r="692" spans="2:22" ht="15" customHeight="1" x14ac:dyDescent="0.2">
      <c r="B692" s="41" t="s">
        <v>227</v>
      </c>
      <c r="C692" s="41"/>
      <c r="D692" s="41" t="str">
        <f ca="1">IFERROR(OFFSET(tComplete[[#Headers],[Country]],MATCH(tData[[#This Row],[Tournament]],tComplete[Tournament],0),0),"")</f>
        <v>DE</v>
      </c>
      <c r="E692" s="49">
        <f ca="1">IFERROR(OFFSET(tComplete[[#Headers],[Date]],MATCH(tData[[#This Row],[Tournament]],tComplete[Tournament],0),0),"")</f>
        <v>46081</v>
      </c>
      <c r="F692" s="49" t="str">
        <f ca="1">IFERROR(OFFSET(tComplete[[#Headers],[Round]],MATCH(tData[[#This Row],[Tournament]],tComplete[Tournament],0),0),"")</f>
        <v>Qualifier</v>
      </c>
      <c r="G692" s="41" t="s">
        <v>457</v>
      </c>
      <c r="H692" s="41">
        <v>450</v>
      </c>
      <c r="I692" s="41">
        <v>465</v>
      </c>
      <c r="J692" s="41">
        <v>505</v>
      </c>
      <c r="K692" s="41">
        <v>335</v>
      </c>
      <c r="L692" s="41"/>
      <c r="M692" s="41"/>
      <c r="N692" s="41"/>
      <c r="O692" s="48">
        <f>IF(ISBLANK(B692),"",IF(COUNT(tData[[#This Row],[R1]:[R3]])=0,"",MAX(tData[[#This Row],[R1]:[R3]])))</f>
        <v>505</v>
      </c>
      <c r="P692" s="50">
        <f>IF(ISBLANK(tData[[#This Row],[Tournament]]),"",IF(COUNT(tData[[#This Row],[R1]:[R3]])=0,"",MAX(tData[[#This Row],[R1]:[R3]],tData[[#This Row],[QF]:[F2]])))</f>
        <v>505</v>
      </c>
      <c r="Q692" s="51">
        <f>IF(ISBLANK(tData[[#This Row],[Tournament]]),"",IFERROR(AVERAGE(tData[[#This Row],[R1]:[R3]],tData[[#This Row],[QF]:[F2]]),""))</f>
        <v>438.75</v>
      </c>
      <c r="R692" s="51" t="str">
        <f>IF(ISBLANK(tData[[#This Row],[Tournament]]),"",IF(COUNT(tData[[#This Row],[R1]:[R3]])=0,"No show",RIGHT("000"&amp;FLOOR(tData[[#This Row],[Best]],$R$1),3)&amp;"-"&amp;RIGHT("000"&amp;FLOOR(tData[[#This Row],[Best]],$R$1)+$R$1-1,3)))</f>
        <v>500-549</v>
      </c>
      <c r="S692" s="51" t="str">
        <f>IF(ISBLANK(tData[[#This Row],[Tournament]]),"",IF(COUNT(tData[[#This Row],[R1]:[R3]])=0,"No show",RIGHT("000"&amp;FLOOR(tData[[#This Row],[Best]],$S$1),3)&amp;"-"&amp;RIGHT("000"&amp;FLOOR(tData[[#This Row],[Best]],$S$1)+$S$1-1,3)))</f>
        <v>500-509</v>
      </c>
      <c r="T692" s="58" t="s">
        <v>74</v>
      </c>
      <c r="U692" s="48" t="str">
        <f ca="1">IF(OR(tData[[#This Row],[Q]]="X",tData[[#This Row],[Q]]="*"),IFERROR(OFFSET(tComplete[[#Headers],[Next Round]],MATCH(tData[[#This Row],[Tournament]],tComplete[Tournament],0),0),""),"")</f>
        <v>Finale 2025/26 - Leipzig</v>
      </c>
      <c r="V692" s="41" t="b">
        <f>IF(ISBLANK(tData[[#This Row],[Tournament]]),"",NOT(ISERR(FIND("SAP",UPPER(tData[[#This Row],[Team]])))))</f>
        <v>0</v>
      </c>
    </row>
    <row r="693" spans="2:22" ht="16" x14ac:dyDescent="0.2">
      <c r="B693" s="41" t="s">
        <v>227</v>
      </c>
      <c r="C693" s="41"/>
      <c r="D693" s="41" t="str">
        <f ca="1">IFERROR(OFFSET(tComplete[[#Headers],[Country]],MATCH(tData[[#This Row],[Tournament]],tComplete[Tournament],0),0),"")</f>
        <v>DE</v>
      </c>
      <c r="E693" s="49">
        <f ca="1">IFERROR(OFFSET(tComplete[[#Headers],[Date]],MATCH(tData[[#This Row],[Tournament]],tComplete[Tournament],0),0),"")</f>
        <v>46081</v>
      </c>
      <c r="F693" s="49" t="str">
        <f ca="1">IFERROR(OFFSET(tComplete[[#Headers],[Round]],MATCH(tData[[#This Row],[Tournament]],tComplete[Tournament],0),0),"")</f>
        <v>Qualifier</v>
      </c>
      <c r="G693" s="41" t="s">
        <v>602</v>
      </c>
      <c r="H693" s="41">
        <v>395</v>
      </c>
      <c r="I693" s="41">
        <v>350</v>
      </c>
      <c r="J693" s="41">
        <v>370</v>
      </c>
      <c r="K693" s="41"/>
      <c r="L693" s="41"/>
      <c r="M693" s="41"/>
      <c r="N693" s="41"/>
      <c r="O693" s="48">
        <f>IF(ISBLANK(B693),"",IF(COUNT(tData[[#This Row],[R1]:[R3]])=0,"",MAX(tData[[#This Row],[R1]:[R3]])))</f>
        <v>395</v>
      </c>
      <c r="P693" s="50">
        <f>IF(ISBLANK(tData[[#This Row],[Tournament]]),"",IF(COUNT(tData[[#This Row],[R1]:[R3]])=0,"",MAX(tData[[#This Row],[R1]:[R3]],tData[[#This Row],[QF]:[F2]])))</f>
        <v>395</v>
      </c>
      <c r="Q693" s="51">
        <f>IF(ISBLANK(tData[[#This Row],[Tournament]]),"",IFERROR(AVERAGE(tData[[#This Row],[R1]:[R3]],tData[[#This Row],[QF]:[F2]]),""))</f>
        <v>371.66666666666669</v>
      </c>
      <c r="R693" s="51" t="str">
        <f>IF(ISBLANK(tData[[#This Row],[Tournament]]),"",IF(COUNT(tData[[#This Row],[R1]:[R3]])=0,"No show",RIGHT("000"&amp;FLOOR(tData[[#This Row],[Best]],$R$1),3)&amp;"-"&amp;RIGHT("000"&amp;FLOOR(tData[[#This Row],[Best]],$R$1)+$R$1-1,3)))</f>
        <v>350-399</v>
      </c>
      <c r="S693" s="51" t="str">
        <f>IF(ISBLANK(tData[[#This Row],[Tournament]]),"",IF(COUNT(tData[[#This Row],[R1]:[R3]])=0,"No show",RIGHT("000"&amp;FLOOR(tData[[#This Row],[Best]],$S$1),3)&amp;"-"&amp;RIGHT("000"&amp;FLOOR(tData[[#This Row],[Best]],$S$1)+$S$1-1,3)))</f>
        <v>390-399</v>
      </c>
      <c r="T693" s="58"/>
      <c r="U693" s="48" t="str">
        <f ca="1">IF(OR(tData[[#This Row],[Q]]="X",tData[[#This Row],[Q]]="*"),IFERROR(OFFSET(tComplete[[#Headers],[Next Round]],MATCH(tData[[#This Row],[Tournament]],tComplete[Tournament],0),0),""),"")</f>
        <v/>
      </c>
      <c r="V693" s="41" t="b">
        <f>IF(ISBLANK(tData[[#This Row],[Tournament]]),"",NOT(ISERR(FIND("SAP",UPPER(tData[[#This Row],[Team]])))))</f>
        <v>0</v>
      </c>
    </row>
    <row r="694" spans="2:22" ht="15" customHeight="1" x14ac:dyDescent="0.2">
      <c r="B694" s="41" t="s">
        <v>227</v>
      </c>
      <c r="C694" s="41"/>
      <c r="D694" s="41" t="str">
        <f ca="1">IFERROR(OFFSET(tComplete[[#Headers],[Country]],MATCH(tData[[#This Row],[Tournament]],tComplete[Tournament],0),0),"")</f>
        <v>DE</v>
      </c>
      <c r="E694" s="49">
        <f ca="1">IFERROR(OFFSET(tComplete[[#Headers],[Date]],MATCH(tData[[#This Row],[Tournament]],tComplete[Tournament],0),0),"")</f>
        <v>46081</v>
      </c>
      <c r="F694" s="49" t="str">
        <f ca="1">IFERROR(OFFSET(tComplete[[#Headers],[Round]],MATCH(tData[[#This Row],[Tournament]],tComplete[Tournament],0),0),"")</f>
        <v>Qualifier</v>
      </c>
      <c r="G694" s="41" t="s">
        <v>298</v>
      </c>
      <c r="H694" s="41">
        <v>240</v>
      </c>
      <c r="I694" s="41">
        <v>310</v>
      </c>
      <c r="J694" s="41">
        <v>260</v>
      </c>
      <c r="K694" s="41"/>
      <c r="L694" s="41"/>
      <c r="M694" s="41"/>
      <c r="N694" s="41"/>
      <c r="O694" s="48">
        <f>IF(ISBLANK(B694),"",IF(COUNT(tData[[#This Row],[R1]:[R3]])=0,"",MAX(tData[[#This Row],[R1]:[R3]])))</f>
        <v>310</v>
      </c>
      <c r="P694" s="50">
        <f>IF(ISBLANK(tData[[#This Row],[Tournament]]),"",IF(COUNT(tData[[#This Row],[R1]:[R3]])=0,"",MAX(tData[[#This Row],[R1]:[R3]],tData[[#This Row],[QF]:[F2]])))</f>
        <v>310</v>
      </c>
      <c r="Q694" s="51">
        <f>IF(ISBLANK(tData[[#This Row],[Tournament]]),"",IFERROR(AVERAGE(tData[[#This Row],[R1]:[R3]],tData[[#This Row],[QF]:[F2]]),""))</f>
        <v>270</v>
      </c>
      <c r="R694" s="51" t="str">
        <f>IF(ISBLANK(tData[[#This Row],[Tournament]]),"",IF(COUNT(tData[[#This Row],[R1]:[R3]])=0,"No show",RIGHT("000"&amp;FLOOR(tData[[#This Row],[Best]],$R$1),3)&amp;"-"&amp;RIGHT("000"&amp;FLOOR(tData[[#This Row],[Best]],$R$1)+$R$1-1,3)))</f>
        <v>300-349</v>
      </c>
      <c r="S694" s="51" t="str">
        <f>IF(ISBLANK(tData[[#This Row],[Tournament]]),"",IF(COUNT(tData[[#This Row],[R1]:[R3]])=0,"No show",RIGHT("000"&amp;FLOOR(tData[[#This Row],[Best]],$S$1),3)&amp;"-"&amp;RIGHT("000"&amp;FLOOR(tData[[#This Row],[Best]],$S$1)+$S$1-1,3)))</f>
        <v>310-319</v>
      </c>
      <c r="T694" s="58"/>
      <c r="U694" s="48" t="str">
        <f ca="1">IF(OR(tData[[#This Row],[Q]]="X",tData[[#This Row],[Q]]="*"),IFERROR(OFFSET(tComplete[[#Headers],[Next Round]],MATCH(tData[[#This Row],[Tournament]],tComplete[Tournament],0),0),""),"")</f>
        <v/>
      </c>
      <c r="V694" s="41" t="b">
        <f>IF(ISBLANK(tData[[#This Row],[Tournament]]),"",NOT(ISERR(FIND("SAP",UPPER(tData[[#This Row],[Team]])))))</f>
        <v>0</v>
      </c>
    </row>
    <row r="695" spans="2:22" ht="16" x14ac:dyDescent="0.2">
      <c r="B695" s="41" t="s">
        <v>227</v>
      </c>
      <c r="C695" s="41"/>
      <c r="D695" s="41" t="str">
        <f ca="1">IFERROR(OFFSET(tComplete[[#Headers],[Country]],MATCH(tData[[#This Row],[Tournament]],tComplete[Tournament],0),0),"")</f>
        <v>DE</v>
      </c>
      <c r="E695" s="49">
        <f ca="1">IFERROR(OFFSET(tComplete[[#Headers],[Date]],MATCH(tData[[#This Row],[Tournament]],tComplete[Tournament],0),0),"")</f>
        <v>46081</v>
      </c>
      <c r="F695" s="49" t="str">
        <f ca="1">IFERROR(OFFSET(tComplete[[#Headers],[Round]],MATCH(tData[[#This Row],[Tournament]],tComplete[Tournament],0),0),"")</f>
        <v>Qualifier</v>
      </c>
      <c r="G695" s="41" t="s">
        <v>609</v>
      </c>
      <c r="H695" s="41">
        <v>205</v>
      </c>
      <c r="I695" s="41">
        <v>185</v>
      </c>
      <c r="J695" s="41">
        <v>285</v>
      </c>
      <c r="K695" s="41"/>
      <c r="L695" s="41"/>
      <c r="M695" s="41"/>
      <c r="N695" s="41"/>
      <c r="O695" s="48">
        <f>IF(ISBLANK(B695),"",IF(COUNT(tData[[#This Row],[R1]:[R3]])=0,"",MAX(tData[[#This Row],[R1]:[R3]])))</f>
        <v>285</v>
      </c>
      <c r="P695" s="50">
        <f>IF(ISBLANK(tData[[#This Row],[Tournament]]),"",IF(COUNT(tData[[#This Row],[R1]:[R3]])=0,"",MAX(tData[[#This Row],[R1]:[R3]],tData[[#This Row],[QF]:[F2]])))</f>
        <v>285</v>
      </c>
      <c r="Q695" s="51">
        <f>IF(ISBLANK(tData[[#This Row],[Tournament]]),"",IFERROR(AVERAGE(tData[[#This Row],[R1]:[R3]],tData[[#This Row],[QF]:[F2]]),""))</f>
        <v>225</v>
      </c>
      <c r="R695" s="51" t="str">
        <f>IF(ISBLANK(tData[[#This Row],[Tournament]]),"",IF(COUNT(tData[[#This Row],[R1]:[R3]])=0,"No show",RIGHT("000"&amp;FLOOR(tData[[#This Row],[Best]],$R$1),3)&amp;"-"&amp;RIGHT("000"&amp;FLOOR(tData[[#This Row],[Best]],$R$1)+$R$1-1,3)))</f>
        <v>250-299</v>
      </c>
      <c r="S695" s="51" t="str">
        <f>IF(ISBLANK(tData[[#This Row],[Tournament]]),"",IF(COUNT(tData[[#This Row],[R1]:[R3]])=0,"No show",RIGHT("000"&amp;FLOOR(tData[[#This Row],[Best]],$S$1),3)&amp;"-"&amp;RIGHT("000"&amp;FLOOR(tData[[#This Row],[Best]],$S$1)+$S$1-1,3)))</f>
        <v>280-289</v>
      </c>
      <c r="T695" s="58"/>
      <c r="U695" s="48" t="str">
        <f ca="1">IF(OR(tData[[#This Row],[Q]]="X",tData[[#This Row],[Q]]="*"),IFERROR(OFFSET(tComplete[[#Headers],[Next Round]],MATCH(tData[[#This Row],[Tournament]],tComplete[Tournament],0),0),""),"")</f>
        <v/>
      </c>
      <c r="V695" s="41" t="b">
        <f>IF(ISBLANK(tData[[#This Row],[Tournament]]),"",NOT(ISERR(FIND("SAP",UPPER(tData[[#This Row],[Team]])))))</f>
        <v>0</v>
      </c>
    </row>
    <row r="696" spans="2:22" ht="15" customHeight="1" x14ac:dyDescent="0.2">
      <c r="B696" s="41" t="s">
        <v>227</v>
      </c>
      <c r="C696" s="41"/>
      <c r="D696" s="41" t="str">
        <f ca="1">IFERROR(OFFSET(tComplete[[#Headers],[Country]],MATCH(tData[[#This Row],[Tournament]],tComplete[Tournament],0),0),"")</f>
        <v>DE</v>
      </c>
      <c r="E696" s="49">
        <f ca="1">IFERROR(OFFSET(tComplete[[#Headers],[Date]],MATCH(tData[[#This Row],[Tournament]],tComplete[Tournament],0),0),"")</f>
        <v>46081</v>
      </c>
      <c r="F696" s="49" t="str">
        <f ca="1">IFERROR(OFFSET(tComplete[[#Headers],[Round]],MATCH(tData[[#This Row],[Tournament]],tComplete[Tournament],0),0),"")</f>
        <v>Qualifier</v>
      </c>
      <c r="G696" s="41" t="s">
        <v>558</v>
      </c>
      <c r="H696" s="41">
        <v>265</v>
      </c>
      <c r="I696" s="41">
        <v>165</v>
      </c>
      <c r="J696" s="41">
        <v>225</v>
      </c>
      <c r="K696" s="41"/>
      <c r="L696" s="41"/>
      <c r="M696" s="41"/>
      <c r="N696" s="41"/>
      <c r="O696" s="48">
        <f>IF(ISBLANK(B696),"",IF(COUNT(tData[[#This Row],[R1]:[R3]])=0,"",MAX(tData[[#This Row],[R1]:[R3]])))</f>
        <v>265</v>
      </c>
      <c r="P696" s="50">
        <f>IF(ISBLANK(tData[[#This Row],[Tournament]]),"",IF(COUNT(tData[[#This Row],[R1]:[R3]])=0,"",MAX(tData[[#This Row],[R1]:[R3]],tData[[#This Row],[QF]:[F2]])))</f>
        <v>265</v>
      </c>
      <c r="Q696" s="51">
        <f>IF(ISBLANK(tData[[#This Row],[Tournament]]),"",IFERROR(AVERAGE(tData[[#This Row],[R1]:[R3]],tData[[#This Row],[QF]:[F2]]),""))</f>
        <v>218.33333333333334</v>
      </c>
      <c r="R696" s="51" t="str">
        <f>IF(ISBLANK(tData[[#This Row],[Tournament]]),"",IF(COUNT(tData[[#This Row],[R1]:[R3]])=0,"No show",RIGHT("000"&amp;FLOOR(tData[[#This Row],[Best]],$R$1),3)&amp;"-"&amp;RIGHT("000"&amp;FLOOR(tData[[#This Row],[Best]],$R$1)+$R$1-1,3)))</f>
        <v>250-299</v>
      </c>
      <c r="S696" s="51" t="str">
        <f>IF(ISBLANK(tData[[#This Row],[Tournament]]),"",IF(COUNT(tData[[#This Row],[R1]:[R3]])=0,"No show",RIGHT("000"&amp;FLOOR(tData[[#This Row],[Best]],$S$1),3)&amp;"-"&amp;RIGHT("000"&amp;FLOOR(tData[[#This Row],[Best]],$S$1)+$S$1-1,3)))</f>
        <v>260-269</v>
      </c>
      <c r="T696" s="58"/>
      <c r="U696" s="48" t="str">
        <f ca="1">IF(OR(tData[[#This Row],[Q]]="X",tData[[#This Row],[Q]]="*"),IFERROR(OFFSET(tComplete[[#Headers],[Next Round]],MATCH(tData[[#This Row],[Tournament]],tComplete[Tournament],0),0),""),"")</f>
        <v/>
      </c>
      <c r="V696" s="41" t="b">
        <f>IF(ISBLANK(tData[[#This Row],[Tournament]]),"",NOT(ISERR(FIND("SAP",UPPER(tData[[#This Row],[Team]])))))</f>
        <v>0</v>
      </c>
    </row>
    <row r="697" spans="2:22" ht="16" x14ac:dyDescent="0.2">
      <c r="B697" s="41" t="s">
        <v>227</v>
      </c>
      <c r="C697" s="41"/>
      <c r="D697" s="41" t="str">
        <f ca="1">IFERROR(OFFSET(tComplete[[#Headers],[Country]],MATCH(tData[[#This Row],[Tournament]],tComplete[Tournament],0),0),"")</f>
        <v>DE</v>
      </c>
      <c r="E697" s="49">
        <f ca="1">IFERROR(OFFSET(tComplete[[#Headers],[Date]],MATCH(tData[[#This Row],[Tournament]],tComplete[Tournament],0),0),"")</f>
        <v>46081</v>
      </c>
      <c r="F697" s="49" t="str">
        <f ca="1">IFERROR(OFFSET(tComplete[[#Headers],[Round]],MATCH(tData[[#This Row],[Tournament]],tComplete[Tournament],0),0),"")</f>
        <v>Qualifier</v>
      </c>
      <c r="G697" s="41" t="s">
        <v>696</v>
      </c>
      <c r="H697" s="41">
        <v>250</v>
      </c>
      <c r="I697" s="41">
        <v>185</v>
      </c>
      <c r="J697" s="41">
        <v>265</v>
      </c>
      <c r="K697" s="41"/>
      <c r="L697" s="48"/>
      <c r="M697" s="48"/>
      <c r="N697" s="48"/>
      <c r="O697" s="48">
        <f>IF(ISBLANK(B697),"",IF(COUNT(tData[[#This Row],[R1]:[R3]])=0,"",MAX(tData[[#This Row],[R1]:[R3]])))</f>
        <v>265</v>
      </c>
      <c r="P697" s="50">
        <f>IF(ISBLANK(tData[[#This Row],[Tournament]]),"",IF(COUNT(tData[[#This Row],[R1]:[R3]])=0,"",MAX(tData[[#This Row],[R1]:[R3]],tData[[#This Row],[QF]:[F2]])))</f>
        <v>265</v>
      </c>
      <c r="Q697" s="51">
        <f>IF(ISBLANK(tData[[#This Row],[Tournament]]),"",IFERROR(AVERAGE(tData[[#This Row],[R1]:[R3]],tData[[#This Row],[QF]:[F2]]),""))</f>
        <v>233.33333333333334</v>
      </c>
      <c r="R697" s="51" t="str">
        <f>IF(ISBLANK(tData[[#This Row],[Tournament]]),"",IF(COUNT(tData[[#This Row],[R1]:[R3]])=0,"No show",RIGHT("000"&amp;FLOOR(tData[[#This Row],[Best]],$R$1),3)&amp;"-"&amp;RIGHT("000"&amp;FLOOR(tData[[#This Row],[Best]],$R$1)+$R$1-1,3)))</f>
        <v>250-299</v>
      </c>
      <c r="S697" s="51" t="str">
        <f>IF(ISBLANK(tData[[#This Row],[Tournament]]),"",IF(COUNT(tData[[#This Row],[R1]:[R3]])=0,"No show",RIGHT("000"&amp;FLOOR(tData[[#This Row],[Best]],$S$1),3)&amp;"-"&amp;RIGHT("000"&amp;FLOOR(tData[[#This Row],[Best]],$S$1)+$S$1-1,3)))</f>
        <v>260-269</v>
      </c>
      <c r="T697" s="58"/>
      <c r="U697" s="48" t="str">
        <f ca="1">IF(OR(tData[[#This Row],[Q]]="X",tData[[#This Row],[Q]]="*"),IFERROR(OFFSET(tComplete[[#Headers],[Next Round]],MATCH(tData[[#This Row],[Tournament]],tComplete[Tournament],0),0),""),"")</f>
        <v/>
      </c>
      <c r="V697" s="41" t="b">
        <f>IF(ISBLANK(tData[[#This Row],[Tournament]]),"",NOT(ISERR(FIND("SAP",UPPER(tData[[#This Row],[Team]])))))</f>
        <v>0</v>
      </c>
    </row>
    <row r="698" spans="2:22" ht="15" customHeight="1" x14ac:dyDescent="0.2">
      <c r="B698" s="41" t="s">
        <v>227</v>
      </c>
      <c r="C698" s="41"/>
      <c r="D698" s="41" t="str">
        <f ca="1">IFERROR(OFFSET(tComplete[[#Headers],[Country]],MATCH(tData[[#This Row],[Tournament]],tComplete[Tournament],0),0),"")</f>
        <v>DE</v>
      </c>
      <c r="E698" s="49">
        <f ca="1">IFERROR(OFFSET(tComplete[[#Headers],[Date]],MATCH(tData[[#This Row],[Tournament]],tComplete[Tournament],0),0),"")</f>
        <v>46081</v>
      </c>
      <c r="F698" s="49" t="str">
        <f ca="1">IFERROR(OFFSET(tComplete[[#Headers],[Round]],MATCH(tData[[#This Row],[Tournament]],tComplete[Tournament],0),0),"")</f>
        <v>Qualifier</v>
      </c>
      <c r="G698" s="41" t="s">
        <v>875</v>
      </c>
      <c r="H698" s="41">
        <v>230</v>
      </c>
      <c r="I698" s="41">
        <v>240</v>
      </c>
      <c r="J698" s="41">
        <v>180</v>
      </c>
      <c r="K698" s="41"/>
      <c r="L698" s="48"/>
      <c r="M698" s="48"/>
      <c r="N698" s="48"/>
      <c r="O698" s="48">
        <f>IF(ISBLANK(B698),"",IF(COUNT(tData[[#This Row],[R1]:[R3]])=0,"",MAX(tData[[#This Row],[R1]:[R3]])))</f>
        <v>240</v>
      </c>
      <c r="P698" s="50">
        <f>IF(ISBLANK(tData[[#This Row],[Tournament]]),"",IF(COUNT(tData[[#This Row],[R1]:[R3]])=0,"",MAX(tData[[#This Row],[R1]:[R3]],tData[[#This Row],[QF]:[F2]])))</f>
        <v>240</v>
      </c>
      <c r="Q698" s="51">
        <f>IF(ISBLANK(tData[[#This Row],[Tournament]]),"",IFERROR(AVERAGE(tData[[#This Row],[R1]:[R3]],tData[[#This Row],[QF]:[F2]]),""))</f>
        <v>216.66666666666666</v>
      </c>
      <c r="R698" s="51" t="str">
        <f>IF(ISBLANK(tData[[#This Row],[Tournament]]),"",IF(COUNT(tData[[#This Row],[R1]:[R3]])=0,"No show",RIGHT("000"&amp;FLOOR(tData[[#This Row],[Best]],$R$1),3)&amp;"-"&amp;RIGHT("000"&amp;FLOOR(tData[[#This Row],[Best]],$R$1)+$R$1-1,3)))</f>
        <v>200-249</v>
      </c>
      <c r="S698" s="51" t="str">
        <f>IF(ISBLANK(tData[[#This Row],[Tournament]]),"",IF(COUNT(tData[[#This Row],[R1]:[R3]])=0,"No show",RIGHT("000"&amp;FLOOR(tData[[#This Row],[Best]],$S$1),3)&amp;"-"&amp;RIGHT("000"&amp;FLOOR(tData[[#This Row],[Best]],$S$1)+$S$1-1,3)))</f>
        <v>240-249</v>
      </c>
      <c r="T698" s="58"/>
      <c r="U698" s="48" t="str">
        <f ca="1">IF(OR(tData[[#This Row],[Q]]="X",tData[[#This Row],[Q]]="*"),IFERROR(OFFSET(tComplete[[#Headers],[Next Round]],MATCH(tData[[#This Row],[Tournament]],tComplete[Tournament],0),0),""),"")</f>
        <v/>
      </c>
      <c r="V698" s="41" t="b">
        <f>IF(ISBLANK(tData[[#This Row],[Tournament]]),"",NOT(ISERR(FIND("SAP",UPPER(tData[[#This Row],[Team]])))))</f>
        <v>0</v>
      </c>
    </row>
    <row r="699" spans="2:22" ht="16" x14ac:dyDescent="0.2">
      <c r="B699" s="41" t="s">
        <v>227</v>
      </c>
      <c r="C699" s="41"/>
      <c r="D699" s="41" t="str">
        <f ca="1">IFERROR(OFFSET(tComplete[[#Headers],[Country]],MATCH(tData[[#This Row],[Tournament]],tComplete[Tournament],0),0),"")</f>
        <v>DE</v>
      </c>
      <c r="E699" s="49">
        <f ca="1">IFERROR(OFFSET(tComplete[[#Headers],[Date]],MATCH(tData[[#This Row],[Tournament]],tComplete[Tournament],0),0),"")</f>
        <v>46081</v>
      </c>
      <c r="F699" s="49" t="str">
        <f ca="1">IFERROR(OFFSET(tComplete[[#Headers],[Round]],MATCH(tData[[#This Row],[Tournament]],tComplete[Tournament],0),0),"")</f>
        <v>Qualifier</v>
      </c>
      <c r="G699" s="41" t="s">
        <v>872</v>
      </c>
      <c r="H699" s="41">
        <v>190</v>
      </c>
      <c r="I699" s="41">
        <v>85</v>
      </c>
      <c r="J699" s="41">
        <v>130</v>
      </c>
      <c r="K699" s="41"/>
      <c r="L699" s="48"/>
      <c r="M699" s="48"/>
      <c r="N699" s="48"/>
      <c r="O699" s="48">
        <f>IF(ISBLANK(B699),"",IF(COUNT(tData[[#This Row],[R1]:[R3]])=0,"",MAX(tData[[#This Row],[R1]:[R3]])))</f>
        <v>190</v>
      </c>
      <c r="P699" s="50">
        <f>IF(ISBLANK(tData[[#This Row],[Tournament]]),"",IF(COUNT(tData[[#This Row],[R1]:[R3]])=0,"",MAX(tData[[#This Row],[R1]:[R3]],tData[[#This Row],[QF]:[F2]])))</f>
        <v>190</v>
      </c>
      <c r="Q699" s="51">
        <f>IF(ISBLANK(tData[[#This Row],[Tournament]]),"",IFERROR(AVERAGE(tData[[#This Row],[R1]:[R3]],tData[[#This Row],[QF]:[F2]]),""))</f>
        <v>135</v>
      </c>
      <c r="R699" s="51" t="str">
        <f>IF(ISBLANK(tData[[#This Row],[Tournament]]),"",IF(COUNT(tData[[#This Row],[R1]:[R3]])=0,"No show",RIGHT("000"&amp;FLOOR(tData[[#This Row],[Best]],$R$1),3)&amp;"-"&amp;RIGHT("000"&amp;FLOOR(tData[[#This Row],[Best]],$R$1)+$R$1-1,3)))</f>
        <v>150-199</v>
      </c>
      <c r="S699" s="51" t="str">
        <f>IF(ISBLANK(tData[[#This Row],[Tournament]]),"",IF(COUNT(tData[[#This Row],[R1]:[R3]])=0,"No show",RIGHT("000"&amp;FLOOR(tData[[#This Row],[Best]],$S$1),3)&amp;"-"&amp;RIGHT("000"&amp;FLOOR(tData[[#This Row],[Best]],$S$1)+$S$1-1,3)))</f>
        <v>190-199</v>
      </c>
      <c r="T699" s="58"/>
      <c r="U699" s="48" t="str">
        <f ca="1">IF(OR(tData[[#This Row],[Q]]="X",tData[[#This Row],[Q]]="*"),IFERROR(OFFSET(tComplete[[#Headers],[Next Round]],MATCH(tData[[#This Row],[Tournament]],tComplete[Tournament],0),0),""),"")</f>
        <v/>
      </c>
      <c r="V699" s="41" t="b">
        <f>IF(ISBLANK(tData[[#This Row],[Tournament]]),"",NOT(ISERR(FIND("SAP",UPPER(tData[[#This Row],[Team]])))))</f>
        <v>0</v>
      </c>
    </row>
    <row r="700" spans="2:22" ht="15" customHeight="1" x14ac:dyDescent="0.2">
      <c r="B700" s="41" t="s">
        <v>227</v>
      </c>
      <c r="C700" s="41"/>
      <c r="D700" s="41" t="str">
        <f ca="1">IFERROR(OFFSET(tComplete[[#Headers],[Country]],MATCH(tData[[#This Row],[Tournament]],tComplete[Tournament],0),0),"")</f>
        <v>DE</v>
      </c>
      <c r="E700" s="49">
        <f ca="1">IFERROR(OFFSET(tComplete[[#Headers],[Date]],MATCH(tData[[#This Row],[Tournament]],tComplete[Tournament],0),0),"")</f>
        <v>46081</v>
      </c>
      <c r="F700" s="49" t="str">
        <f ca="1">IFERROR(OFFSET(tComplete[[#Headers],[Round]],MATCH(tData[[#This Row],[Tournament]],tComplete[Tournament],0),0),"")</f>
        <v>Qualifier</v>
      </c>
      <c r="G700" s="41" t="s">
        <v>701</v>
      </c>
      <c r="H700" s="41">
        <v>95</v>
      </c>
      <c r="I700" s="41">
        <v>135</v>
      </c>
      <c r="J700" s="41">
        <v>115</v>
      </c>
      <c r="K700" s="41"/>
      <c r="L700" s="48"/>
      <c r="M700" s="48"/>
      <c r="N700" s="48"/>
      <c r="O700" s="48">
        <f>IF(ISBLANK(B700),"",IF(COUNT(tData[[#This Row],[R1]:[R3]])=0,"",MAX(tData[[#This Row],[R1]:[R3]])))</f>
        <v>135</v>
      </c>
      <c r="P700" s="50">
        <f>IF(ISBLANK(tData[[#This Row],[Tournament]]),"",IF(COUNT(tData[[#This Row],[R1]:[R3]])=0,"",MAX(tData[[#This Row],[R1]:[R3]],tData[[#This Row],[QF]:[F2]])))</f>
        <v>135</v>
      </c>
      <c r="Q700" s="51">
        <f>IF(ISBLANK(tData[[#This Row],[Tournament]]),"",IFERROR(AVERAGE(tData[[#This Row],[R1]:[R3]],tData[[#This Row],[QF]:[F2]]),""))</f>
        <v>115</v>
      </c>
      <c r="R700" s="51" t="str">
        <f>IF(ISBLANK(tData[[#This Row],[Tournament]]),"",IF(COUNT(tData[[#This Row],[R1]:[R3]])=0,"No show",RIGHT("000"&amp;FLOOR(tData[[#This Row],[Best]],$R$1),3)&amp;"-"&amp;RIGHT("000"&amp;FLOOR(tData[[#This Row],[Best]],$R$1)+$R$1-1,3)))</f>
        <v>100-149</v>
      </c>
      <c r="S700" s="51" t="str">
        <f>IF(ISBLANK(tData[[#This Row],[Tournament]]),"",IF(COUNT(tData[[#This Row],[R1]:[R3]])=0,"No show",RIGHT("000"&amp;FLOOR(tData[[#This Row],[Best]],$S$1),3)&amp;"-"&amp;RIGHT("000"&amp;FLOOR(tData[[#This Row],[Best]],$S$1)+$S$1-1,3)))</f>
        <v>130-139</v>
      </c>
      <c r="T700" s="58"/>
      <c r="U700" s="48" t="str">
        <f ca="1">IF(OR(tData[[#This Row],[Q]]="X",tData[[#This Row],[Q]]="*"),IFERROR(OFFSET(tComplete[[#Headers],[Next Round]],MATCH(tData[[#This Row],[Tournament]],tComplete[Tournament],0),0),""),"")</f>
        <v/>
      </c>
      <c r="V700" s="41" t="b">
        <f>IF(ISBLANK(tData[[#This Row],[Tournament]]),"",NOT(ISERR(FIND("SAP",UPPER(tData[[#This Row],[Team]])))))</f>
        <v>0</v>
      </c>
    </row>
    <row r="701" spans="2:22" ht="16" x14ac:dyDescent="0.2">
      <c r="B701" s="41" t="s">
        <v>47</v>
      </c>
      <c r="C701" s="41"/>
      <c r="D701" s="41" t="str">
        <f ca="1">IFERROR(OFFSET(tComplete[[#Headers],[Country]],MATCH(tData[[#This Row],[Tournament]],tComplete[Tournament],0),0),"")</f>
        <v>DE</v>
      </c>
      <c r="E701" s="49">
        <f ca="1">IFERROR(OFFSET(tComplete[[#Headers],[Date]],MATCH(tData[[#This Row],[Tournament]],tComplete[Tournament],0),0),"")</f>
        <v>46081</v>
      </c>
      <c r="F701" s="49" t="str">
        <f ca="1">IFERROR(OFFSET(tComplete[[#Headers],[Round]],MATCH(tData[[#This Row],[Tournament]],tComplete[Tournament],0),0),"")</f>
        <v>Regio</v>
      </c>
      <c r="G701" s="41" t="s">
        <v>958</v>
      </c>
      <c r="H701" s="41">
        <v>475</v>
      </c>
      <c r="I701" s="41">
        <v>265</v>
      </c>
      <c r="J701" s="41">
        <v>490</v>
      </c>
      <c r="K701" s="41">
        <v>400</v>
      </c>
      <c r="L701" s="41">
        <v>400</v>
      </c>
      <c r="M701" s="41">
        <v>425</v>
      </c>
      <c r="N701" s="41">
        <v>505</v>
      </c>
      <c r="O701" s="48">
        <f>IF(ISBLANK(B701),"",IF(COUNT(tData[[#This Row],[R1]:[R3]])=0,"",MAX(tData[[#This Row],[R1]:[R3]])))</f>
        <v>490</v>
      </c>
      <c r="P701" s="50">
        <f>IF(ISBLANK(tData[[#This Row],[Tournament]]),"",IF(COUNT(tData[[#This Row],[R1]:[R3]])=0,"",MAX(tData[[#This Row],[R1]:[R3]],tData[[#This Row],[QF]:[F2]])))</f>
        <v>505</v>
      </c>
      <c r="Q701" s="51">
        <f>IF(ISBLANK(tData[[#This Row],[Tournament]]),"",IFERROR(AVERAGE(tData[[#This Row],[R1]:[R3]],tData[[#This Row],[QF]:[F2]]),""))</f>
        <v>422.85714285714283</v>
      </c>
      <c r="R701" s="51" t="str">
        <f>IF(ISBLANK(tData[[#This Row],[Tournament]]),"",IF(COUNT(tData[[#This Row],[R1]:[R3]])=0,"No show",RIGHT("000"&amp;FLOOR(tData[[#This Row],[Best]],$R$1),3)&amp;"-"&amp;RIGHT("000"&amp;FLOOR(tData[[#This Row],[Best]],$R$1)+$R$1-1,3)))</f>
        <v>500-549</v>
      </c>
      <c r="S701" s="51" t="str">
        <f>IF(ISBLANK(tData[[#This Row],[Tournament]]),"",IF(COUNT(tData[[#This Row],[R1]:[R3]])=0,"No show",RIGHT("000"&amp;FLOOR(tData[[#This Row],[Best]],$S$1),3)&amp;"-"&amp;RIGHT("000"&amp;FLOOR(tData[[#This Row],[Best]],$S$1)+$S$1-1,3)))</f>
        <v>500-509</v>
      </c>
      <c r="T701" s="58" t="s">
        <v>74</v>
      </c>
      <c r="U701" s="48" t="str">
        <f ca="1">IF(OR(tData[[#This Row],[Q]]="X",tData[[#This Row],[Q]]="*"),IFERROR(OFFSET(tComplete[[#Headers],[Next Round]],MATCH(tData[[#This Row],[Tournament]],tComplete[Tournament],0),0),""),"")</f>
        <v>Qualifikation Deutschland - Braunschweig</v>
      </c>
      <c r="V701" s="41" t="b">
        <f>IF(ISBLANK(tData[[#This Row],[Tournament]]),"",NOT(ISERR(FIND("SAP",UPPER(tData[[#This Row],[Team]])))))</f>
        <v>0</v>
      </c>
    </row>
    <row r="702" spans="2:22" ht="15" customHeight="1" x14ac:dyDescent="0.2">
      <c r="B702" s="41" t="s">
        <v>47</v>
      </c>
      <c r="C702" s="41"/>
      <c r="D702" s="41" t="str">
        <f ca="1">IFERROR(OFFSET(tComplete[[#Headers],[Country]],MATCH(tData[[#This Row],[Tournament]],tComplete[Tournament],0),0),"")</f>
        <v>DE</v>
      </c>
      <c r="E702" s="49">
        <f ca="1">IFERROR(OFFSET(tComplete[[#Headers],[Date]],MATCH(tData[[#This Row],[Tournament]],tComplete[Tournament],0),0),"")</f>
        <v>46081</v>
      </c>
      <c r="F702" s="49" t="str">
        <f ca="1">IFERROR(OFFSET(tComplete[[#Headers],[Round]],MATCH(tData[[#This Row],[Tournament]],tComplete[Tournament],0),0),"")</f>
        <v>Regio</v>
      </c>
      <c r="G702" s="41" t="s">
        <v>959</v>
      </c>
      <c r="H702" s="41">
        <v>290</v>
      </c>
      <c r="I702" s="41">
        <v>260</v>
      </c>
      <c r="J702" s="41">
        <v>280</v>
      </c>
      <c r="K702" s="41">
        <v>320</v>
      </c>
      <c r="L702" s="41">
        <v>320</v>
      </c>
      <c r="M702" s="41">
        <v>250</v>
      </c>
      <c r="N702" s="41">
        <v>280</v>
      </c>
      <c r="O702" s="48">
        <f>IF(ISBLANK(B702),"",IF(COUNT(tData[[#This Row],[R1]:[R3]])=0,"",MAX(tData[[#This Row],[R1]:[R3]])))</f>
        <v>290</v>
      </c>
      <c r="P702" s="50">
        <f>IF(ISBLANK(tData[[#This Row],[Tournament]]),"",IF(COUNT(tData[[#This Row],[R1]:[R3]])=0,"",MAX(tData[[#This Row],[R1]:[R3]],tData[[#This Row],[QF]:[F2]])))</f>
        <v>320</v>
      </c>
      <c r="Q702" s="51">
        <f>IF(ISBLANK(tData[[#This Row],[Tournament]]),"",IFERROR(AVERAGE(tData[[#This Row],[R1]:[R3]],tData[[#This Row],[QF]:[F2]]),""))</f>
        <v>285.71428571428572</v>
      </c>
      <c r="R702" s="51" t="str">
        <f>IF(ISBLANK(tData[[#This Row],[Tournament]]),"",IF(COUNT(tData[[#This Row],[R1]:[R3]])=0,"No show",RIGHT("000"&amp;FLOOR(tData[[#This Row],[Best]],$R$1),3)&amp;"-"&amp;RIGHT("000"&amp;FLOOR(tData[[#This Row],[Best]],$R$1)+$R$1-1,3)))</f>
        <v>300-349</v>
      </c>
      <c r="S702" s="51" t="str">
        <f>IF(ISBLANK(tData[[#This Row],[Tournament]]),"",IF(COUNT(tData[[#This Row],[R1]:[R3]])=0,"No show",RIGHT("000"&amp;FLOOR(tData[[#This Row],[Best]],$S$1),3)&amp;"-"&amp;RIGHT("000"&amp;FLOOR(tData[[#This Row],[Best]],$S$1)+$S$1-1,3)))</f>
        <v>320-329</v>
      </c>
      <c r="T702" s="58"/>
      <c r="U702" s="48" t="str">
        <f ca="1">IF(OR(tData[[#This Row],[Q]]="X",tData[[#This Row],[Q]]="*"),IFERROR(OFFSET(tComplete[[#Headers],[Next Round]],MATCH(tData[[#This Row],[Tournament]],tComplete[Tournament],0),0),""),"")</f>
        <v/>
      </c>
      <c r="V702" s="41" t="b">
        <f>IF(ISBLANK(tData[[#This Row],[Tournament]]),"",NOT(ISERR(FIND("SAP",UPPER(tData[[#This Row],[Team]])))))</f>
        <v>0</v>
      </c>
    </row>
    <row r="703" spans="2:22" ht="16" x14ac:dyDescent="0.2">
      <c r="B703" s="41" t="s">
        <v>47</v>
      </c>
      <c r="C703" s="41"/>
      <c r="D703" s="41" t="str">
        <f ca="1">IFERROR(OFFSET(tComplete[[#Headers],[Country]],MATCH(tData[[#This Row],[Tournament]],tComplete[Tournament],0),0),"")</f>
        <v>DE</v>
      </c>
      <c r="E703" s="49">
        <f ca="1">IFERROR(OFFSET(tComplete[[#Headers],[Date]],MATCH(tData[[#This Row],[Tournament]],tComplete[Tournament],0),0),"")</f>
        <v>46081</v>
      </c>
      <c r="F703" s="49" t="str">
        <f ca="1">IFERROR(OFFSET(tComplete[[#Headers],[Round]],MATCH(tData[[#This Row],[Tournament]],tComplete[Tournament],0),0),"")</f>
        <v>Regio</v>
      </c>
      <c r="G703" s="41" t="s">
        <v>960</v>
      </c>
      <c r="H703" s="41">
        <v>275</v>
      </c>
      <c r="I703" s="41">
        <v>285</v>
      </c>
      <c r="J703" s="41">
        <v>195</v>
      </c>
      <c r="K703" s="41">
        <v>290</v>
      </c>
      <c r="L703" s="41">
        <v>225</v>
      </c>
      <c r="M703" s="41"/>
      <c r="N703" s="41"/>
      <c r="O703" s="48">
        <f>IF(ISBLANK(B703),"",IF(COUNT(tData[[#This Row],[R1]:[R3]])=0,"",MAX(tData[[#This Row],[R1]:[R3]])))</f>
        <v>285</v>
      </c>
      <c r="P703" s="50">
        <f>IF(ISBLANK(tData[[#This Row],[Tournament]]),"",IF(COUNT(tData[[#This Row],[R1]:[R3]])=0,"",MAX(tData[[#This Row],[R1]:[R3]],tData[[#This Row],[QF]:[F2]])))</f>
        <v>290</v>
      </c>
      <c r="Q703" s="51">
        <f>IF(ISBLANK(tData[[#This Row],[Tournament]]),"",IFERROR(AVERAGE(tData[[#This Row],[R1]:[R3]],tData[[#This Row],[QF]:[F2]]),""))</f>
        <v>254</v>
      </c>
      <c r="R703" s="51" t="str">
        <f>IF(ISBLANK(tData[[#This Row],[Tournament]]),"",IF(COUNT(tData[[#This Row],[R1]:[R3]])=0,"No show",RIGHT("000"&amp;FLOOR(tData[[#This Row],[Best]],$R$1),3)&amp;"-"&amp;RIGHT("000"&amp;FLOOR(tData[[#This Row],[Best]],$R$1)+$R$1-1,3)))</f>
        <v>250-299</v>
      </c>
      <c r="S703" s="51" t="str">
        <f>IF(ISBLANK(tData[[#This Row],[Tournament]]),"",IF(COUNT(tData[[#This Row],[R1]:[R3]])=0,"No show",RIGHT("000"&amp;FLOOR(tData[[#This Row],[Best]],$S$1),3)&amp;"-"&amp;RIGHT("000"&amp;FLOOR(tData[[#This Row],[Best]],$S$1)+$S$1-1,3)))</f>
        <v>290-299</v>
      </c>
      <c r="T703" s="58"/>
      <c r="U703" s="48" t="str">
        <f ca="1">IF(OR(tData[[#This Row],[Q]]="X",tData[[#This Row],[Q]]="*"),IFERROR(OFFSET(tComplete[[#Headers],[Next Round]],MATCH(tData[[#This Row],[Tournament]],tComplete[Tournament],0),0),""),"")</f>
        <v/>
      </c>
      <c r="V703" s="41" t="b">
        <f>IF(ISBLANK(tData[[#This Row],[Tournament]]),"",NOT(ISERR(FIND("SAP",UPPER(tData[[#This Row],[Team]])))))</f>
        <v>0</v>
      </c>
    </row>
    <row r="704" spans="2:22" ht="15" customHeight="1" x14ac:dyDescent="0.2">
      <c r="B704" s="41" t="s">
        <v>47</v>
      </c>
      <c r="C704" s="41"/>
      <c r="D704" s="41" t="str">
        <f ca="1">IFERROR(OFFSET(tComplete[[#Headers],[Country]],MATCH(tData[[#This Row],[Tournament]],tComplete[Tournament],0),0),"")</f>
        <v>DE</v>
      </c>
      <c r="E704" s="49">
        <f ca="1">IFERROR(OFFSET(tComplete[[#Headers],[Date]],MATCH(tData[[#This Row],[Tournament]],tComplete[Tournament],0),0),"")</f>
        <v>46081</v>
      </c>
      <c r="F704" s="49" t="str">
        <f ca="1">IFERROR(OFFSET(tComplete[[#Headers],[Round]],MATCH(tData[[#This Row],[Tournament]],tComplete[Tournament],0),0),"")</f>
        <v>Regio</v>
      </c>
      <c r="G704" s="41" t="s">
        <v>961</v>
      </c>
      <c r="H704" s="41">
        <v>280</v>
      </c>
      <c r="I704" s="41">
        <v>275</v>
      </c>
      <c r="J704" s="41">
        <v>310</v>
      </c>
      <c r="K704" s="41">
        <v>315</v>
      </c>
      <c r="L704" s="41">
        <v>225</v>
      </c>
      <c r="M704" s="41"/>
      <c r="N704" s="41"/>
      <c r="O704" s="48">
        <f>IF(ISBLANK(B704),"",IF(COUNT(tData[[#This Row],[R1]:[R3]])=0,"",MAX(tData[[#This Row],[R1]:[R3]])))</f>
        <v>310</v>
      </c>
      <c r="P704" s="50">
        <f>IF(ISBLANK(tData[[#This Row],[Tournament]]),"",IF(COUNT(tData[[#This Row],[R1]:[R3]])=0,"",MAX(tData[[#This Row],[R1]:[R3]],tData[[#This Row],[QF]:[F2]])))</f>
        <v>315</v>
      </c>
      <c r="Q704" s="51">
        <f>IF(ISBLANK(tData[[#This Row],[Tournament]]),"",IFERROR(AVERAGE(tData[[#This Row],[R1]:[R3]],tData[[#This Row],[QF]:[F2]]),""))</f>
        <v>281</v>
      </c>
      <c r="R704" s="51" t="str">
        <f>IF(ISBLANK(tData[[#This Row],[Tournament]]),"",IF(COUNT(tData[[#This Row],[R1]:[R3]])=0,"No show",RIGHT("000"&amp;FLOOR(tData[[#This Row],[Best]],$R$1),3)&amp;"-"&amp;RIGHT("000"&amp;FLOOR(tData[[#This Row],[Best]],$R$1)+$R$1-1,3)))</f>
        <v>300-349</v>
      </c>
      <c r="S704" s="51" t="str">
        <f>IF(ISBLANK(tData[[#This Row],[Tournament]]),"",IF(COUNT(tData[[#This Row],[R1]:[R3]])=0,"No show",RIGHT("000"&amp;FLOOR(tData[[#This Row],[Best]],$S$1),3)&amp;"-"&amp;RIGHT("000"&amp;FLOOR(tData[[#This Row],[Best]],$S$1)+$S$1-1,3)))</f>
        <v>310-319</v>
      </c>
      <c r="T704" s="58" t="s">
        <v>74</v>
      </c>
      <c r="U704" s="48" t="str">
        <f ca="1">IF(OR(tData[[#This Row],[Q]]="X",tData[[#This Row],[Q]]="*"),IFERROR(OFFSET(tComplete[[#Headers],[Next Round]],MATCH(tData[[#This Row],[Tournament]],tComplete[Tournament],0),0),""),"")</f>
        <v>Qualifikation Deutschland - Braunschweig</v>
      </c>
      <c r="V704" s="41" t="b">
        <f>IF(ISBLANK(tData[[#This Row],[Tournament]]),"",NOT(ISERR(FIND("SAP",UPPER(tData[[#This Row],[Team]])))))</f>
        <v>0</v>
      </c>
    </row>
    <row r="705" spans="2:22" ht="16" x14ac:dyDescent="0.2">
      <c r="B705" s="41" t="s">
        <v>47</v>
      </c>
      <c r="C705" s="41"/>
      <c r="D705" s="41" t="str">
        <f ca="1">IFERROR(OFFSET(tComplete[[#Headers],[Country]],MATCH(tData[[#This Row],[Tournament]],tComplete[Tournament],0),0),"")</f>
        <v>DE</v>
      </c>
      <c r="E705" s="49">
        <f ca="1">IFERROR(OFFSET(tComplete[[#Headers],[Date]],MATCH(tData[[#This Row],[Tournament]],tComplete[Tournament],0),0),"")</f>
        <v>46081</v>
      </c>
      <c r="F705" s="49" t="str">
        <f ca="1">IFERROR(OFFSET(tComplete[[#Headers],[Round]],MATCH(tData[[#This Row],[Tournament]],tComplete[Tournament],0),0),"")</f>
        <v>Regio</v>
      </c>
      <c r="G705" s="41" t="s">
        <v>962</v>
      </c>
      <c r="H705" s="41">
        <v>110</v>
      </c>
      <c r="I705" s="41">
        <v>185</v>
      </c>
      <c r="J705" s="41">
        <v>195</v>
      </c>
      <c r="K705" s="41">
        <v>210</v>
      </c>
      <c r="L705" s="41"/>
      <c r="M705" s="41"/>
      <c r="N705" s="41"/>
      <c r="O705" s="48">
        <f>IF(ISBLANK(B705),"",IF(COUNT(tData[[#This Row],[R1]:[R3]])=0,"",MAX(tData[[#This Row],[R1]:[R3]])))</f>
        <v>195</v>
      </c>
      <c r="P705" s="50">
        <f>IF(ISBLANK(tData[[#This Row],[Tournament]]),"",IF(COUNT(tData[[#This Row],[R1]:[R3]])=0,"",MAX(tData[[#This Row],[R1]:[R3]],tData[[#This Row],[QF]:[F2]])))</f>
        <v>210</v>
      </c>
      <c r="Q705" s="51">
        <f>IF(ISBLANK(tData[[#This Row],[Tournament]]),"",IFERROR(AVERAGE(tData[[#This Row],[R1]:[R3]],tData[[#This Row],[QF]:[F2]]),""))</f>
        <v>175</v>
      </c>
      <c r="R705" s="51" t="str">
        <f>IF(ISBLANK(tData[[#This Row],[Tournament]]),"",IF(COUNT(tData[[#This Row],[R1]:[R3]])=0,"No show",RIGHT("000"&amp;FLOOR(tData[[#This Row],[Best]],$R$1),3)&amp;"-"&amp;RIGHT("000"&amp;FLOOR(tData[[#This Row],[Best]],$R$1)+$R$1-1,3)))</f>
        <v>200-249</v>
      </c>
      <c r="S705" s="51" t="str">
        <f>IF(ISBLANK(tData[[#This Row],[Tournament]]),"",IF(COUNT(tData[[#This Row],[R1]:[R3]])=0,"No show",RIGHT("000"&amp;FLOOR(tData[[#This Row],[Best]],$S$1),3)&amp;"-"&amp;RIGHT("000"&amp;FLOOR(tData[[#This Row],[Best]],$S$1)+$S$1-1,3)))</f>
        <v>210-219</v>
      </c>
      <c r="T705" s="58"/>
      <c r="U705" s="48" t="str">
        <f ca="1">IF(OR(tData[[#This Row],[Q]]="X",tData[[#This Row],[Q]]="*"),IFERROR(OFFSET(tComplete[[#Headers],[Next Round]],MATCH(tData[[#This Row],[Tournament]],tComplete[Tournament],0),0),""),"")</f>
        <v/>
      </c>
      <c r="V705" s="41" t="b">
        <f>IF(ISBLANK(tData[[#This Row],[Tournament]]),"",NOT(ISERR(FIND("SAP",UPPER(tData[[#This Row],[Team]])))))</f>
        <v>0</v>
      </c>
    </row>
    <row r="706" spans="2:22" ht="16" x14ac:dyDescent="0.2">
      <c r="B706" s="41" t="s">
        <v>47</v>
      </c>
      <c r="C706" s="41"/>
      <c r="D706" s="41" t="str">
        <f ca="1">IFERROR(OFFSET(tComplete[[#Headers],[Country]],MATCH(tData[[#This Row],[Tournament]],tComplete[Tournament],0),0),"")</f>
        <v>DE</v>
      </c>
      <c r="E706" s="49">
        <f ca="1">IFERROR(OFFSET(tComplete[[#Headers],[Date]],MATCH(tData[[#This Row],[Tournament]],tComplete[Tournament],0),0),"")</f>
        <v>46081</v>
      </c>
      <c r="F706" s="49" t="str">
        <f ca="1">IFERROR(OFFSET(tComplete[[#Headers],[Round]],MATCH(tData[[#This Row],[Tournament]],tComplete[Tournament],0),0),"")</f>
        <v>Regio</v>
      </c>
      <c r="G706" s="41" t="s">
        <v>963</v>
      </c>
      <c r="H706" s="41">
        <v>190</v>
      </c>
      <c r="I706" s="41">
        <v>160</v>
      </c>
      <c r="J706" s="41">
        <v>150</v>
      </c>
      <c r="K706" s="41">
        <v>170</v>
      </c>
      <c r="L706" s="41"/>
      <c r="M706" s="41"/>
      <c r="N706" s="41"/>
      <c r="O706" s="48">
        <f>IF(ISBLANK(B706),"",IF(COUNT(tData[[#This Row],[R1]:[R3]])=0,"",MAX(tData[[#This Row],[R1]:[R3]])))</f>
        <v>190</v>
      </c>
      <c r="P706" s="50">
        <f>IF(ISBLANK(tData[[#This Row],[Tournament]]),"",IF(COUNT(tData[[#This Row],[R1]:[R3]])=0,"",MAX(tData[[#This Row],[R1]:[R3]],tData[[#This Row],[QF]:[F2]])))</f>
        <v>190</v>
      </c>
      <c r="Q706" s="51">
        <f>IF(ISBLANK(tData[[#This Row],[Tournament]]),"",IFERROR(AVERAGE(tData[[#This Row],[R1]:[R3]],tData[[#This Row],[QF]:[F2]]),""))</f>
        <v>167.5</v>
      </c>
      <c r="R706" s="51" t="str">
        <f>IF(ISBLANK(tData[[#This Row],[Tournament]]),"",IF(COUNT(tData[[#This Row],[R1]:[R3]])=0,"No show",RIGHT("000"&amp;FLOOR(tData[[#This Row],[Best]],$R$1),3)&amp;"-"&amp;RIGHT("000"&amp;FLOOR(tData[[#This Row],[Best]],$R$1)+$R$1-1,3)))</f>
        <v>150-199</v>
      </c>
      <c r="S706" s="51" t="str">
        <f>IF(ISBLANK(tData[[#This Row],[Tournament]]),"",IF(COUNT(tData[[#This Row],[R1]:[R3]])=0,"No show",RIGHT("000"&amp;FLOOR(tData[[#This Row],[Best]],$S$1),3)&amp;"-"&amp;RIGHT("000"&amp;FLOOR(tData[[#This Row],[Best]],$S$1)+$S$1-1,3)))</f>
        <v>190-199</v>
      </c>
      <c r="T706" s="58"/>
      <c r="U706" s="48" t="str">
        <f ca="1">IF(OR(tData[[#This Row],[Q]]="X",tData[[#This Row],[Q]]="*"),IFERROR(OFFSET(tComplete[[#Headers],[Next Round]],MATCH(tData[[#This Row],[Tournament]],tComplete[Tournament],0),0),""),"")</f>
        <v/>
      </c>
      <c r="V706" s="41" t="b">
        <f>IF(ISBLANK(tData[[#This Row],[Tournament]]),"",NOT(ISERR(FIND("SAP",UPPER(tData[[#This Row],[Team]])))))</f>
        <v>0</v>
      </c>
    </row>
    <row r="707" spans="2:22" ht="16" x14ac:dyDescent="0.2">
      <c r="B707" s="41" t="s">
        <v>47</v>
      </c>
      <c r="C707" s="41"/>
      <c r="D707" s="41" t="str">
        <f ca="1">IFERROR(OFFSET(tComplete[[#Headers],[Country]],MATCH(tData[[#This Row],[Tournament]],tComplete[Tournament],0),0),"")</f>
        <v>DE</v>
      </c>
      <c r="E707" s="49">
        <f ca="1">IFERROR(OFFSET(tComplete[[#Headers],[Date]],MATCH(tData[[#This Row],[Tournament]],tComplete[Tournament],0),0),"")</f>
        <v>46081</v>
      </c>
      <c r="F707" s="49" t="str">
        <f ca="1">IFERROR(OFFSET(tComplete[[#Headers],[Round]],MATCH(tData[[#This Row],[Tournament]],tComplete[Tournament],0),0),"")</f>
        <v>Regio</v>
      </c>
      <c r="G707" s="41" t="s">
        <v>964</v>
      </c>
      <c r="H707" s="41">
        <v>190</v>
      </c>
      <c r="I707" s="41">
        <v>125</v>
      </c>
      <c r="J707" s="41">
        <v>205</v>
      </c>
      <c r="K707" s="41">
        <v>170</v>
      </c>
      <c r="L707" s="41"/>
      <c r="M707" s="41"/>
      <c r="N707" s="41"/>
      <c r="O707" s="48">
        <f>IF(ISBLANK(B707),"",IF(COUNT(tData[[#This Row],[R1]:[R3]])=0,"",MAX(tData[[#This Row],[R1]:[R3]])))</f>
        <v>205</v>
      </c>
      <c r="P707" s="50">
        <f>IF(ISBLANK(tData[[#This Row],[Tournament]]),"",IF(COUNT(tData[[#This Row],[R1]:[R3]])=0,"",MAX(tData[[#This Row],[R1]:[R3]],tData[[#This Row],[QF]:[F2]])))</f>
        <v>205</v>
      </c>
      <c r="Q707" s="51">
        <f>IF(ISBLANK(tData[[#This Row],[Tournament]]),"",IFERROR(AVERAGE(tData[[#This Row],[R1]:[R3]],tData[[#This Row],[QF]:[F2]]),""))</f>
        <v>172.5</v>
      </c>
      <c r="R707" s="51" t="str">
        <f>IF(ISBLANK(tData[[#This Row],[Tournament]]),"",IF(COUNT(tData[[#This Row],[R1]:[R3]])=0,"No show",RIGHT("000"&amp;FLOOR(tData[[#This Row],[Best]],$R$1),3)&amp;"-"&amp;RIGHT("000"&amp;FLOOR(tData[[#This Row],[Best]],$R$1)+$R$1-1,3)))</f>
        <v>200-249</v>
      </c>
      <c r="S707" s="51" t="str">
        <f>IF(ISBLANK(tData[[#This Row],[Tournament]]),"",IF(COUNT(tData[[#This Row],[R1]:[R3]])=0,"No show",RIGHT("000"&amp;FLOOR(tData[[#This Row],[Best]],$S$1),3)&amp;"-"&amp;RIGHT("000"&amp;FLOOR(tData[[#This Row],[Best]],$S$1)+$S$1-1,3)))</f>
        <v>200-209</v>
      </c>
      <c r="T707" s="58"/>
      <c r="U707" s="48" t="str">
        <f ca="1">IF(OR(tData[[#This Row],[Q]]="X",tData[[#This Row],[Q]]="*"),IFERROR(OFFSET(tComplete[[#Headers],[Next Round]],MATCH(tData[[#This Row],[Tournament]],tComplete[Tournament],0),0),""),"")</f>
        <v/>
      </c>
      <c r="V707" s="41" t="b">
        <f>IF(ISBLANK(tData[[#This Row],[Tournament]]),"",NOT(ISERR(FIND("SAP",UPPER(tData[[#This Row],[Team]])))))</f>
        <v>0</v>
      </c>
    </row>
    <row r="708" spans="2:22" ht="16" x14ac:dyDescent="0.2">
      <c r="B708" s="41" t="s">
        <v>47</v>
      </c>
      <c r="C708" s="41"/>
      <c r="D708" s="41" t="str">
        <f ca="1">IFERROR(OFFSET(tComplete[[#Headers],[Country]],MATCH(tData[[#This Row],[Tournament]],tComplete[Tournament],0),0),"")</f>
        <v>DE</v>
      </c>
      <c r="E708" s="49">
        <f ca="1">IFERROR(OFFSET(tComplete[[#Headers],[Date]],MATCH(tData[[#This Row],[Tournament]],tComplete[Tournament],0),0),"")</f>
        <v>46081</v>
      </c>
      <c r="F708" s="49" t="str">
        <f ca="1">IFERROR(OFFSET(tComplete[[#Headers],[Round]],MATCH(tData[[#This Row],[Tournament]],tComplete[Tournament],0),0),"")</f>
        <v>Regio</v>
      </c>
      <c r="G708" s="41" t="s">
        <v>965</v>
      </c>
      <c r="H708" s="41">
        <v>225</v>
      </c>
      <c r="I708" s="41">
        <v>150</v>
      </c>
      <c r="J708" s="41">
        <v>185</v>
      </c>
      <c r="K708" s="41">
        <v>140</v>
      </c>
      <c r="L708" s="41"/>
      <c r="M708" s="41"/>
      <c r="N708" s="41"/>
      <c r="O708" s="48">
        <f>IF(ISBLANK(B708),"",IF(COUNT(tData[[#This Row],[R1]:[R3]])=0,"",MAX(tData[[#This Row],[R1]:[R3]])))</f>
        <v>225</v>
      </c>
      <c r="P708" s="50">
        <f>IF(ISBLANK(tData[[#This Row],[Tournament]]),"",IF(COUNT(tData[[#This Row],[R1]:[R3]])=0,"",MAX(tData[[#This Row],[R1]:[R3]],tData[[#This Row],[QF]:[F2]])))</f>
        <v>225</v>
      </c>
      <c r="Q708" s="51">
        <f>IF(ISBLANK(tData[[#This Row],[Tournament]]),"",IFERROR(AVERAGE(tData[[#This Row],[R1]:[R3]],tData[[#This Row],[QF]:[F2]]),""))</f>
        <v>175</v>
      </c>
      <c r="R708" s="51" t="str">
        <f>IF(ISBLANK(tData[[#This Row],[Tournament]]),"",IF(COUNT(tData[[#This Row],[R1]:[R3]])=0,"No show",RIGHT("000"&amp;FLOOR(tData[[#This Row],[Best]],$R$1),3)&amp;"-"&amp;RIGHT("000"&amp;FLOOR(tData[[#This Row],[Best]],$R$1)+$R$1-1,3)))</f>
        <v>200-249</v>
      </c>
      <c r="S708" s="51" t="str">
        <f>IF(ISBLANK(tData[[#This Row],[Tournament]]),"",IF(COUNT(tData[[#This Row],[R1]:[R3]])=0,"No show",RIGHT("000"&amp;FLOOR(tData[[#This Row],[Best]],$S$1),3)&amp;"-"&amp;RIGHT("000"&amp;FLOOR(tData[[#This Row],[Best]],$S$1)+$S$1-1,3)))</f>
        <v>220-229</v>
      </c>
      <c r="T708" s="58"/>
      <c r="U708" s="48" t="str">
        <f ca="1">IF(OR(tData[[#This Row],[Q]]="X",tData[[#This Row],[Q]]="*"),IFERROR(OFFSET(tComplete[[#Headers],[Next Round]],MATCH(tData[[#This Row],[Tournament]],tComplete[Tournament],0),0),""),"")</f>
        <v/>
      </c>
      <c r="V708" s="41" t="b">
        <f>IF(ISBLANK(tData[[#This Row],[Tournament]]),"",NOT(ISERR(FIND("SAP",UPPER(tData[[#This Row],[Team]])))))</f>
        <v>0</v>
      </c>
    </row>
    <row r="709" spans="2:22" ht="16" x14ac:dyDescent="0.2">
      <c r="B709" s="41" t="s">
        <v>47</v>
      </c>
      <c r="C709" s="41"/>
      <c r="D709" s="41" t="str">
        <f ca="1">IFERROR(OFFSET(tComplete[[#Headers],[Country]],MATCH(tData[[#This Row],[Tournament]],tComplete[Tournament],0),0),"")</f>
        <v>DE</v>
      </c>
      <c r="E709" s="49">
        <f ca="1">IFERROR(OFFSET(tComplete[[#Headers],[Date]],MATCH(tData[[#This Row],[Tournament]],tComplete[Tournament],0),0),"")</f>
        <v>46081</v>
      </c>
      <c r="F709" s="49" t="str">
        <f ca="1">IFERROR(OFFSET(tComplete[[#Headers],[Round]],MATCH(tData[[#This Row],[Tournament]],tComplete[Tournament],0),0),"")</f>
        <v>Regio</v>
      </c>
      <c r="G709" s="41" t="s">
        <v>966</v>
      </c>
      <c r="H709" s="41">
        <v>125</v>
      </c>
      <c r="I709" s="41">
        <v>165</v>
      </c>
      <c r="J709" s="41">
        <v>60</v>
      </c>
      <c r="K709" s="41"/>
      <c r="L709" s="48"/>
      <c r="M709" s="48"/>
      <c r="N709" s="48"/>
      <c r="O709" s="48">
        <f>IF(ISBLANK(B709),"",IF(COUNT(tData[[#This Row],[R1]:[R3]])=0,"",MAX(tData[[#This Row],[R1]:[R3]])))</f>
        <v>165</v>
      </c>
      <c r="P709" s="50">
        <f>IF(ISBLANK(tData[[#This Row],[Tournament]]),"",IF(COUNT(tData[[#This Row],[R1]:[R3]])=0,"",MAX(tData[[#This Row],[R1]:[R3]],tData[[#This Row],[QF]:[F2]])))</f>
        <v>165</v>
      </c>
      <c r="Q709" s="51">
        <f>IF(ISBLANK(tData[[#This Row],[Tournament]]),"",IFERROR(AVERAGE(tData[[#This Row],[R1]:[R3]],tData[[#This Row],[QF]:[F2]]),""))</f>
        <v>116.66666666666667</v>
      </c>
      <c r="R709" s="51" t="str">
        <f>IF(ISBLANK(tData[[#This Row],[Tournament]]),"",IF(COUNT(tData[[#This Row],[R1]:[R3]])=0,"No show",RIGHT("000"&amp;FLOOR(tData[[#This Row],[Best]],$R$1),3)&amp;"-"&amp;RIGHT("000"&amp;FLOOR(tData[[#This Row],[Best]],$R$1)+$R$1-1,3)))</f>
        <v>150-199</v>
      </c>
      <c r="S709" s="51" t="str">
        <f>IF(ISBLANK(tData[[#This Row],[Tournament]]),"",IF(COUNT(tData[[#This Row],[R1]:[R3]])=0,"No show",RIGHT("000"&amp;FLOOR(tData[[#This Row],[Best]],$S$1),3)&amp;"-"&amp;RIGHT("000"&amp;FLOOR(tData[[#This Row],[Best]],$S$1)+$S$1-1,3)))</f>
        <v>160-169</v>
      </c>
      <c r="T709" s="58"/>
      <c r="U709" s="48" t="str">
        <f ca="1">IF(OR(tData[[#This Row],[Q]]="X",tData[[#This Row],[Q]]="*"),IFERROR(OFFSET(tComplete[[#Headers],[Next Round]],MATCH(tData[[#This Row],[Tournament]],tComplete[Tournament],0),0),""),"")</f>
        <v/>
      </c>
      <c r="V709" s="41" t="b">
        <f>IF(ISBLANK(tData[[#This Row],[Tournament]]),"",NOT(ISERR(FIND("SAP",UPPER(tData[[#This Row],[Team]])))))</f>
        <v>0</v>
      </c>
    </row>
    <row r="710" spans="2:22" ht="16" x14ac:dyDescent="0.2">
      <c r="B710" s="41" t="s">
        <v>53</v>
      </c>
      <c r="C710" s="41"/>
      <c r="D710" s="41" t="str">
        <f ca="1">IFERROR(OFFSET(tComplete[[#Headers],[Country]],MATCH(tData[[#This Row],[Tournament]],tComplete[Tournament],0),0),"")</f>
        <v>DE</v>
      </c>
      <c r="E710" s="49">
        <f ca="1">IFERROR(OFFSET(tComplete[[#Headers],[Date]],MATCH(tData[[#This Row],[Tournament]],tComplete[Tournament],0),0),"")</f>
        <v>46081</v>
      </c>
      <c r="F710" s="49" t="str">
        <f ca="1">IFERROR(OFFSET(tComplete[[#Headers],[Round]],MATCH(tData[[#This Row],[Tournament]],tComplete[Tournament],0),0),"")</f>
        <v>Regio</v>
      </c>
      <c r="G710" s="41" t="s">
        <v>970</v>
      </c>
      <c r="H710" s="41">
        <v>230</v>
      </c>
      <c r="I710" s="41">
        <v>240</v>
      </c>
      <c r="J710" s="41">
        <v>165</v>
      </c>
      <c r="K710" s="41">
        <v>220</v>
      </c>
      <c r="L710" s="41">
        <v>240</v>
      </c>
      <c r="M710" s="41">
        <v>240</v>
      </c>
      <c r="N710" s="41">
        <v>270</v>
      </c>
      <c r="O710" s="48">
        <f>IF(ISBLANK(B710),"",IF(COUNT(tData[[#This Row],[R1]:[R3]])=0,"",MAX(tData[[#This Row],[R1]:[R3]])))</f>
        <v>240</v>
      </c>
      <c r="P710" s="50">
        <f>IF(ISBLANK(tData[[#This Row],[Tournament]]),"",IF(COUNT(tData[[#This Row],[R1]:[R3]])=0,"",MAX(tData[[#This Row],[R1]:[R3]],tData[[#This Row],[QF]:[F2]])))</f>
        <v>270</v>
      </c>
      <c r="Q710" s="51">
        <f>IF(ISBLANK(tData[[#This Row],[Tournament]]),"",IFERROR(AVERAGE(tData[[#This Row],[R1]:[R3]],tData[[#This Row],[QF]:[F2]]),""))</f>
        <v>229.28571428571428</v>
      </c>
      <c r="R710" s="51" t="str">
        <f>IF(ISBLANK(tData[[#This Row],[Tournament]]),"",IF(COUNT(tData[[#This Row],[R1]:[R3]])=0,"No show",RIGHT("000"&amp;FLOOR(tData[[#This Row],[Best]],$R$1),3)&amp;"-"&amp;RIGHT("000"&amp;FLOOR(tData[[#This Row],[Best]],$R$1)+$R$1-1,3)))</f>
        <v>250-299</v>
      </c>
      <c r="S710" s="51" t="str">
        <f>IF(ISBLANK(tData[[#This Row],[Tournament]]),"",IF(COUNT(tData[[#This Row],[R1]:[R3]])=0,"No show",RIGHT("000"&amp;FLOOR(tData[[#This Row],[Best]],$S$1),3)&amp;"-"&amp;RIGHT("000"&amp;FLOOR(tData[[#This Row],[Best]],$S$1)+$S$1-1,3)))</f>
        <v>270-279</v>
      </c>
      <c r="T710" s="58" t="s">
        <v>74</v>
      </c>
      <c r="U710" s="48" t="str">
        <f ca="1">IF(OR(tData[[#This Row],[Q]]="X",tData[[#This Row],[Q]]="*"),IFERROR(OFFSET(tComplete[[#Headers],[Next Round]],MATCH(tData[[#This Row],[Tournament]],tComplete[Tournament],0),0),""),"")</f>
        <v>Qualifikation Deutschland - Siegen</v>
      </c>
      <c r="V710" s="41" t="b">
        <f>IF(ISBLANK(tData[[#This Row],[Tournament]]),"",NOT(ISERR(FIND("SAP",UPPER(tData[[#This Row],[Team]])))))</f>
        <v>0</v>
      </c>
    </row>
    <row r="711" spans="2:22" ht="16" x14ac:dyDescent="0.2">
      <c r="B711" s="41" t="s">
        <v>53</v>
      </c>
      <c r="C711" s="41"/>
      <c r="D711" s="41" t="str">
        <f ca="1">IFERROR(OFFSET(tComplete[[#Headers],[Country]],MATCH(tData[[#This Row],[Tournament]],tComplete[Tournament],0),0),"")</f>
        <v>DE</v>
      </c>
      <c r="E711" s="49">
        <f ca="1">IFERROR(OFFSET(tComplete[[#Headers],[Date]],MATCH(tData[[#This Row],[Tournament]],tComplete[Tournament],0),0),"")</f>
        <v>46081</v>
      </c>
      <c r="F711" s="49" t="str">
        <f ca="1">IFERROR(OFFSET(tComplete[[#Headers],[Round]],MATCH(tData[[#This Row],[Tournament]],tComplete[Tournament],0),0),"")</f>
        <v>Regio</v>
      </c>
      <c r="G711" s="41" t="s">
        <v>969</v>
      </c>
      <c r="H711" s="41">
        <v>260</v>
      </c>
      <c r="I711" s="41">
        <v>235</v>
      </c>
      <c r="J711" s="41">
        <v>310</v>
      </c>
      <c r="K711" s="41">
        <v>250</v>
      </c>
      <c r="L711" s="41">
        <v>285</v>
      </c>
      <c r="M711" s="41">
        <v>275</v>
      </c>
      <c r="N711" s="41">
        <v>245</v>
      </c>
      <c r="O711" s="48">
        <f>IF(ISBLANK(B711),"",IF(COUNT(tData[[#This Row],[R1]:[R3]])=0,"",MAX(tData[[#This Row],[R1]:[R3]])))</f>
        <v>310</v>
      </c>
      <c r="P711" s="50">
        <f>IF(ISBLANK(tData[[#This Row],[Tournament]]),"",IF(COUNT(tData[[#This Row],[R1]:[R3]])=0,"",MAX(tData[[#This Row],[R1]:[R3]],tData[[#This Row],[QF]:[F2]])))</f>
        <v>310</v>
      </c>
      <c r="Q711" s="51">
        <f>IF(ISBLANK(tData[[#This Row],[Tournament]]),"",IFERROR(AVERAGE(tData[[#This Row],[R1]:[R3]],tData[[#This Row],[QF]:[F2]]),""))</f>
        <v>265.71428571428572</v>
      </c>
      <c r="R711" s="51" t="str">
        <f>IF(ISBLANK(tData[[#This Row],[Tournament]]),"",IF(COUNT(tData[[#This Row],[R1]:[R3]])=0,"No show",RIGHT("000"&amp;FLOOR(tData[[#This Row],[Best]],$R$1),3)&amp;"-"&amp;RIGHT("000"&amp;FLOOR(tData[[#This Row],[Best]],$R$1)+$R$1-1,3)))</f>
        <v>300-349</v>
      </c>
      <c r="S711" s="51" t="str">
        <f>IF(ISBLANK(tData[[#This Row],[Tournament]]),"",IF(COUNT(tData[[#This Row],[R1]:[R3]])=0,"No show",RIGHT("000"&amp;FLOOR(tData[[#This Row],[Best]],$S$1),3)&amp;"-"&amp;RIGHT("000"&amp;FLOOR(tData[[#This Row],[Best]],$S$1)+$S$1-1,3)))</f>
        <v>310-319</v>
      </c>
      <c r="T711" s="58" t="s">
        <v>74</v>
      </c>
      <c r="U711" s="48" t="str">
        <f ca="1">IF(OR(tData[[#This Row],[Q]]="X",tData[[#This Row],[Q]]="*"),IFERROR(OFFSET(tComplete[[#Headers],[Next Round]],MATCH(tData[[#This Row],[Tournament]],tComplete[Tournament],0),0),""),"")</f>
        <v>Qualifikation Deutschland - Siegen</v>
      </c>
      <c r="V711" s="41" t="b">
        <f>IF(ISBLANK(tData[[#This Row],[Tournament]]),"",NOT(ISERR(FIND("SAP",UPPER(tData[[#This Row],[Team]])))))</f>
        <v>0</v>
      </c>
    </row>
    <row r="712" spans="2:22" ht="16" x14ac:dyDescent="0.2">
      <c r="B712" s="41" t="s">
        <v>53</v>
      </c>
      <c r="C712" s="41"/>
      <c r="D712" s="41" t="str">
        <f ca="1">IFERROR(OFFSET(tComplete[[#Headers],[Country]],MATCH(tData[[#This Row],[Tournament]],tComplete[Tournament],0),0),"")</f>
        <v>DE</v>
      </c>
      <c r="E712" s="49">
        <f ca="1">IFERROR(OFFSET(tComplete[[#Headers],[Date]],MATCH(tData[[#This Row],[Tournament]],tComplete[Tournament],0),0),"")</f>
        <v>46081</v>
      </c>
      <c r="F712" s="49" t="str">
        <f ca="1">IFERROR(OFFSET(tComplete[[#Headers],[Round]],MATCH(tData[[#This Row],[Tournament]],tComplete[Tournament],0),0),"")</f>
        <v>Regio</v>
      </c>
      <c r="G712" s="41" t="s">
        <v>971</v>
      </c>
      <c r="H712" s="41">
        <v>210</v>
      </c>
      <c r="I712" s="41">
        <v>210</v>
      </c>
      <c r="J712" s="41">
        <v>215</v>
      </c>
      <c r="K712" s="41">
        <v>260</v>
      </c>
      <c r="L712" s="41">
        <v>220</v>
      </c>
      <c r="M712" s="41"/>
      <c r="N712" s="41"/>
      <c r="O712" s="48">
        <f>IF(ISBLANK(B712),"",IF(COUNT(tData[[#This Row],[R1]:[R3]])=0,"",MAX(tData[[#This Row],[R1]:[R3]])))</f>
        <v>215</v>
      </c>
      <c r="P712" s="50">
        <f>IF(ISBLANK(tData[[#This Row],[Tournament]]),"",IF(COUNT(tData[[#This Row],[R1]:[R3]])=0,"",MAX(tData[[#This Row],[R1]:[R3]],tData[[#This Row],[QF]:[F2]])))</f>
        <v>260</v>
      </c>
      <c r="Q712" s="51">
        <f>IF(ISBLANK(tData[[#This Row],[Tournament]]),"",IFERROR(AVERAGE(tData[[#This Row],[R1]:[R3]],tData[[#This Row],[QF]:[F2]]),""))</f>
        <v>223</v>
      </c>
      <c r="R712" s="51" t="str">
        <f>IF(ISBLANK(tData[[#This Row],[Tournament]]),"",IF(COUNT(tData[[#This Row],[R1]:[R3]])=0,"No show",RIGHT("000"&amp;FLOOR(tData[[#This Row],[Best]],$R$1),3)&amp;"-"&amp;RIGHT("000"&amp;FLOOR(tData[[#This Row],[Best]],$R$1)+$R$1-1,3)))</f>
        <v>250-299</v>
      </c>
      <c r="S712" s="51" t="str">
        <f>IF(ISBLANK(tData[[#This Row],[Tournament]]),"",IF(COUNT(tData[[#This Row],[R1]:[R3]])=0,"No show",RIGHT("000"&amp;FLOOR(tData[[#This Row],[Best]],$S$1),3)&amp;"-"&amp;RIGHT("000"&amp;FLOOR(tData[[#This Row],[Best]],$S$1)+$S$1-1,3)))</f>
        <v>260-269</v>
      </c>
      <c r="T712" s="58"/>
      <c r="U712" s="48" t="str">
        <f ca="1">IF(OR(tData[[#This Row],[Q]]="X",tData[[#This Row],[Q]]="*"),IFERROR(OFFSET(tComplete[[#Headers],[Next Round]],MATCH(tData[[#This Row],[Tournament]],tComplete[Tournament],0),0),""),"")</f>
        <v/>
      </c>
      <c r="V712" s="41" t="b">
        <f>IF(ISBLANK(tData[[#This Row],[Tournament]]),"",NOT(ISERR(FIND("SAP",UPPER(tData[[#This Row],[Team]])))))</f>
        <v>0</v>
      </c>
    </row>
    <row r="713" spans="2:22" ht="16" x14ac:dyDescent="0.2">
      <c r="B713" s="41" t="s">
        <v>53</v>
      </c>
      <c r="C713" s="41"/>
      <c r="D713" s="41" t="str">
        <f ca="1">IFERROR(OFFSET(tComplete[[#Headers],[Country]],MATCH(tData[[#This Row],[Tournament]],tComplete[Tournament],0),0),"")</f>
        <v>DE</v>
      </c>
      <c r="E713" s="49">
        <f ca="1">IFERROR(OFFSET(tComplete[[#Headers],[Date]],MATCH(tData[[#This Row],[Tournament]],tComplete[Tournament],0),0),"")</f>
        <v>46081</v>
      </c>
      <c r="F713" s="49" t="str">
        <f ca="1">IFERROR(OFFSET(tComplete[[#Headers],[Round]],MATCH(tData[[#This Row],[Tournament]],tComplete[Tournament],0),0),"")</f>
        <v>Regio</v>
      </c>
      <c r="G713" s="41" t="s">
        <v>972</v>
      </c>
      <c r="H713" s="41">
        <v>225</v>
      </c>
      <c r="I713" s="41">
        <v>220</v>
      </c>
      <c r="J713" s="41">
        <v>250</v>
      </c>
      <c r="K713" s="41">
        <v>270</v>
      </c>
      <c r="L713" s="41">
        <v>210</v>
      </c>
      <c r="M713" s="41"/>
      <c r="N713" s="41"/>
      <c r="O713" s="48">
        <f>IF(ISBLANK(B713),"",IF(COUNT(tData[[#This Row],[R1]:[R3]])=0,"",MAX(tData[[#This Row],[R1]:[R3]])))</f>
        <v>250</v>
      </c>
      <c r="P713" s="50">
        <f>IF(ISBLANK(tData[[#This Row],[Tournament]]),"",IF(COUNT(tData[[#This Row],[R1]:[R3]])=0,"",MAX(tData[[#This Row],[R1]:[R3]],tData[[#This Row],[QF]:[F2]])))</f>
        <v>270</v>
      </c>
      <c r="Q713" s="51">
        <f>IF(ISBLANK(tData[[#This Row],[Tournament]]),"",IFERROR(AVERAGE(tData[[#This Row],[R1]:[R3]],tData[[#This Row],[QF]:[F2]]),""))</f>
        <v>235</v>
      </c>
      <c r="R713" s="51" t="str">
        <f>IF(ISBLANK(tData[[#This Row],[Tournament]]),"",IF(COUNT(tData[[#This Row],[R1]:[R3]])=0,"No show",RIGHT("000"&amp;FLOOR(tData[[#This Row],[Best]],$R$1),3)&amp;"-"&amp;RIGHT("000"&amp;FLOOR(tData[[#This Row],[Best]],$R$1)+$R$1-1,3)))</f>
        <v>250-299</v>
      </c>
      <c r="S713" s="51" t="str">
        <f>IF(ISBLANK(tData[[#This Row],[Tournament]]),"",IF(COUNT(tData[[#This Row],[R1]:[R3]])=0,"No show",RIGHT("000"&amp;FLOOR(tData[[#This Row],[Best]],$S$1),3)&amp;"-"&amp;RIGHT("000"&amp;FLOOR(tData[[#This Row],[Best]],$S$1)+$S$1-1,3)))</f>
        <v>270-279</v>
      </c>
      <c r="T713" s="58"/>
      <c r="U713" s="48" t="str">
        <f ca="1">IF(OR(tData[[#This Row],[Q]]="X",tData[[#This Row],[Q]]="*"),IFERROR(OFFSET(tComplete[[#Headers],[Next Round]],MATCH(tData[[#This Row],[Tournament]],tComplete[Tournament],0),0),""),"")</f>
        <v/>
      </c>
      <c r="V713" s="41" t="b">
        <f>IF(ISBLANK(tData[[#This Row],[Tournament]]),"",NOT(ISERR(FIND("SAP",UPPER(tData[[#This Row],[Team]])))))</f>
        <v>0</v>
      </c>
    </row>
    <row r="714" spans="2:22" ht="16" x14ac:dyDescent="0.2">
      <c r="B714" s="41" t="s">
        <v>53</v>
      </c>
      <c r="C714" s="41"/>
      <c r="D714" s="41" t="str">
        <f ca="1">IFERROR(OFFSET(tComplete[[#Headers],[Country]],MATCH(tData[[#This Row],[Tournament]],tComplete[Tournament],0),0),"")</f>
        <v>DE</v>
      </c>
      <c r="E714" s="49">
        <f ca="1">IFERROR(OFFSET(tComplete[[#Headers],[Date]],MATCH(tData[[#This Row],[Tournament]],tComplete[Tournament],0),0),"")</f>
        <v>46081</v>
      </c>
      <c r="F714" s="49" t="str">
        <f ca="1">IFERROR(OFFSET(tComplete[[#Headers],[Round]],MATCH(tData[[#This Row],[Tournament]],tComplete[Tournament],0),0),"")</f>
        <v>Regio</v>
      </c>
      <c r="G714" s="41" t="s">
        <v>973</v>
      </c>
      <c r="H714" s="41">
        <v>270</v>
      </c>
      <c r="I714" s="41">
        <v>200</v>
      </c>
      <c r="J714" s="41">
        <v>170</v>
      </c>
      <c r="K714" s="41">
        <v>210</v>
      </c>
      <c r="L714" s="41"/>
      <c r="M714" s="41"/>
      <c r="N714" s="41"/>
      <c r="O714" s="48">
        <f>IF(ISBLANK(B714),"",IF(COUNT(tData[[#This Row],[R1]:[R3]])=0,"",MAX(tData[[#This Row],[R1]:[R3]])))</f>
        <v>270</v>
      </c>
      <c r="P714" s="50">
        <f>IF(ISBLANK(tData[[#This Row],[Tournament]]),"",IF(COUNT(tData[[#This Row],[R1]:[R3]])=0,"",MAX(tData[[#This Row],[R1]:[R3]],tData[[#This Row],[QF]:[F2]])))</f>
        <v>270</v>
      </c>
      <c r="Q714" s="51">
        <f>IF(ISBLANK(tData[[#This Row],[Tournament]]),"",IFERROR(AVERAGE(tData[[#This Row],[R1]:[R3]],tData[[#This Row],[QF]:[F2]]),""))</f>
        <v>212.5</v>
      </c>
      <c r="R714" s="51" t="str">
        <f>IF(ISBLANK(tData[[#This Row],[Tournament]]),"",IF(COUNT(tData[[#This Row],[R1]:[R3]])=0,"No show",RIGHT("000"&amp;FLOOR(tData[[#This Row],[Best]],$R$1),3)&amp;"-"&amp;RIGHT("000"&amp;FLOOR(tData[[#This Row],[Best]],$R$1)+$R$1-1,3)))</f>
        <v>250-299</v>
      </c>
      <c r="S714" s="51" t="str">
        <f>IF(ISBLANK(tData[[#This Row],[Tournament]]),"",IF(COUNT(tData[[#This Row],[R1]:[R3]])=0,"No show",RIGHT("000"&amp;FLOOR(tData[[#This Row],[Best]],$S$1),3)&amp;"-"&amp;RIGHT("000"&amp;FLOOR(tData[[#This Row],[Best]],$S$1)+$S$1-1,3)))</f>
        <v>270-279</v>
      </c>
      <c r="T714" s="58"/>
      <c r="U714" s="48" t="str">
        <f ca="1">IF(OR(tData[[#This Row],[Q]]="X",tData[[#This Row],[Q]]="*"),IFERROR(OFFSET(tComplete[[#Headers],[Next Round]],MATCH(tData[[#This Row],[Tournament]],tComplete[Tournament],0),0),""),"")</f>
        <v/>
      </c>
      <c r="V714" s="41" t="b">
        <f>IF(ISBLANK(tData[[#This Row],[Tournament]]),"",NOT(ISERR(FIND("SAP",UPPER(tData[[#This Row],[Team]])))))</f>
        <v>0</v>
      </c>
    </row>
    <row r="715" spans="2:22" ht="16" x14ac:dyDescent="0.2">
      <c r="B715" s="41" t="s">
        <v>53</v>
      </c>
      <c r="C715" s="41"/>
      <c r="D715" s="41" t="str">
        <f ca="1">IFERROR(OFFSET(tComplete[[#Headers],[Country]],MATCH(tData[[#This Row],[Tournament]],tComplete[Tournament],0),0),"")</f>
        <v>DE</v>
      </c>
      <c r="E715" s="49">
        <f ca="1">IFERROR(OFFSET(tComplete[[#Headers],[Date]],MATCH(tData[[#This Row],[Tournament]],tComplete[Tournament],0),0),"")</f>
        <v>46081</v>
      </c>
      <c r="F715" s="49" t="str">
        <f ca="1">IFERROR(OFFSET(tComplete[[#Headers],[Round]],MATCH(tData[[#This Row],[Tournament]],tComplete[Tournament],0),0),"")</f>
        <v>Regio</v>
      </c>
      <c r="G715" s="41" t="s">
        <v>974</v>
      </c>
      <c r="H715" s="41">
        <v>215</v>
      </c>
      <c r="I715" s="41">
        <v>240</v>
      </c>
      <c r="J715" s="41">
        <v>305</v>
      </c>
      <c r="K715" s="41">
        <v>205</v>
      </c>
      <c r="L715" s="41"/>
      <c r="M715" s="41"/>
      <c r="N715" s="41"/>
      <c r="O715" s="48">
        <f>IF(ISBLANK(B715),"",IF(COUNT(tData[[#This Row],[R1]:[R3]])=0,"",MAX(tData[[#This Row],[R1]:[R3]])))</f>
        <v>305</v>
      </c>
      <c r="P715" s="50">
        <f>IF(ISBLANK(tData[[#This Row],[Tournament]]),"",IF(COUNT(tData[[#This Row],[R1]:[R3]])=0,"",MAX(tData[[#This Row],[R1]:[R3]],tData[[#This Row],[QF]:[F2]])))</f>
        <v>305</v>
      </c>
      <c r="Q715" s="51">
        <f>IF(ISBLANK(tData[[#This Row],[Tournament]]),"",IFERROR(AVERAGE(tData[[#This Row],[R1]:[R3]],tData[[#This Row],[QF]:[F2]]),""))</f>
        <v>241.25</v>
      </c>
      <c r="R715" s="51" t="str">
        <f>IF(ISBLANK(tData[[#This Row],[Tournament]]),"",IF(COUNT(tData[[#This Row],[R1]:[R3]])=0,"No show",RIGHT("000"&amp;FLOOR(tData[[#This Row],[Best]],$R$1),3)&amp;"-"&amp;RIGHT("000"&amp;FLOOR(tData[[#This Row],[Best]],$R$1)+$R$1-1,3)))</f>
        <v>300-349</v>
      </c>
      <c r="S715" s="51" t="str">
        <f>IF(ISBLANK(tData[[#This Row],[Tournament]]),"",IF(COUNT(tData[[#This Row],[R1]:[R3]])=0,"No show",RIGHT("000"&amp;FLOOR(tData[[#This Row],[Best]],$S$1),3)&amp;"-"&amp;RIGHT("000"&amp;FLOOR(tData[[#This Row],[Best]],$S$1)+$S$1-1,3)))</f>
        <v>300-309</v>
      </c>
      <c r="T715" s="58"/>
      <c r="U715" s="48" t="str">
        <f ca="1">IF(OR(tData[[#This Row],[Q]]="X",tData[[#This Row],[Q]]="*"),IFERROR(OFFSET(tComplete[[#Headers],[Next Round]],MATCH(tData[[#This Row],[Tournament]],tComplete[Tournament],0),0),""),"")</f>
        <v/>
      </c>
      <c r="V715" s="41" t="b">
        <f>IF(ISBLANK(tData[[#This Row],[Tournament]]),"",NOT(ISERR(FIND("SAP",UPPER(tData[[#This Row],[Team]])))))</f>
        <v>0</v>
      </c>
    </row>
    <row r="716" spans="2:22" ht="16" x14ac:dyDescent="0.2">
      <c r="B716" s="41" t="s">
        <v>53</v>
      </c>
      <c r="C716" s="41"/>
      <c r="D716" s="41" t="str">
        <f ca="1">IFERROR(OFFSET(tComplete[[#Headers],[Country]],MATCH(tData[[#This Row],[Tournament]],tComplete[Tournament],0),0),"")</f>
        <v>DE</v>
      </c>
      <c r="E716" s="49">
        <f ca="1">IFERROR(OFFSET(tComplete[[#Headers],[Date]],MATCH(tData[[#This Row],[Tournament]],tComplete[Tournament],0),0),"")</f>
        <v>46081</v>
      </c>
      <c r="F716" s="49" t="str">
        <f ca="1">IFERROR(OFFSET(tComplete[[#Headers],[Round]],MATCH(tData[[#This Row],[Tournament]],tComplete[Tournament],0),0),"")</f>
        <v>Regio</v>
      </c>
      <c r="G716" s="41" t="s">
        <v>975</v>
      </c>
      <c r="H716" s="41">
        <v>145</v>
      </c>
      <c r="I716" s="41">
        <v>205</v>
      </c>
      <c r="J716" s="41">
        <v>195</v>
      </c>
      <c r="K716" s="41">
        <v>170</v>
      </c>
      <c r="L716" s="41"/>
      <c r="M716" s="41"/>
      <c r="N716" s="41"/>
      <c r="O716" s="48">
        <f>IF(ISBLANK(B716),"",IF(COUNT(tData[[#This Row],[R1]:[R3]])=0,"",MAX(tData[[#This Row],[R1]:[R3]])))</f>
        <v>205</v>
      </c>
      <c r="P716" s="50">
        <f>IF(ISBLANK(tData[[#This Row],[Tournament]]),"",IF(COUNT(tData[[#This Row],[R1]:[R3]])=0,"",MAX(tData[[#This Row],[R1]:[R3]],tData[[#This Row],[QF]:[F2]])))</f>
        <v>205</v>
      </c>
      <c r="Q716" s="51">
        <f>IF(ISBLANK(tData[[#This Row],[Tournament]]),"",IFERROR(AVERAGE(tData[[#This Row],[R1]:[R3]],tData[[#This Row],[QF]:[F2]]),""))</f>
        <v>178.75</v>
      </c>
      <c r="R716" s="51" t="str">
        <f>IF(ISBLANK(tData[[#This Row],[Tournament]]),"",IF(COUNT(tData[[#This Row],[R1]:[R3]])=0,"No show",RIGHT("000"&amp;FLOOR(tData[[#This Row],[Best]],$R$1),3)&amp;"-"&amp;RIGHT("000"&amp;FLOOR(tData[[#This Row],[Best]],$R$1)+$R$1-1,3)))</f>
        <v>200-249</v>
      </c>
      <c r="S716" s="51" t="str">
        <f>IF(ISBLANK(tData[[#This Row],[Tournament]]),"",IF(COUNT(tData[[#This Row],[R1]:[R3]])=0,"No show",RIGHT("000"&amp;FLOOR(tData[[#This Row],[Best]],$S$1),3)&amp;"-"&amp;RIGHT("000"&amp;FLOOR(tData[[#This Row],[Best]],$S$1)+$S$1-1,3)))</f>
        <v>200-209</v>
      </c>
      <c r="T716" s="58"/>
      <c r="U716" s="48" t="str">
        <f ca="1">IF(OR(tData[[#This Row],[Q]]="X",tData[[#This Row],[Q]]="*"),IFERROR(OFFSET(tComplete[[#Headers],[Next Round]],MATCH(tData[[#This Row],[Tournament]],tComplete[Tournament],0),0),""),"")</f>
        <v/>
      </c>
      <c r="V716" s="41" t="b">
        <f>IF(ISBLANK(tData[[#This Row],[Tournament]]),"",NOT(ISERR(FIND("SAP",UPPER(tData[[#This Row],[Team]])))))</f>
        <v>0</v>
      </c>
    </row>
    <row r="717" spans="2:22" ht="16" x14ac:dyDescent="0.2">
      <c r="B717" s="41" t="s">
        <v>53</v>
      </c>
      <c r="C717" s="41"/>
      <c r="D717" s="41" t="str">
        <f ca="1">IFERROR(OFFSET(tComplete[[#Headers],[Country]],MATCH(tData[[#This Row],[Tournament]],tComplete[Tournament],0),0),"")</f>
        <v>DE</v>
      </c>
      <c r="E717" s="49">
        <f ca="1">IFERROR(OFFSET(tComplete[[#Headers],[Date]],MATCH(tData[[#This Row],[Tournament]],tComplete[Tournament],0),0),"")</f>
        <v>46081</v>
      </c>
      <c r="F717" s="49" t="str">
        <f ca="1">IFERROR(OFFSET(tComplete[[#Headers],[Round]],MATCH(tData[[#This Row],[Tournament]],tComplete[Tournament],0),0),"")</f>
        <v>Regio</v>
      </c>
      <c r="G717" s="41" t="s">
        <v>976</v>
      </c>
      <c r="H717" s="41">
        <v>140</v>
      </c>
      <c r="I717" s="41">
        <v>210</v>
      </c>
      <c r="J717" s="41">
        <v>185</v>
      </c>
      <c r="K717" s="41">
        <v>145</v>
      </c>
      <c r="L717" s="41"/>
      <c r="M717" s="41"/>
      <c r="N717" s="41"/>
      <c r="O717" s="48">
        <f>IF(ISBLANK(B717),"",IF(COUNT(tData[[#This Row],[R1]:[R3]])=0,"",MAX(tData[[#This Row],[R1]:[R3]])))</f>
        <v>210</v>
      </c>
      <c r="P717" s="50">
        <f>IF(ISBLANK(tData[[#This Row],[Tournament]]),"",IF(COUNT(tData[[#This Row],[R1]:[R3]])=0,"",MAX(tData[[#This Row],[R1]:[R3]],tData[[#This Row],[QF]:[F2]])))</f>
        <v>210</v>
      </c>
      <c r="Q717" s="51">
        <f>IF(ISBLANK(tData[[#This Row],[Tournament]]),"",IFERROR(AVERAGE(tData[[#This Row],[R1]:[R3]],tData[[#This Row],[QF]:[F2]]),""))</f>
        <v>170</v>
      </c>
      <c r="R717" s="51" t="str">
        <f>IF(ISBLANK(tData[[#This Row],[Tournament]]),"",IF(COUNT(tData[[#This Row],[R1]:[R3]])=0,"No show",RIGHT("000"&amp;FLOOR(tData[[#This Row],[Best]],$R$1),3)&amp;"-"&amp;RIGHT("000"&amp;FLOOR(tData[[#This Row],[Best]],$R$1)+$R$1-1,3)))</f>
        <v>200-249</v>
      </c>
      <c r="S717" s="51" t="str">
        <f>IF(ISBLANK(tData[[#This Row],[Tournament]]),"",IF(COUNT(tData[[#This Row],[R1]:[R3]])=0,"No show",RIGHT("000"&amp;FLOOR(tData[[#This Row],[Best]],$S$1),3)&amp;"-"&amp;RIGHT("000"&amp;FLOOR(tData[[#This Row],[Best]],$S$1)+$S$1-1,3)))</f>
        <v>210-219</v>
      </c>
      <c r="T717" s="58"/>
      <c r="U717" s="48" t="str">
        <f ca="1">IF(OR(tData[[#This Row],[Q]]="X",tData[[#This Row],[Q]]="*"),IFERROR(OFFSET(tComplete[[#Headers],[Next Round]],MATCH(tData[[#This Row],[Tournament]],tComplete[Tournament],0),0),""),"")</f>
        <v/>
      </c>
      <c r="V717" s="41" t="b">
        <f>IF(ISBLANK(tData[[#This Row],[Tournament]]),"",NOT(ISERR(FIND("SAP",UPPER(tData[[#This Row],[Team]])))))</f>
        <v>0</v>
      </c>
    </row>
    <row r="718" spans="2:22" ht="16" x14ac:dyDescent="0.2">
      <c r="B718" s="41" t="s">
        <v>53</v>
      </c>
      <c r="C718" s="41"/>
      <c r="D718" s="41" t="str">
        <f ca="1">IFERROR(OFFSET(tComplete[[#Headers],[Country]],MATCH(tData[[#This Row],[Tournament]],tComplete[Tournament],0),0),"")</f>
        <v>DE</v>
      </c>
      <c r="E718" s="49">
        <f ca="1">IFERROR(OFFSET(tComplete[[#Headers],[Date]],MATCH(tData[[#This Row],[Tournament]],tComplete[Tournament],0),0),"")</f>
        <v>46081</v>
      </c>
      <c r="F718" s="49" t="str">
        <f ca="1">IFERROR(OFFSET(tComplete[[#Headers],[Round]],MATCH(tData[[#This Row],[Tournament]],tComplete[Tournament],0),0),"")</f>
        <v>Regio</v>
      </c>
      <c r="G718" s="41" t="s">
        <v>977</v>
      </c>
      <c r="H718" s="41">
        <v>195</v>
      </c>
      <c r="I718" s="41">
        <v>135</v>
      </c>
      <c r="J718" s="41">
        <v>180</v>
      </c>
      <c r="K718" s="41"/>
      <c r="L718" s="48"/>
      <c r="M718" s="48"/>
      <c r="N718" s="48"/>
      <c r="O718" s="48">
        <f>IF(ISBLANK(B718),"",IF(COUNT(tData[[#This Row],[R1]:[R3]])=0,"",MAX(tData[[#This Row],[R1]:[R3]])))</f>
        <v>195</v>
      </c>
      <c r="P718" s="50">
        <f>IF(ISBLANK(tData[[#This Row],[Tournament]]),"",IF(COUNT(tData[[#This Row],[R1]:[R3]])=0,"",MAX(tData[[#This Row],[R1]:[R3]],tData[[#This Row],[QF]:[F2]])))</f>
        <v>195</v>
      </c>
      <c r="Q718" s="51">
        <f>IF(ISBLANK(tData[[#This Row],[Tournament]]),"",IFERROR(AVERAGE(tData[[#This Row],[R1]:[R3]],tData[[#This Row],[QF]:[F2]]),""))</f>
        <v>170</v>
      </c>
      <c r="R718" s="51" t="str">
        <f>IF(ISBLANK(tData[[#This Row],[Tournament]]),"",IF(COUNT(tData[[#This Row],[R1]:[R3]])=0,"No show",RIGHT("000"&amp;FLOOR(tData[[#This Row],[Best]],$R$1),3)&amp;"-"&amp;RIGHT("000"&amp;FLOOR(tData[[#This Row],[Best]],$R$1)+$R$1-1,3)))</f>
        <v>150-199</v>
      </c>
      <c r="S718" s="51" t="str">
        <f>IF(ISBLANK(tData[[#This Row],[Tournament]]),"",IF(COUNT(tData[[#This Row],[R1]:[R3]])=0,"No show",RIGHT("000"&amp;FLOOR(tData[[#This Row],[Best]],$S$1),3)&amp;"-"&amp;RIGHT("000"&amp;FLOOR(tData[[#This Row],[Best]],$S$1)+$S$1-1,3)))</f>
        <v>190-199</v>
      </c>
      <c r="T718" s="58"/>
      <c r="U718" s="48" t="str">
        <f ca="1">IF(OR(tData[[#This Row],[Q]]="X",tData[[#This Row],[Q]]="*"),IFERROR(OFFSET(tComplete[[#Headers],[Next Round]],MATCH(tData[[#This Row],[Tournament]],tComplete[Tournament],0),0),""),"")</f>
        <v/>
      </c>
      <c r="V718" s="41" t="b">
        <f>IF(ISBLANK(tData[[#This Row],[Tournament]]),"",NOT(ISERR(FIND("SAP",UPPER(tData[[#This Row],[Team]])))))</f>
        <v>0</v>
      </c>
    </row>
    <row r="719" spans="2:22" ht="16" x14ac:dyDescent="0.2">
      <c r="B719" s="41" t="s">
        <v>53</v>
      </c>
      <c r="C719" s="41"/>
      <c r="D719" s="41" t="str">
        <f ca="1">IFERROR(OFFSET(tComplete[[#Headers],[Country]],MATCH(tData[[#This Row],[Tournament]],tComplete[Tournament],0),0),"")</f>
        <v>DE</v>
      </c>
      <c r="E719" s="49">
        <f ca="1">IFERROR(OFFSET(tComplete[[#Headers],[Date]],MATCH(tData[[#This Row],[Tournament]],tComplete[Tournament],0),0),"")</f>
        <v>46081</v>
      </c>
      <c r="F719" s="49" t="str">
        <f ca="1">IFERROR(OFFSET(tComplete[[#Headers],[Round]],MATCH(tData[[#This Row],[Tournament]],tComplete[Tournament],0),0),"")</f>
        <v>Regio</v>
      </c>
      <c r="G719" s="41" t="s">
        <v>978</v>
      </c>
      <c r="H719" s="41">
        <v>190</v>
      </c>
      <c r="I719" s="41">
        <v>175</v>
      </c>
      <c r="J719" s="41">
        <v>175</v>
      </c>
      <c r="K719" s="41"/>
      <c r="L719" s="48"/>
      <c r="M719" s="48"/>
      <c r="N719" s="48"/>
      <c r="O719" s="48">
        <f>IF(ISBLANK(B719),"",IF(COUNT(tData[[#This Row],[R1]:[R3]])=0,"",MAX(tData[[#This Row],[R1]:[R3]])))</f>
        <v>190</v>
      </c>
      <c r="P719" s="50">
        <f>IF(ISBLANK(tData[[#This Row],[Tournament]]),"",IF(COUNT(tData[[#This Row],[R1]:[R3]])=0,"",MAX(tData[[#This Row],[R1]:[R3]],tData[[#This Row],[QF]:[F2]])))</f>
        <v>190</v>
      </c>
      <c r="Q719" s="51">
        <f>IF(ISBLANK(tData[[#This Row],[Tournament]]),"",IFERROR(AVERAGE(tData[[#This Row],[R1]:[R3]],tData[[#This Row],[QF]:[F2]]),""))</f>
        <v>180</v>
      </c>
      <c r="R719" s="51" t="str">
        <f>IF(ISBLANK(tData[[#This Row],[Tournament]]),"",IF(COUNT(tData[[#This Row],[R1]:[R3]])=0,"No show",RIGHT("000"&amp;FLOOR(tData[[#This Row],[Best]],$R$1),3)&amp;"-"&amp;RIGHT("000"&amp;FLOOR(tData[[#This Row],[Best]],$R$1)+$R$1-1,3)))</f>
        <v>150-199</v>
      </c>
      <c r="S719" s="51" t="str">
        <f>IF(ISBLANK(tData[[#This Row],[Tournament]]),"",IF(COUNT(tData[[#This Row],[R1]:[R3]])=0,"No show",RIGHT("000"&amp;FLOOR(tData[[#This Row],[Best]],$S$1),3)&amp;"-"&amp;RIGHT("000"&amp;FLOOR(tData[[#This Row],[Best]],$S$1)+$S$1-1,3)))</f>
        <v>190-199</v>
      </c>
      <c r="T719" s="58"/>
      <c r="U719" s="48" t="str">
        <f ca="1">IF(OR(tData[[#This Row],[Q]]="X",tData[[#This Row],[Q]]="*"),IFERROR(OFFSET(tComplete[[#Headers],[Next Round]],MATCH(tData[[#This Row],[Tournament]],tComplete[Tournament],0),0),""),"")</f>
        <v/>
      </c>
      <c r="V719" s="41" t="b">
        <f>IF(ISBLANK(tData[[#This Row],[Tournament]]),"",NOT(ISERR(FIND("SAP",UPPER(tData[[#This Row],[Team]])))))</f>
        <v>0</v>
      </c>
    </row>
    <row r="720" spans="2:22" ht="16" x14ac:dyDescent="0.2">
      <c r="B720" s="41" t="s">
        <v>53</v>
      </c>
      <c r="C720" s="41"/>
      <c r="D720" s="41" t="str">
        <f ca="1">IFERROR(OFFSET(tComplete[[#Headers],[Country]],MATCH(tData[[#This Row],[Tournament]],tComplete[Tournament],0),0),"")</f>
        <v>DE</v>
      </c>
      <c r="E720" s="49">
        <f ca="1">IFERROR(OFFSET(tComplete[[#Headers],[Date]],MATCH(tData[[#This Row],[Tournament]],tComplete[Tournament],0),0),"")</f>
        <v>46081</v>
      </c>
      <c r="F720" s="49" t="str">
        <f ca="1">IFERROR(OFFSET(tComplete[[#Headers],[Round]],MATCH(tData[[#This Row],[Tournament]],tComplete[Tournament],0),0),"")</f>
        <v>Regio</v>
      </c>
      <c r="G720" s="41" t="s">
        <v>979</v>
      </c>
      <c r="H720" s="41">
        <v>135</v>
      </c>
      <c r="I720" s="41">
        <v>145</v>
      </c>
      <c r="J720" s="41">
        <v>145</v>
      </c>
      <c r="K720" s="41"/>
      <c r="L720" s="48"/>
      <c r="M720" s="48"/>
      <c r="N720" s="48"/>
      <c r="O720" s="48">
        <f>IF(ISBLANK(B720),"",IF(COUNT(tData[[#This Row],[R1]:[R3]])=0,"",MAX(tData[[#This Row],[R1]:[R3]])))</f>
        <v>145</v>
      </c>
      <c r="P720" s="50">
        <f>IF(ISBLANK(tData[[#This Row],[Tournament]]),"",IF(COUNT(tData[[#This Row],[R1]:[R3]])=0,"",MAX(tData[[#This Row],[R1]:[R3]],tData[[#This Row],[QF]:[F2]])))</f>
        <v>145</v>
      </c>
      <c r="Q720" s="51">
        <f>IF(ISBLANK(tData[[#This Row],[Tournament]]),"",IFERROR(AVERAGE(tData[[#This Row],[R1]:[R3]],tData[[#This Row],[QF]:[F2]]),""))</f>
        <v>141.66666666666666</v>
      </c>
      <c r="R720" s="51" t="str">
        <f>IF(ISBLANK(tData[[#This Row],[Tournament]]),"",IF(COUNT(tData[[#This Row],[R1]:[R3]])=0,"No show",RIGHT("000"&amp;FLOOR(tData[[#This Row],[Best]],$R$1),3)&amp;"-"&amp;RIGHT("000"&amp;FLOOR(tData[[#This Row],[Best]],$R$1)+$R$1-1,3)))</f>
        <v>100-149</v>
      </c>
      <c r="S720" s="51" t="str">
        <f>IF(ISBLANK(tData[[#This Row],[Tournament]]),"",IF(COUNT(tData[[#This Row],[R1]:[R3]])=0,"No show",RIGHT("000"&amp;FLOOR(tData[[#This Row],[Best]],$S$1),3)&amp;"-"&amp;RIGHT("000"&amp;FLOOR(tData[[#This Row],[Best]],$S$1)+$S$1-1,3)))</f>
        <v>140-149</v>
      </c>
      <c r="T720" s="58"/>
      <c r="U720" s="48" t="str">
        <f ca="1">IF(OR(tData[[#This Row],[Q]]="X",tData[[#This Row],[Q]]="*"),IFERROR(OFFSET(tComplete[[#Headers],[Next Round]],MATCH(tData[[#This Row],[Tournament]],tComplete[Tournament],0),0),""),"")</f>
        <v/>
      </c>
      <c r="V720" s="41" t="b">
        <f>IF(ISBLANK(tData[[#This Row],[Tournament]]),"",NOT(ISERR(FIND("SAP",UPPER(tData[[#This Row],[Team]])))))</f>
        <v>0</v>
      </c>
    </row>
    <row r="721" spans="2:22" ht="16" x14ac:dyDescent="0.2">
      <c r="B721" s="41" t="s">
        <v>231</v>
      </c>
      <c r="C721" s="41"/>
      <c r="D721" s="41" t="str">
        <f ca="1">IFERROR(OFFSET(tComplete[[#Headers],[Country]],MATCH(tData[[#This Row],[Tournament]],tComplete[Tournament],0),0),"")</f>
        <v>DE</v>
      </c>
      <c r="E721" s="49">
        <f ca="1">IFERROR(OFFSET(tComplete[[#Headers],[Date]],MATCH(tData[[#This Row],[Tournament]],tComplete[Tournament],0),0),"")</f>
        <v>46082</v>
      </c>
      <c r="F721" s="49" t="str">
        <f ca="1">IFERROR(OFFSET(tComplete[[#Headers],[Round]],MATCH(tData[[#This Row],[Tournament]],tComplete[Tournament],0),0),"")</f>
        <v>Qualifier</v>
      </c>
      <c r="G721" s="41" t="s">
        <v>456</v>
      </c>
      <c r="H721" s="41">
        <v>510</v>
      </c>
      <c r="I721" s="41">
        <v>535</v>
      </c>
      <c r="J721" s="41">
        <v>455</v>
      </c>
      <c r="K721" s="41">
        <v>465</v>
      </c>
      <c r="L721" s="41">
        <v>535</v>
      </c>
      <c r="M721" s="41">
        <v>525</v>
      </c>
      <c r="N721" s="41">
        <v>525</v>
      </c>
      <c r="O721" s="48">
        <f>IF(ISBLANK(B721),"",IF(COUNT(tData[[#This Row],[R1]:[R3]])=0,"",MAX(tData[[#This Row],[R1]:[R3]])))</f>
        <v>535</v>
      </c>
      <c r="P721" s="50">
        <f>IF(ISBLANK(tData[[#This Row],[Tournament]]),"",IF(COUNT(tData[[#This Row],[R1]:[R3]])=0,"",MAX(tData[[#This Row],[R1]:[R3]],tData[[#This Row],[QF]:[F2]])))</f>
        <v>535</v>
      </c>
      <c r="Q721" s="51">
        <f>IF(ISBLANK(tData[[#This Row],[Tournament]]),"",IFERROR(AVERAGE(tData[[#This Row],[R1]:[R3]],tData[[#This Row],[QF]:[F2]]),""))</f>
        <v>507.14285714285717</v>
      </c>
      <c r="R721" s="51" t="str">
        <f>IF(ISBLANK(tData[[#This Row],[Tournament]]),"",IF(COUNT(tData[[#This Row],[R1]:[R3]])=0,"No show",RIGHT("000"&amp;FLOOR(tData[[#This Row],[Best]],$R$1),3)&amp;"-"&amp;RIGHT("000"&amp;FLOOR(tData[[#This Row],[Best]],$R$1)+$R$1-1,3)))</f>
        <v>500-549</v>
      </c>
      <c r="S721" s="51" t="str">
        <f>IF(ISBLANK(tData[[#This Row],[Tournament]]),"",IF(COUNT(tData[[#This Row],[R1]:[R3]])=0,"No show",RIGHT("000"&amp;FLOOR(tData[[#This Row],[Best]],$S$1),3)&amp;"-"&amp;RIGHT("000"&amp;FLOOR(tData[[#This Row],[Best]],$S$1)+$S$1-1,3)))</f>
        <v>530-539</v>
      </c>
      <c r="T721" s="58" t="s">
        <v>74</v>
      </c>
      <c r="U721" s="48" t="str">
        <f ca="1">IF(OR(tData[[#This Row],[Q]]="X",tData[[#This Row],[Q]]="*"),IFERROR(OFFSET(tComplete[[#Headers],[Next Round]],MATCH(tData[[#This Row],[Tournament]],tComplete[Tournament],0),0),""),"")</f>
        <v>Finale 2025/26 - Leipzig</v>
      </c>
      <c r="V721" s="41" t="b">
        <f>IF(ISBLANK(tData[[#This Row],[Tournament]]),"",NOT(ISERR(FIND("SAP",UPPER(tData[[#This Row],[Team]])))))</f>
        <v>0</v>
      </c>
    </row>
    <row r="722" spans="2:22" ht="16" x14ac:dyDescent="0.2">
      <c r="B722" s="41" t="s">
        <v>231</v>
      </c>
      <c r="C722" s="41"/>
      <c r="D722" s="41" t="str">
        <f ca="1">IFERROR(OFFSET(tComplete[[#Headers],[Country]],MATCH(tData[[#This Row],[Tournament]],tComplete[Tournament],0),0),"")</f>
        <v>DE</v>
      </c>
      <c r="E722" s="49">
        <f ca="1">IFERROR(OFFSET(tComplete[[#Headers],[Date]],MATCH(tData[[#This Row],[Tournament]],tComplete[Tournament],0),0),"")</f>
        <v>46082</v>
      </c>
      <c r="F722" s="49" t="str">
        <f ca="1">IFERROR(OFFSET(tComplete[[#Headers],[Round]],MATCH(tData[[#This Row],[Tournament]],tComplete[Tournament],0),0),"")</f>
        <v>Qualifier</v>
      </c>
      <c r="G722" s="41" t="s">
        <v>762</v>
      </c>
      <c r="H722" s="41">
        <v>345</v>
      </c>
      <c r="I722" s="41">
        <v>400</v>
      </c>
      <c r="J722" s="41">
        <v>395</v>
      </c>
      <c r="K722" s="41">
        <v>460</v>
      </c>
      <c r="L722" s="41">
        <v>415</v>
      </c>
      <c r="M722" s="41">
        <v>405</v>
      </c>
      <c r="N722" s="41">
        <v>460</v>
      </c>
      <c r="O722" s="48">
        <f>IF(ISBLANK(B722),"",IF(COUNT(tData[[#This Row],[R1]:[R3]])=0,"",MAX(tData[[#This Row],[R1]:[R3]])))</f>
        <v>400</v>
      </c>
      <c r="P722" s="50">
        <f>IF(ISBLANK(tData[[#This Row],[Tournament]]),"",IF(COUNT(tData[[#This Row],[R1]:[R3]])=0,"",MAX(tData[[#This Row],[R1]:[R3]],tData[[#This Row],[QF]:[F2]])))</f>
        <v>460</v>
      </c>
      <c r="Q722" s="51">
        <f>IF(ISBLANK(tData[[#This Row],[Tournament]]),"",IFERROR(AVERAGE(tData[[#This Row],[R1]:[R3]],tData[[#This Row],[QF]:[F2]]),""))</f>
        <v>411.42857142857144</v>
      </c>
      <c r="R722" s="51" t="str">
        <f>IF(ISBLANK(tData[[#This Row],[Tournament]]),"",IF(COUNT(tData[[#This Row],[R1]:[R3]])=0,"No show",RIGHT("000"&amp;FLOOR(tData[[#This Row],[Best]],$R$1),3)&amp;"-"&amp;RIGHT("000"&amp;FLOOR(tData[[#This Row],[Best]],$R$1)+$R$1-1,3)))</f>
        <v>450-499</v>
      </c>
      <c r="S722" s="51" t="str">
        <f>IF(ISBLANK(tData[[#This Row],[Tournament]]),"",IF(COUNT(tData[[#This Row],[R1]:[R3]])=0,"No show",RIGHT("000"&amp;FLOOR(tData[[#This Row],[Best]],$S$1),3)&amp;"-"&amp;RIGHT("000"&amp;FLOOR(tData[[#This Row],[Best]],$S$1)+$S$1-1,3)))</f>
        <v>460-469</v>
      </c>
      <c r="T722" s="58" t="s">
        <v>74</v>
      </c>
      <c r="U722" s="48" t="str">
        <f ca="1">IF(OR(tData[[#This Row],[Q]]="X",tData[[#This Row],[Q]]="*"),IFERROR(OFFSET(tComplete[[#Headers],[Next Round]],MATCH(tData[[#This Row],[Tournament]],tComplete[Tournament],0),0),""),"")</f>
        <v>Finale 2025/26 - Leipzig</v>
      </c>
      <c r="V722" s="41" t="b">
        <f>IF(ISBLANK(tData[[#This Row],[Tournament]]),"",NOT(ISERR(FIND("SAP",UPPER(tData[[#This Row],[Team]])))))</f>
        <v>0</v>
      </c>
    </row>
    <row r="723" spans="2:22" ht="16" x14ac:dyDescent="0.2">
      <c r="B723" s="41" t="s">
        <v>231</v>
      </c>
      <c r="C723" s="41"/>
      <c r="D723" s="41" t="str">
        <f ca="1">IFERROR(OFFSET(tComplete[[#Headers],[Country]],MATCH(tData[[#This Row],[Tournament]],tComplete[Tournament],0),0),"")</f>
        <v>DE</v>
      </c>
      <c r="E723" s="49">
        <f ca="1">IFERROR(OFFSET(tComplete[[#Headers],[Date]],MATCH(tData[[#This Row],[Tournament]],tComplete[Tournament],0),0),"")</f>
        <v>46082</v>
      </c>
      <c r="F723" s="49" t="str">
        <f ca="1">IFERROR(OFFSET(tComplete[[#Headers],[Round]],MATCH(tData[[#This Row],[Tournament]],tComplete[Tournament],0),0),"")</f>
        <v>Qualifier</v>
      </c>
      <c r="G723" s="41" t="s">
        <v>345</v>
      </c>
      <c r="H723" s="41">
        <v>465</v>
      </c>
      <c r="I723" s="41">
        <v>425</v>
      </c>
      <c r="J723" s="41">
        <v>435</v>
      </c>
      <c r="K723" s="41">
        <v>450</v>
      </c>
      <c r="L723" s="41">
        <v>410</v>
      </c>
      <c r="M723" s="41"/>
      <c r="N723" s="41"/>
      <c r="O723" s="48">
        <f>IF(ISBLANK(B723),"",IF(COUNT(tData[[#This Row],[R1]:[R3]])=0,"",MAX(tData[[#This Row],[R1]:[R3]])))</f>
        <v>465</v>
      </c>
      <c r="P723" s="50">
        <f>IF(ISBLANK(tData[[#This Row],[Tournament]]),"",IF(COUNT(tData[[#This Row],[R1]:[R3]])=0,"",MAX(tData[[#This Row],[R1]:[R3]],tData[[#This Row],[QF]:[F2]])))</f>
        <v>465</v>
      </c>
      <c r="Q723" s="51">
        <f>IF(ISBLANK(tData[[#This Row],[Tournament]]),"",IFERROR(AVERAGE(tData[[#This Row],[R1]:[R3]],tData[[#This Row],[QF]:[F2]]),""))</f>
        <v>437</v>
      </c>
      <c r="R723" s="51" t="str">
        <f>IF(ISBLANK(tData[[#This Row],[Tournament]]),"",IF(COUNT(tData[[#This Row],[R1]:[R3]])=0,"No show",RIGHT("000"&amp;FLOOR(tData[[#This Row],[Best]],$R$1),3)&amp;"-"&amp;RIGHT("000"&amp;FLOOR(tData[[#This Row],[Best]],$R$1)+$R$1-1,3)))</f>
        <v>450-499</v>
      </c>
      <c r="S723" s="51" t="str">
        <f>IF(ISBLANK(tData[[#This Row],[Tournament]]),"",IF(COUNT(tData[[#This Row],[R1]:[R3]])=0,"No show",RIGHT("000"&amp;FLOOR(tData[[#This Row],[Best]],$S$1),3)&amp;"-"&amp;RIGHT("000"&amp;FLOOR(tData[[#This Row],[Best]],$S$1)+$S$1-1,3)))</f>
        <v>460-469</v>
      </c>
      <c r="T723" s="58"/>
      <c r="U723" s="48" t="str">
        <f ca="1">IF(OR(tData[[#This Row],[Q]]="X",tData[[#This Row],[Q]]="*"),IFERROR(OFFSET(tComplete[[#Headers],[Next Round]],MATCH(tData[[#This Row],[Tournament]],tComplete[Tournament],0),0),""),"")</f>
        <v/>
      </c>
      <c r="V723" s="41" t="b">
        <f>IF(ISBLANK(tData[[#This Row],[Tournament]]),"",NOT(ISERR(FIND("SAP",UPPER(tData[[#This Row],[Team]])))))</f>
        <v>0</v>
      </c>
    </row>
    <row r="724" spans="2:22" ht="16" x14ac:dyDescent="0.2">
      <c r="B724" s="41" t="s">
        <v>231</v>
      </c>
      <c r="C724" s="41"/>
      <c r="D724" s="41" t="str">
        <f ca="1">IFERROR(OFFSET(tComplete[[#Headers],[Country]],MATCH(tData[[#This Row],[Tournament]],tComplete[Tournament],0),0),"")</f>
        <v>DE</v>
      </c>
      <c r="E724" s="49">
        <f ca="1">IFERROR(OFFSET(tComplete[[#Headers],[Date]],MATCH(tData[[#This Row],[Tournament]],tComplete[Tournament],0),0),"")</f>
        <v>46082</v>
      </c>
      <c r="F724" s="49" t="str">
        <f ca="1">IFERROR(OFFSET(tComplete[[#Headers],[Round]],MATCH(tData[[#This Row],[Tournament]],tComplete[Tournament],0),0),"")</f>
        <v>Qualifier</v>
      </c>
      <c r="G724" s="41" t="s">
        <v>321</v>
      </c>
      <c r="H724" s="41">
        <v>285</v>
      </c>
      <c r="I724" s="41">
        <v>345</v>
      </c>
      <c r="J724" s="41">
        <v>330</v>
      </c>
      <c r="K724" s="41">
        <v>480</v>
      </c>
      <c r="L724" s="41">
        <v>280</v>
      </c>
      <c r="M724" s="41"/>
      <c r="N724" s="41"/>
      <c r="O724" s="48">
        <f>IF(ISBLANK(B724),"",IF(COUNT(tData[[#This Row],[R1]:[R3]])=0,"",MAX(tData[[#This Row],[R1]:[R3]])))</f>
        <v>345</v>
      </c>
      <c r="P724" s="50">
        <f>IF(ISBLANK(tData[[#This Row],[Tournament]]),"",IF(COUNT(tData[[#This Row],[R1]:[R3]])=0,"",MAX(tData[[#This Row],[R1]:[R3]],tData[[#This Row],[QF]:[F2]])))</f>
        <v>480</v>
      </c>
      <c r="Q724" s="51">
        <f>IF(ISBLANK(tData[[#This Row],[Tournament]]),"",IFERROR(AVERAGE(tData[[#This Row],[R1]:[R3]],tData[[#This Row],[QF]:[F2]]),""))</f>
        <v>344</v>
      </c>
      <c r="R724" s="51" t="str">
        <f>IF(ISBLANK(tData[[#This Row],[Tournament]]),"",IF(COUNT(tData[[#This Row],[R1]:[R3]])=0,"No show",RIGHT("000"&amp;FLOOR(tData[[#This Row],[Best]],$R$1),3)&amp;"-"&amp;RIGHT("000"&amp;FLOOR(tData[[#This Row],[Best]],$R$1)+$R$1-1,3)))</f>
        <v>450-499</v>
      </c>
      <c r="S724" s="51" t="str">
        <f>IF(ISBLANK(tData[[#This Row],[Tournament]]),"",IF(COUNT(tData[[#This Row],[R1]:[R3]])=0,"No show",RIGHT("000"&amp;FLOOR(tData[[#This Row],[Best]],$S$1),3)&amp;"-"&amp;RIGHT("000"&amp;FLOOR(tData[[#This Row],[Best]],$S$1)+$S$1-1,3)))</f>
        <v>480-489</v>
      </c>
      <c r="T724" s="58" t="s">
        <v>74</v>
      </c>
      <c r="U724" s="48" t="str">
        <f ca="1">IF(OR(tData[[#This Row],[Q]]="X",tData[[#This Row],[Q]]="*"),IFERROR(OFFSET(tComplete[[#Headers],[Next Round]],MATCH(tData[[#This Row],[Tournament]],tComplete[Tournament],0),0),""),"")</f>
        <v>Finale 2025/26 - Leipzig</v>
      </c>
      <c r="V724" s="41" t="b">
        <f>IF(ISBLANK(tData[[#This Row],[Tournament]]),"",NOT(ISERR(FIND("SAP",UPPER(tData[[#This Row],[Team]])))))</f>
        <v>0</v>
      </c>
    </row>
    <row r="725" spans="2:22" ht="16" x14ac:dyDescent="0.2">
      <c r="B725" s="41" t="s">
        <v>231</v>
      </c>
      <c r="C725" s="41"/>
      <c r="D725" s="41" t="str">
        <f ca="1">IFERROR(OFFSET(tComplete[[#Headers],[Country]],MATCH(tData[[#This Row],[Tournament]],tComplete[Tournament],0),0),"")</f>
        <v>DE</v>
      </c>
      <c r="E725" s="49">
        <f ca="1">IFERROR(OFFSET(tComplete[[#Headers],[Date]],MATCH(tData[[#This Row],[Tournament]],tComplete[Tournament],0),0),"")</f>
        <v>46082</v>
      </c>
      <c r="F725" s="49" t="str">
        <f ca="1">IFERROR(OFFSET(tComplete[[#Headers],[Round]],MATCH(tData[[#This Row],[Tournament]],tComplete[Tournament],0),0),"")</f>
        <v>Qualifier</v>
      </c>
      <c r="G725" s="41" t="s">
        <v>322</v>
      </c>
      <c r="H725" s="41">
        <v>205</v>
      </c>
      <c r="I725" s="41">
        <v>320</v>
      </c>
      <c r="J725" s="41">
        <v>350</v>
      </c>
      <c r="K725" s="41">
        <v>350</v>
      </c>
      <c r="L725" s="41"/>
      <c r="M725" s="41"/>
      <c r="N725" s="41"/>
      <c r="O725" s="48">
        <f>IF(ISBLANK(B725),"",IF(COUNT(tData[[#This Row],[R1]:[R3]])=0,"",MAX(tData[[#This Row],[R1]:[R3]])))</f>
        <v>350</v>
      </c>
      <c r="P725" s="50">
        <f>IF(ISBLANK(tData[[#This Row],[Tournament]]),"",IF(COUNT(tData[[#This Row],[R1]:[R3]])=0,"",MAX(tData[[#This Row],[R1]:[R3]],tData[[#This Row],[QF]:[F2]])))</f>
        <v>350</v>
      </c>
      <c r="Q725" s="51">
        <f>IF(ISBLANK(tData[[#This Row],[Tournament]]),"",IFERROR(AVERAGE(tData[[#This Row],[R1]:[R3]],tData[[#This Row],[QF]:[F2]]),""))</f>
        <v>306.25</v>
      </c>
      <c r="R725" s="51" t="str">
        <f>IF(ISBLANK(tData[[#This Row],[Tournament]]),"",IF(COUNT(tData[[#This Row],[R1]:[R3]])=0,"No show",RIGHT("000"&amp;FLOOR(tData[[#This Row],[Best]],$R$1),3)&amp;"-"&amp;RIGHT("000"&amp;FLOOR(tData[[#This Row],[Best]],$R$1)+$R$1-1,3)))</f>
        <v>350-399</v>
      </c>
      <c r="S725" s="51" t="str">
        <f>IF(ISBLANK(tData[[#This Row],[Tournament]]),"",IF(COUNT(tData[[#This Row],[R1]:[R3]])=0,"No show",RIGHT("000"&amp;FLOOR(tData[[#This Row],[Best]],$S$1),3)&amp;"-"&amp;RIGHT("000"&amp;FLOOR(tData[[#This Row],[Best]],$S$1)+$S$1-1,3)))</f>
        <v>350-359</v>
      </c>
      <c r="T725" s="58"/>
      <c r="U725" s="48" t="str">
        <f ca="1">IF(OR(tData[[#This Row],[Q]]="X",tData[[#This Row],[Q]]="*"),IFERROR(OFFSET(tComplete[[#Headers],[Next Round]],MATCH(tData[[#This Row],[Tournament]],tComplete[Tournament],0),0),""),"")</f>
        <v/>
      </c>
      <c r="V725" s="41" t="b">
        <f>IF(ISBLANK(tData[[#This Row],[Tournament]]),"",NOT(ISERR(FIND("SAP",UPPER(tData[[#This Row],[Team]])))))</f>
        <v>0</v>
      </c>
    </row>
    <row r="726" spans="2:22" ht="16" x14ac:dyDescent="0.2">
      <c r="B726" s="41" t="s">
        <v>231</v>
      </c>
      <c r="C726" s="41"/>
      <c r="D726" s="41" t="str">
        <f ca="1">IFERROR(OFFSET(tComplete[[#Headers],[Country]],MATCH(tData[[#This Row],[Tournament]],tComplete[Tournament],0),0),"")</f>
        <v>DE</v>
      </c>
      <c r="E726" s="49">
        <f ca="1">IFERROR(OFFSET(tComplete[[#Headers],[Date]],MATCH(tData[[#This Row],[Tournament]],tComplete[Tournament],0),0),"")</f>
        <v>46082</v>
      </c>
      <c r="F726" s="49" t="str">
        <f ca="1">IFERROR(OFFSET(tComplete[[#Headers],[Round]],MATCH(tData[[#This Row],[Tournament]],tComplete[Tournament],0),0),"")</f>
        <v>Qualifier</v>
      </c>
      <c r="G726" s="41" t="s">
        <v>170</v>
      </c>
      <c r="H726" s="41">
        <v>65</v>
      </c>
      <c r="I726" s="41">
        <v>360</v>
      </c>
      <c r="J726" s="41">
        <v>375</v>
      </c>
      <c r="K726" s="41">
        <v>345</v>
      </c>
      <c r="L726" s="41"/>
      <c r="M726" s="41"/>
      <c r="N726" s="41"/>
      <c r="O726" s="48">
        <f>IF(ISBLANK(B726),"",IF(COUNT(tData[[#This Row],[R1]:[R3]])=0,"",MAX(tData[[#This Row],[R1]:[R3]])))</f>
        <v>375</v>
      </c>
      <c r="P726" s="50">
        <f>IF(ISBLANK(tData[[#This Row],[Tournament]]),"",IF(COUNT(tData[[#This Row],[R1]:[R3]])=0,"",MAX(tData[[#This Row],[R1]:[R3]],tData[[#This Row],[QF]:[F2]])))</f>
        <v>375</v>
      </c>
      <c r="Q726" s="51">
        <f>IF(ISBLANK(tData[[#This Row],[Tournament]]),"",IFERROR(AVERAGE(tData[[#This Row],[R1]:[R3]],tData[[#This Row],[QF]:[F2]]),""))</f>
        <v>286.25</v>
      </c>
      <c r="R726" s="51" t="str">
        <f>IF(ISBLANK(tData[[#This Row],[Tournament]]),"",IF(COUNT(tData[[#This Row],[R1]:[R3]])=0,"No show",RIGHT("000"&amp;FLOOR(tData[[#This Row],[Best]],$R$1),3)&amp;"-"&amp;RIGHT("000"&amp;FLOOR(tData[[#This Row],[Best]],$R$1)+$R$1-1,3)))</f>
        <v>350-399</v>
      </c>
      <c r="S726" s="51" t="str">
        <f>IF(ISBLANK(tData[[#This Row],[Tournament]]),"",IF(COUNT(tData[[#This Row],[R1]:[R3]])=0,"No show",RIGHT("000"&amp;FLOOR(tData[[#This Row],[Best]],$S$1),3)&amp;"-"&amp;RIGHT("000"&amp;FLOOR(tData[[#This Row],[Best]],$S$1)+$S$1-1,3)))</f>
        <v>370-379</v>
      </c>
      <c r="T726" s="58"/>
      <c r="U726" s="48" t="str">
        <f ca="1">IF(OR(tData[[#This Row],[Q]]="X",tData[[#This Row],[Q]]="*"),IFERROR(OFFSET(tComplete[[#Headers],[Next Round]],MATCH(tData[[#This Row],[Tournament]],tComplete[Tournament],0),0),""),"")</f>
        <v/>
      </c>
      <c r="V726" s="41" t="b">
        <f>IF(ISBLANK(tData[[#This Row],[Tournament]]),"",NOT(ISERR(FIND("SAP",UPPER(tData[[#This Row],[Team]])))))</f>
        <v>0</v>
      </c>
    </row>
    <row r="727" spans="2:22" ht="16" x14ac:dyDescent="0.2">
      <c r="B727" s="41" t="s">
        <v>231</v>
      </c>
      <c r="C727" s="41"/>
      <c r="D727" s="41" t="str">
        <f ca="1">IFERROR(OFFSET(tComplete[[#Headers],[Country]],MATCH(tData[[#This Row],[Tournament]],tComplete[Tournament],0),0),"")</f>
        <v>DE</v>
      </c>
      <c r="E727" s="49">
        <f ca="1">IFERROR(OFFSET(tComplete[[#Headers],[Date]],MATCH(tData[[#This Row],[Tournament]],tComplete[Tournament],0),0),"")</f>
        <v>46082</v>
      </c>
      <c r="F727" s="49" t="str">
        <f ca="1">IFERROR(OFFSET(tComplete[[#Headers],[Round]],MATCH(tData[[#This Row],[Tournament]],tComplete[Tournament],0),0),"")</f>
        <v>Qualifier</v>
      </c>
      <c r="G727" s="41" t="s">
        <v>286</v>
      </c>
      <c r="H727" s="41">
        <v>400</v>
      </c>
      <c r="I727" s="41">
        <v>370</v>
      </c>
      <c r="J727" s="41">
        <v>465</v>
      </c>
      <c r="K727" s="41">
        <v>305</v>
      </c>
      <c r="L727" s="41"/>
      <c r="M727" s="41"/>
      <c r="N727" s="41"/>
      <c r="O727" s="48">
        <f>IF(ISBLANK(B727),"",IF(COUNT(tData[[#This Row],[R1]:[R3]])=0,"",MAX(tData[[#This Row],[R1]:[R3]])))</f>
        <v>465</v>
      </c>
      <c r="P727" s="50">
        <f>IF(ISBLANK(tData[[#This Row],[Tournament]]),"",IF(COUNT(tData[[#This Row],[R1]:[R3]])=0,"",MAX(tData[[#This Row],[R1]:[R3]],tData[[#This Row],[QF]:[F2]])))</f>
        <v>465</v>
      </c>
      <c r="Q727" s="51">
        <f>IF(ISBLANK(tData[[#This Row],[Tournament]]),"",IFERROR(AVERAGE(tData[[#This Row],[R1]:[R3]],tData[[#This Row],[QF]:[F2]]),""))</f>
        <v>385</v>
      </c>
      <c r="R727" s="51" t="str">
        <f>IF(ISBLANK(tData[[#This Row],[Tournament]]),"",IF(COUNT(tData[[#This Row],[R1]:[R3]])=0,"No show",RIGHT("000"&amp;FLOOR(tData[[#This Row],[Best]],$R$1),3)&amp;"-"&amp;RIGHT("000"&amp;FLOOR(tData[[#This Row],[Best]],$R$1)+$R$1-1,3)))</f>
        <v>450-499</v>
      </c>
      <c r="S727" s="51" t="str">
        <f>IF(ISBLANK(tData[[#This Row],[Tournament]]),"",IF(COUNT(tData[[#This Row],[R1]:[R3]])=0,"No show",RIGHT("000"&amp;FLOOR(tData[[#This Row],[Best]],$S$1),3)&amp;"-"&amp;RIGHT("000"&amp;FLOOR(tData[[#This Row],[Best]],$S$1)+$S$1-1,3)))</f>
        <v>460-469</v>
      </c>
      <c r="T727" s="58" t="s">
        <v>74</v>
      </c>
      <c r="U727" s="48" t="str">
        <f ca="1">IF(OR(tData[[#This Row],[Q]]="X",tData[[#This Row],[Q]]="*"),IFERROR(OFFSET(tComplete[[#Headers],[Next Round]],MATCH(tData[[#This Row],[Tournament]],tComplete[Tournament],0),0),""),"")</f>
        <v>Finale 2025/26 - Leipzig</v>
      </c>
      <c r="V727" s="41" t="b">
        <f>IF(ISBLANK(tData[[#This Row],[Tournament]]),"",NOT(ISERR(FIND("SAP",UPPER(tData[[#This Row],[Team]])))))</f>
        <v>0</v>
      </c>
    </row>
    <row r="728" spans="2:22" ht="16" x14ac:dyDescent="0.2">
      <c r="B728" s="41" t="s">
        <v>231</v>
      </c>
      <c r="C728" s="41"/>
      <c r="D728" s="41" t="str">
        <f ca="1">IFERROR(OFFSET(tComplete[[#Headers],[Country]],MATCH(tData[[#This Row],[Tournament]],tComplete[Tournament],0),0),"")</f>
        <v>DE</v>
      </c>
      <c r="E728" s="49">
        <f ca="1">IFERROR(OFFSET(tComplete[[#Headers],[Date]],MATCH(tData[[#This Row],[Tournament]],tComplete[Tournament],0),0),"")</f>
        <v>46082</v>
      </c>
      <c r="F728" s="49" t="str">
        <f ca="1">IFERROR(OFFSET(tComplete[[#Headers],[Round]],MATCH(tData[[#This Row],[Tournament]],tComplete[Tournament],0),0),"")</f>
        <v>Qualifier</v>
      </c>
      <c r="G728" s="41" t="s">
        <v>969</v>
      </c>
      <c r="H728" s="41">
        <v>145</v>
      </c>
      <c r="I728" s="41">
        <v>310</v>
      </c>
      <c r="J728" s="41">
        <v>325</v>
      </c>
      <c r="K728" s="41">
        <v>265</v>
      </c>
      <c r="L728" s="41"/>
      <c r="M728" s="41"/>
      <c r="N728" s="41"/>
      <c r="O728" s="48">
        <f>IF(ISBLANK(B728),"",IF(COUNT(tData[[#This Row],[R1]:[R3]])=0,"",MAX(tData[[#This Row],[R1]:[R3]])))</f>
        <v>325</v>
      </c>
      <c r="P728" s="50">
        <f>IF(ISBLANK(tData[[#This Row],[Tournament]]),"",IF(COUNT(tData[[#This Row],[R1]:[R3]])=0,"",MAX(tData[[#This Row],[R1]:[R3]],tData[[#This Row],[QF]:[F2]])))</f>
        <v>325</v>
      </c>
      <c r="Q728" s="51">
        <f>IF(ISBLANK(tData[[#This Row],[Tournament]]),"",IFERROR(AVERAGE(tData[[#This Row],[R1]:[R3]],tData[[#This Row],[QF]:[F2]]),""))</f>
        <v>261.25</v>
      </c>
      <c r="R728" s="51" t="str">
        <f>IF(ISBLANK(tData[[#This Row],[Tournament]]),"",IF(COUNT(tData[[#This Row],[R1]:[R3]])=0,"No show",RIGHT("000"&amp;FLOOR(tData[[#This Row],[Best]],$R$1),3)&amp;"-"&amp;RIGHT("000"&amp;FLOOR(tData[[#This Row],[Best]],$R$1)+$R$1-1,3)))</f>
        <v>300-349</v>
      </c>
      <c r="S728" s="51" t="str">
        <f>IF(ISBLANK(tData[[#This Row],[Tournament]]),"",IF(COUNT(tData[[#This Row],[R1]:[R3]])=0,"No show",RIGHT("000"&amp;FLOOR(tData[[#This Row],[Best]],$S$1),3)&amp;"-"&amp;RIGHT("000"&amp;FLOOR(tData[[#This Row],[Best]],$S$1)+$S$1-1,3)))</f>
        <v>320-329</v>
      </c>
      <c r="T728" s="58"/>
      <c r="U728" s="48" t="str">
        <f ca="1">IF(OR(tData[[#This Row],[Q]]="X",tData[[#This Row],[Q]]="*"),IFERROR(OFFSET(tComplete[[#Headers],[Next Round]],MATCH(tData[[#This Row],[Tournament]],tComplete[Tournament],0),0),""),"")</f>
        <v/>
      </c>
      <c r="V728" s="41" t="b">
        <f>IF(ISBLANK(tData[[#This Row],[Tournament]]),"",NOT(ISERR(FIND("SAP",UPPER(tData[[#This Row],[Team]])))))</f>
        <v>0</v>
      </c>
    </row>
    <row r="729" spans="2:22" ht="16" x14ac:dyDescent="0.2">
      <c r="B729" s="41" t="s">
        <v>231</v>
      </c>
      <c r="C729" s="41"/>
      <c r="D729" s="41" t="str">
        <f ca="1">IFERROR(OFFSET(tComplete[[#Headers],[Country]],MATCH(tData[[#This Row],[Tournament]],tComplete[Tournament],0),0),"")</f>
        <v>DE</v>
      </c>
      <c r="E729" s="49">
        <f ca="1">IFERROR(OFFSET(tComplete[[#Headers],[Date]],MATCH(tData[[#This Row],[Tournament]],tComplete[Tournament],0),0),"")</f>
        <v>46082</v>
      </c>
      <c r="F729" s="49" t="str">
        <f ca="1">IFERROR(OFFSET(tComplete[[#Headers],[Round]],MATCH(tData[[#This Row],[Tournament]],tComplete[Tournament],0),0),"")</f>
        <v>Qualifier</v>
      </c>
      <c r="G729" s="41" t="s">
        <v>348</v>
      </c>
      <c r="H729" s="41">
        <v>310</v>
      </c>
      <c r="I729" s="41">
        <v>70</v>
      </c>
      <c r="J729" s="41">
        <v>175</v>
      </c>
      <c r="K729" s="41"/>
      <c r="L729" s="41"/>
      <c r="M729" s="41"/>
      <c r="N729" s="41"/>
      <c r="O729" s="48">
        <f>IF(ISBLANK(B729),"",IF(COUNT(tData[[#This Row],[R1]:[R3]])=0,"",MAX(tData[[#This Row],[R1]:[R3]])))</f>
        <v>310</v>
      </c>
      <c r="P729" s="50">
        <f>IF(ISBLANK(tData[[#This Row],[Tournament]]),"",IF(COUNT(tData[[#This Row],[R1]:[R3]])=0,"",MAX(tData[[#This Row],[R1]:[R3]],tData[[#This Row],[QF]:[F2]])))</f>
        <v>310</v>
      </c>
      <c r="Q729" s="51">
        <f>IF(ISBLANK(tData[[#This Row],[Tournament]]),"",IFERROR(AVERAGE(tData[[#This Row],[R1]:[R3]],tData[[#This Row],[QF]:[F2]]),""))</f>
        <v>185</v>
      </c>
      <c r="R729" s="51" t="str">
        <f>IF(ISBLANK(tData[[#This Row],[Tournament]]),"",IF(COUNT(tData[[#This Row],[R1]:[R3]])=0,"No show",RIGHT("000"&amp;FLOOR(tData[[#This Row],[Best]],$R$1),3)&amp;"-"&amp;RIGHT("000"&amp;FLOOR(tData[[#This Row],[Best]],$R$1)+$R$1-1,3)))</f>
        <v>300-349</v>
      </c>
      <c r="S729" s="51" t="str">
        <f>IF(ISBLANK(tData[[#This Row],[Tournament]]),"",IF(COUNT(tData[[#This Row],[R1]:[R3]])=0,"No show",RIGHT("000"&amp;FLOOR(tData[[#This Row],[Best]],$S$1),3)&amp;"-"&amp;RIGHT("000"&amp;FLOOR(tData[[#This Row],[Best]],$S$1)+$S$1-1,3)))</f>
        <v>310-319</v>
      </c>
      <c r="T729" s="58"/>
      <c r="U729" s="48" t="str">
        <f ca="1">IF(OR(tData[[#This Row],[Q]]="X",tData[[#This Row],[Q]]="*"),IFERROR(OFFSET(tComplete[[#Headers],[Next Round]],MATCH(tData[[#This Row],[Tournament]],tComplete[Tournament],0),0),""),"")</f>
        <v/>
      </c>
      <c r="V729" s="41" t="b">
        <f>IF(ISBLANK(tData[[#This Row],[Tournament]]),"",NOT(ISERR(FIND("SAP",UPPER(tData[[#This Row],[Team]])))))</f>
        <v>0</v>
      </c>
    </row>
    <row r="730" spans="2:22" ht="16" x14ac:dyDescent="0.2">
      <c r="B730" s="41" t="s">
        <v>231</v>
      </c>
      <c r="C730" s="41"/>
      <c r="D730" s="41" t="str">
        <f ca="1">IFERROR(OFFSET(tComplete[[#Headers],[Country]],MATCH(tData[[#This Row],[Tournament]],tComplete[Tournament],0),0),"")</f>
        <v>DE</v>
      </c>
      <c r="E730" s="49">
        <f ca="1">IFERROR(OFFSET(tComplete[[#Headers],[Date]],MATCH(tData[[#This Row],[Tournament]],tComplete[Tournament],0),0),"")</f>
        <v>46082</v>
      </c>
      <c r="F730" s="49" t="str">
        <f ca="1">IFERROR(OFFSET(tComplete[[#Headers],[Round]],MATCH(tData[[#This Row],[Tournament]],tComplete[Tournament],0),0),"")</f>
        <v>Qualifier</v>
      </c>
      <c r="G730" s="41" t="s">
        <v>970</v>
      </c>
      <c r="H730" s="41">
        <v>260</v>
      </c>
      <c r="I730" s="41">
        <v>260</v>
      </c>
      <c r="J730" s="41">
        <v>300</v>
      </c>
      <c r="K730" s="41"/>
      <c r="L730" s="41"/>
      <c r="M730" s="41"/>
      <c r="N730" s="41"/>
      <c r="O730" s="48">
        <f>IF(ISBLANK(B730),"",IF(COUNT(tData[[#This Row],[R1]:[R3]])=0,"",MAX(tData[[#This Row],[R1]:[R3]])))</f>
        <v>300</v>
      </c>
      <c r="P730" s="50">
        <f>IF(ISBLANK(tData[[#This Row],[Tournament]]),"",IF(COUNT(tData[[#This Row],[R1]:[R3]])=0,"",MAX(tData[[#This Row],[R1]:[R3]],tData[[#This Row],[QF]:[F2]])))</f>
        <v>300</v>
      </c>
      <c r="Q730" s="51">
        <f>IF(ISBLANK(tData[[#This Row],[Tournament]]),"",IFERROR(AVERAGE(tData[[#This Row],[R1]:[R3]],tData[[#This Row],[QF]:[F2]]),""))</f>
        <v>273.33333333333331</v>
      </c>
      <c r="R730" s="51" t="str">
        <f>IF(ISBLANK(tData[[#This Row],[Tournament]]),"",IF(COUNT(tData[[#This Row],[R1]:[R3]])=0,"No show",RIGHT("000"&amp;FLOOR(tData[[#This Row],[Best]],$R$1),3)&amp;"-"&amp;RIGHT("000"&amp;FLOOR(tData[[#This Row],[Best]],$R$1)+$R$1-1,3)))</f>
        <v>300-349</v>
      </c>
      <c r="S730" s="51" t="str">
        <f>IF(ISBLANK(tData[[#This Row],[Tournament]]),"",IF(COUNT(tData[[#This Row],[R1]:[R3]])=0,"No show",RIGHT("000"&amp;FLOOR(tData[[#This Row],[Best]],$S$1),3)&amp;"-"&amp;RIGHT("000"&amp;FLOOR(tData[[#This Row],[Best]],$S$1)+$S$1-1,3)))</f>
        <v>300-309</v>
      </c>
      <c r="T730" s="58"/>
      <c r="U730" s="48" t="str">
        <f ca="1">IF(OR(tData[[#This Row],[Q]]="X",tData[[#This Row],[Q]]="*"),IFERROR(OFFSET(tComplete[[#Headers],[Next Round]],MATCH(tData[[#This Row],[Tournament]],tComplete[Tournament],0),0),""),"")</f>
        <v/>
      </c>
      <c r="V730" s="41" t="b">
        <f>IF(ISBLANK(tData[[#This Row],[Tournament]]),"",NOT(ISERR(FIND("SAP",UPPER(tData[[#This Row],[Team]])))))</f>
        <v>0</v>
      </c>
    </row>
    <row r="731" spans="2:22" ht="16" x14ac:dyDescent="0.2">
      <c r="B731" s="41" t="s">
        <v>231</v>
      </c>
      <c r="C731" s="41"/>
      <c r="D731" s="41" t="str">
        <f ca="1">IFERROR(OFFSET(tComplete[[#Headers],[Country]],MATCH(tData[[#This Row],[Tournament]],tComplete[Tournament],0),0),"")</f>
        <v>DE</v>
      </c>
      <c r="E731" s="49">
        <f ca="1">IFERROR(OFFSET(tComplete[[#Headers],[Date]],MATCH(tData[[#This Row],[Tournament]],tComplete[Tournament],0),0),"")</f>
        <v>46082</v>
      </c>
      <c r="F731" s="49" t="str">
        <f ca="1">IFERROR(OFFSET(tComplete[[#Headers],[Round]],MATCH(tData[[#This Row],[Tournament]],tComplete[Tournament],0),0),"")</f>
        <v>Qualifier</v>
      </c>
      <c r="G731" s="41" t="s">
        <v>796</v>
      </c>
      <c r="H731" s="41">
        <v>295</v>
      </c>
      <c r="I731" s="41">
        <v>215</v>
      </c>
      <c r="J731" s="41">
        <v>215</v>
      </c>
      <c r="K731" s="41"/>
      <c r="L731" s="41"/>
      <c r="M731" s="41"/>
      <c r="N731" s="41"/>
      <c r="O731" s="48">
        <f>IF(ISBLANK(B731),"",IF(COUNT(tData[[#This Row],[R1]:[R3]])=0,"",MAX(tData[[#This Row],[R1]:[R3]])))</f>
        <v>295</v>
      </c>
      <c r="P731" s="50">
        <f>IF(ISBLANK(tData[[#This Row],[Tournament]]),"",IF(COUNT(tData[[#This Row],[R1]:[R3]])=0,"",MAX(tData[[#This Row],[R1]:[R3]],tData[[#This Row],[QF]:[F2]])))</f>
        <v>295</v>
      </c>
      <c r="Q731" s="51">
        <f>IF(ISBLANK(tData[[#This Row],[Tournament]]),"",IFERROR(AVERAGE(tData[[#This Row],[R1]:[R3]],tData[[#This Row],[QF]:[F2]]),""))</f>
        <v>241.66666666666666</v>
      </c>
      <c r="R731" s="51" t="str">
        <f>IF(ISBLANK(tData[[#This Row],[Tournament]]),"",IF(COUNT(tData[[#This Row],[R1]:[R3]])=0,"No show",RIGHT("000"&amp;FLOOR(tData[[#This Row],[Best]],$R$1),3)&amp;"-"&amp;RIGHT("000"&amp;FLOOR(tData[[#This Row],[Best]],$R$1)+$R$1-1,3)))</f>
        <v>250-299</v>
      </c>
      <c r="S731" s="51" t="str">
        <f>IF(ISBLANK(tData[[#This Row],[Tournament]]),"",IF(COUNT(tData[[#This Row],[R1]:[R3]])=0,"No show",RIGHT("000"&amp;FLOOR(tData[[#This Row],[Best]],$S$1),3)&amp;"-"&amp;RIGHT("000"&amp;FLOOR(tData[[#This Row],[Best]],$S$1)+$S$1-1,3)))</f>
        <v>290-299</v>
      </c>
      <c r="T731" s="58"/>
      <c r="U731" s="48" t="str">
        <f ca="1">IF(OR(tData[[#This Row],[Q]]="X",tData[[#This Row],[Q]]="*"),IFERROR(OFFSET(tComplete[[#Headers],[Next Round]],MATCH(tData[[#This Row],[Tournament]],tComplete[Tournament],0),0),""),"")</f>
        <v/>
      </c>
      <c r="V731" s="41" t="b">
        <f>IF(ISBLANK(tData[[#This Row],[Tournament]]),"",NOT(ISERR(FIND("SAP",UPPER(tData[[#This Row],[Team]])))))</f>
        <v>0</v>
      </c>
    </row>
    <row r="732" spans="2:22" ht="16" x14ac:dyDescent="0.2">
      <c r="B732" s="41" t="s">
        <v>231</v>
      </c>
      <c r="C732" s="41"/>
      <c r="D732" s="41" t="str">
        <f ca="1">IFERROR(OFFSET(tComplete[[#Headers],[Country]],MATCH(tData[[#This Row],[Tournament]],tComplete[Tournament],0),0),"")</f>
        <v>DE</v>
      </c>
      <c r="E732" s="49">
        <f ca="1">IFERROR(OFFSET(tComplete[[#Headers],[Date]],MATCH(tData[[#This Row],[Tournament]],tComplete[Tournament],0),0),"")</f>
        <v>46082</v>
      </c>
      <c r="F732" s="49" t="str">
        <f ca="1">IFERROR(OFFSET(tComplete[[#Headers],[Round]],MATCH(tData[[#This Row],[Tournament]],tComplete[Tournament],0),0),"")</f>
        <v>Qualifier</v>
      </c>
      <c r="G732" s="41" t="s">
        <v>444</v>
      </c>
      <c r="H732" s="41">
        <v>240</v>
      </c>
      <c r="I732" s="41">
        <v>280</v>
      </c>
      <c r="J732" s="41">
        <v>235</v>
      </c>
      <c r="K732" s="41"/>
      <c r="L732" s="48"/>
      <c r="M732" s="48"/>
      <c r="N732" s="48"/>
      <c r="O732" s="48">
        <f>IF(ISBLANK(B732),"",IF(COUNT(tData[[#This Row],[R1]:[R3]])=0,"",MAX(tData[[#This Row],[R1]:[R3]])))</f>
        <v>280</v>
      </c>
      <c r="P732" s="50">
        <f>IF(ISBLANK(tData[[#This Row],[Tournament]]),"",IF(COUNT(tData[[#This Row],[R1]:[R3]])=0,"",MAX(tData[[#This Row],[R1]:[R3]],tData[[#This Row],[QF]:[F2]])))</f>
        <v>280</v>
      </c>
      <c r="Q732" s="51">
        <f>IF(ISBLANK(tData[[#This Row],[Tournament]]),"",IFERROR(AVERAGE(tData[[#This Row],[R1]:[R3]],tData[[#This Row],[QF]:[F2]]),""))</f>
        <v>251.66666666666666</v>
      </c>
      <c r="R732" s="51" t="str">
        <f>IF(ISBLANK(tData[[#This Row],[Tournament]]),"",IF(COUNT(tData[[#This Row],[R1]:[R3]])=0,"No show",RIGHT("000"&amp;FLOOR(tData[[#This Row],[Best]],$R$1),3)&amp;"-"&amp;RIGHT("000"&amp;FLOOR(tData[[#This Row],[Best]],$R$1)+$R$1-1,3)))</f>
        <v>250-299</v>
      </c>
      <c r="S732" s="51" t="str">
        <f>IF(ISBLANK(tData[[#This Row],[Tournament]]),"",IF(COUNT(tData[[#This Row],[R1]:[R3]])=0,"No show",RIGHT("000"&amp;FLOOR(tData[[#This Row],[Best]],$S$1),3)&amp;"-"&amp;RIGHT("000"&amp;FLOOR(tData[[#This Row],[Best]],$S$1)+$S$1-1,3)))</f>
        <v>280-289</v>
      </c>
      <c r="T732" s="58"/>
      <c r="U732" s="48" t="str">
        <f ca="1">IF(OR(tData[[#This Row],[Q]]="X",tData[[#This Row],[Q]]="*"),IFERROR(OFFSET(tComplete[[#Headers],[Next Round]],MATCH(tData[[#This Row],[Tournament]],tComplete[Tournament],0),0),""),"")</f>
        <v/>
      </c>
      <c r="V732" s="41" t="b">
        <f>IF(ISBLANK(tData[[#This Row],[Tournament]]),"",NOT(ISERR(FIND("SAP",UPPER(tData[[#This Row],[Team]])))))</f>
        <v>0</v>
      </c>
    </row>
    <row r="733" spans="2:22" ht="16" x14ac:dyDescent="0.2">
      <c r="B733" s="41" t="s">
        <v>231</v>
      </c>
      <c r="C733" s="41"/>
      <c r="D733" s="41" t="str">
        <f ca="1">IFERROR(OFFSET(tComplete[[#Headers],[Country]],MATCH(tData[[#This Row],[Tournament]],tComplete[Tournament],0),0),"")</f>
        <v>DE</v>
      </c>
      <c r="E733" s="49">
        <f ca="1">IFERROR(OFFSET(tComplete[[#Headers],[Date]],MATCH(tData[[#This Row],[Tournament]],tComplete[Tournament],0),0),"")</f>
        <v>46082</v>
      </c>
      <c r="F733" s="49" t="str">
        <f ca="1">IFERROR(OFFSET(tComplete[[#Headers],[Round]],MATCH(tData[[#This Row],[Tournament]],tComplete[Tournament],0),0),"")</f>
        <v>Qualifier</v>
      </c>
      <c r="G733" s="41" t="s">
        <v>870</v>
      </c>
      <c r="H733" s="41">
        <v>265</v>
      </c>
      <c r="I733" s="41">
        <v>255</v>
      </c>
      <c r="J733" s="41">
        <v>235</v>
      </c>
      <c r="K733" s="41"/>
      <c r="L733" s="48"/>
      <c r="M733" s="48"/>
      <c r="N733" s="48"/>
      <c r="O733" s="48">
        <f>IF(ISBLANK(B733),"",IF(COUNT(tData[[#This Row],[R1]:[R3]])=0,"",MAX(tData[[#This Row],[R1]:[R3]])))</f>
        <v>265</v>
      </c>
      <c r="P733" s="50">
        <f>IF(ISBLANK(tData[[#This Row],[Tournament]]),"",IF(COUNT(tData[[#This Row],[R1]:[R3]])=0,"",MAX(tData[[#This Row],[R1]:[R3]],tData[[#This Row],[QF]:[F2]])))</f>
        <v>265</v>
      </c>
      <c r="Q733" s="51">
        <f>IF(ISBLANK(tData[[#This Row],[Tournament]]),"",IFERROR(AVERAGE(tData[[#This Row],[R1]:[R3]],tData[[#This Row],[QF]:[F2]]),""))</f>
        <v>251.66666666666666</v>
      </c>
      <c r="R733" s="51" t="str">
        <f>IF(ISBLANK(tData[[#This Row],[Tournament]]),"",IF(COUNT(tData[[#This Row],[R1]:[R3]])=0,"No show",RIGHT("000"&amp;FLOOR(tData[[#This Row],[Best]],$R$1),3)&amp;"-"&amp;RIGHT("000"&amp;FLOOR(tData[[#This Row],[Best]],$R$1)+$R$1-1,3)))</f>
        <v>250-299</v>
      </c>
      <c r="S733" s="51" t="str">
        <f>IF(ISBLANK(tData[[#This Row],[Tournament]]),"",IF(COUNT(tData[[#This Row],[R1]:[R3]])=0,"No show",RIGHT("000"&amp;FLOOR(tData[[#This Row],[Best]],$S$1),3)&amp;"-"&amp;RIGHT("000"&amp;FLOOR(tData[[#This Row],[Best]],$S$1)+$S$1-1,3)))</f>
        <v>260-269</v>
      </c>
      <c r="T733" s="58"/>
      <c r="U733" s="48" t="str">
        <f ca="1">IF(OR(tData[[#This Row],[Q]]="X",tData[[#This Row],[Q]]="*"),IFERROR(OFFSET(tComplete[[#Headers],[Next Round]],MATCH(tData[[#This Row],[Tournament]],tComplete[Tournament],0),0),""),"")</f>
        <v/>
      </c>
      <c r="V733" s="41" t="b">
        <f>IF(ISBLANK(tData[[#This Row],[Tournament]]),"",NOT(ISERR(FIND("SAP",UPPER(tData[[#This Row],[Team]])))))</f>
        <v>0</v>
      </c>
    </row>
    <row r="734" spans="2:22" ht="16" x14ac:dyDescent="0.2">
      <c r="B734" s="41" t="s">
        <v>231</v>
      </c>
      <c r="C734" s="41"/>
      <c r="D734" s="41" t="str">
        <f ca="1">IFERROR(OFFSET(tComplete[[#Headers],[Country]],MATCH(tData[[#This Row],[Tournament]],tComplete[Tournament],0),0),"")</f>
        <v>DE</v>
      </c>
      <c r="E734" s="49">
        <f ca="1">IFERROR(OFFSET(tComplete[[#Headers],[Date]],MATCH(tData[[#This Row],[Tournament]],tComplete[Tournament],0),0),"")</f>
        <v>46082</v>
      </c>
      <c r="F734" s="49" t="str">
        <f ca="1">IFERROR(OFFSET(tComplete[[#Headers],[Round]],MATCH(tData[[#This Row],[Tournament]],tComplete[Tournament],0),0),"")</f>
        <v>Qualifier</v>
      </c>
      <c r="G734" s="41" t="s">
        <v>813</v>
      </c>
      <c r="H734" s="41">
        <v>230</v>
      </c>
      <c r="I734" s="41">
        <v>145</v>
      </c>
      <c r="J734" s="41">
        <v>205</v>
      </c>
      <c r="K734" s="41"/>
      <c r="L734" s="48"/>
      <c r="M734" s="48"/>
      <c r="N734" s="48"/>
      <c r="O734" s="48">
        <f>IF(ISBLANK(B734),"",IF(COUNT(tData[[#This Row],[R1]:[R3]])=0,"",MAX(tData[[#This Row],[R1]:[R3]])))</f>
        <v>230</v>
      </c>
      <c r="P734" s="50">
        <f>IF(ISBLANK(tData[[#This Row],[Tournament]]),"",IF(COUNT(tData[[#This Row],[R1]:[R3]])=0,"",MAX(tData[[#This Row],[R1]:[R3]],tData[[#This Row],[QF]:[F2]])))</f>
        <v>230</v>
      </c>
      <c r="Q734" s="51">
        <f>IF(ISBLANK(tData[[#This Row],[Tournament]]),"",IFERROR(AVERAGE(tData[[#This Row],[R1]:[R3]],tData[[#This Row],[QF]:[F2]]),""))</f>
        <v>193.33333333333334</v>
      </c>
      <c r="R734" s="51" t="str">
        <f>IF(ISBLANK(tData[[#This Row],[Tournament]]),"",IF(COUNT(tData[[#This Row],[R1]:[R3]])=0,"No show",RIGHT("000"&amp;FLOOR(tData[[#This Row],[Best]],$R$1),3)&amp;"-"&amp;RIGHT("000"&amp;FLOOR(tData[[#This Row],[Best]],$R$1)+$R$1-1,3)))</f>
        <v>200-249</v>
      </c>
      <c r="S734" s="51" t="str">
        <f>IF(ISBLANK(tData[[#This Row],[Tournament]]),"",IF(COUNT(tData[[#This Row],[R1]:[R3]])=0,"No show",RIGHT("000"&amp;FLOOR(tData[[#This Row],[Best]],$S$1),3)&amp;"-"&amp;RIGHT("000"&amp;FLOOR(tData[[#This Row],[Best]],$S$1)+$S$1-1,3)))</f>
        <v>230-239</v>
      </c>
      <c r="T734" s="58"/>
      <c r="U734" s="48" t="str">
        <f ca="1">IF(OR(tData[[#This Row],[Q]]="X",tData[[#This Row],[Q]]="*"),IFERROR(OFFSET(tComplete[[#Headers],[Next Round]],MATCH(tData[[#This Row],[Tournament]],tComplete[Tournament],0),0),""),"")</f>
        <v/>
      </c>
      <c r="V734" s="41" t="b">
        <f>IF(ISBLANK(tData[[#This Row],[Tournament]]),"",NOT(ISERR(FIND("SAP",UPPER(tData[[#This Row],[Team]])))))</f>
        <v>0</v>
      </c>
    </row>
    <row r="735" spans="2:22" ht="16" x14ac:dyDescent="0.2">
      <c r="B735" s="41" t="s">
        <v>231</v>
      </c>
      <c r="C735" s="41"/>
      <c r="D735" s="41" t="str">
        <f ca="1">IFERROR(OFFSET(tComplete[[#Headers],[Country]],MATCH(tData[[#This Row],[Tournament]],tComplete[Tournament],0),0),"")</f>
        <v>DE</v>
      </c>
      <c r="E735" s="49">
        <f ca="1">IFERROR(OFFSET(tComplete[[#Headers],[Date]],MATCH(tData[[#This Row],[Tournament]],tComplete[Tournament],0),0),"")</f>
        <v>46082</v>
      </c>
      <c r="F735" s="49" t="str">
        <f ca="1">IFERROR(OFFSET(tComplete[[#Headers],[Round]],MATCH(tData[[#This Row],[Tournament]],tComplete[Tournament],0),0),"")</f>
        <v>Qualifier</v>
      </c>
      <c r="G735" s="41" t="s">
        <v>805</v>
      </c>
      <c r="H735" s="41">
        <v>145</v>
      </c>
      <c r="I735" s="41">
        <v>185</v>
      </c>
      <c r="J735" s="41">
        <v>190</v>
      </c>
      <c r="K735" s="41"/>
      <c r="L735" s="41"/>
      <c r="M735" s="41"/>
      <c r="N735" s="41"/>
      <c r="O735" s="48">
        <f>IF(ISBLANK(B735),"",IF(COUNT(tData[[#This Row],[R1]:[R3]])=0,"",MAX(tData[[#This Row],[R1]:[R3]])))</f>
        <v>190</v>
      </c>
      <c r="P735" s="50">
        <f>IF(ISBLANK(tData[[#This Row],[Tournament]]),"",IF(COUNT(tData[[#This Row],[R1]:[R3]])=0,"",MAX(tData[[#This Row],[R1]:[R3]],tData[[#This Row],[QF]:[F2]])))</f>
        <v>190</v>
      </c>
      <c r="Q735" s="51">
        <f>IF(ISBLANK(tData[[#This Row],[Tournament]]),"",IFERROR(AVERAGE(tData[[#This Row],[R1]:[R3]],tData[[#This Row],[QF]:[F2]]),""))</f>
        <v>173.33333333333334</v>
      </c>
      <c r="R735" s="51" t="str">
        <f>IF(ISBLANK(tData[[#This Row],[Tournament]]),"",IF(COUNT(tData[[#This Row],[R1]:[R3]])=0,"No show",RIGHT("000"&amp;FLOOR(tData[[#This Row],[Best]],$R$1),3)&amp;"-"&amp;RIGHT("000"&amp;FLOOR(tData[[#This Row],[Best]],$R$1)+$R$1-1,3)))</f>
        <v>150-199</v>
      </c>
      <c r="S735" s="51" t="str">
        <f>IF(ISBLANK(tData[[#This Row],[Tournament]]),"",IF(COUNT(tData[[#This Row],[R1]:[R3]])=0,"No show",RIGHT("000"&amp;FLOOR(tData[[#This Row],[Best]],$S$1),3)&amp;"-"&amp;RIGHT("000"&amp;FLOOR(tData[[#This Row],[Best]],$S$1)+$S$1-1,3)))</f>
        <v>190-199</v>
      </c>
      <c r="T735" s="58"/>
      <c r="U735" s="48" t="str">
        <f ca="1">IF(OR(tData[[#This Row],[Q]]="X",tData[[#This Row],[Q]]="*"),IFERROR(OFFSET(tComplete[[#Headers],[Next Round]],MATCH(tData[[#This Row],[Tournament]],tComplete[Tournament],0),0),""),"")</f>
        <v/>
      </c>
      <c r="V735" s="41" t="b">
        <f>IF(ISBLANK(tData[[#This Row],[Tournament]]),"",NOT(ISERR(FIND("SAP",UPPER(tData[[#This Row],[Team]])))))</f>
        <v>0</v>
      </c>
    </row>
    <row r="736" spans="2:22" ht="16" x14ac:dyDescent="0.2">
      <c r="B736" s="41" t="s">
        <v>231</v>
      </c>
      <c r="C736" s="41"/>
      <c r="D736" s="41" t="str">
        <f ca="1">IFERROR(OFFSET(tComplete[[#Headers],[Country]],MATCH(tData[[#This Row],[Tournament]],tComplete[Tournament],0),0),"")</f>
        <v>DE</v>
      </c>
      <c r="E736" s="49">
        <f ca="1">IFERROR(OFFSET(tComplete[[#Headers],[Date]],MATCH(tData[[#This Row],[Tournament]],tComplete[Tournament],0),0),"")</f>
        <v>46082</v>
      </c>
      <c r="F736" s="49" t="str">
        <f ca="1">IFERROR(OFFSET(tComplete[[#Headers],[Round]],MATCH(tData[[#This Row],[Tournament]],tComplete[Tournament],0),0),"")</f>
        <v>Qualifier</v>
      </c>
      <c r="G736" s="41" t="s">
        <v>814</v>
      </c>
      <c r="H736" s="41">
        <v>95</v>
      </c>
      <c r="I736" s="41">
        <v>75</v>
      </c>
      <c r="J736" s="41">
        <v>165</v>
      </c>
      <c r="K736" s="41"/>
      <c r="L736" s="41"/>
      <c r="M736" s="41"/>
      <c r="N736" s="41"/>
      <c r="O736" s="48">
        <f>IF(ISBLANK(B736),"",IF(COUNT(tData[[#This Row],[R1]:[R3]])=0,"",MAX(tData[[#This Row],[R1]:[R3]])))</f>
        <v>165</v>
      </c>
      <c r="P736" s="50">
        <f>IF(ISBLANK(tData[[#This Row],[Tournament]]),"",IF(COUNT(tData[[#This Row],[R1]:[R3]])=0,"",MAX(tData[[#This Row],[R1]:[R3]],tData[[#This Row],[QF]:[F2]])))</f>
        <v>165</v>
      </c>
      <c r="Q736" s="51">
        <f>IF(ISBLANK(tData[[#This Row],[Tournament]]),"",IFERROR(AVERAGE(tData[[#This Row],[R1]:[R3]],tData[[#This Row],[QF]:[F2]]),""))</f>
        <v>111.66666666666667</v>
      </c>
      <c r="R736" s="51" t="str">
        <f>IF(ISBLANK(tData[[#This Row],[Tournament]]),"",IF(COUNT(tData[[#This Row],[R1]:[R3]])=0,"No show",RIGHT("000"&amp;FLOOR(tData[[#This Row],[Best]],$R$1),3)&amp;"-"&amp;RIGHT("000"&amp;FLOOR(tData[[#This Row],[Best]],$R$1)+$R$1-1,3)))</f>
        <v>150-199</v>
      </c>
      <c r="S736" s="51" t="str">
        <f>IF(ISBLANK(tData[[#This Row],[Tournament]]),"",IF(COUNT(tData[[#This Row],[R1]:[R3]])=0,"No show",RIGHT("000"&amp;FLOOR(tData[[#This Row],[Best]],$S$1),3)&amp;"-"&amp;RIGHT("000"&amp;FLOOR(tData[[#This Row],[Best]],$S$1)+$S$1-1,3)))</f>
        <v>160-169</v>
      </c>
      <c r="T736" s="58"/>
      <c r="U736" s="48" t="str">
        <f ca="1">IF(OR(tData[[#This Row],[Q]]="X",tData[[#This Row],[Q]]="*"),IFERROR(OFFSET(tComplete[[#Headers],[Next Round]],MATCH(tData[[#This Row],[Tournament]],tComplete[Tournament],0),0),""),"")</f>
        <v/>
      </c>
      <c r="V736" s="41" t="b">
        <f>IF(ISBLANK(tData[[#This Row],[Tournament]]),"",NOT(ISERR(FIND("SAP",UPPER(tData[[#This Row],[Team]])))))</f>
        <v>0</v>
      </c>
    </row>
    <row r="737" spans="2:22" ht="16" x14ac:dyDescent="0.2">
      <c r="B737" s="41" t="s">
        <v>230</v>
      </c>
      <c r="C737" s="41"/>
      <c r="D737" s="41" t="str">
        <f ca="1">IFERROR(OFFSET(tComplete[[#Headers],[Country]],MATCH(tData[[#This Row],[Tournament]],tComplete[Tournament],0),0),"")</f>
        <v>DE</v>
      </c>
      <c r="E737" s="49">
        <f ca="1">IFERROR(OFFSET(tComplete[[#Headers],[Date]],MATCH(tData[[#This Row],[Tournament]],tComplete[Tournament],0),0),"")</f>
        <v>46082</v>
      </c>
      <c r="F737" s="49" t="str">
        <f ca="1">IFERROR(OFFSET(tComplete[[#Headers],[Round]],MATCH(tData[[#This Row],[Tournament]],tComplete[Tournament],0),0),"")</f>
        <v>Qualifier</v>
      </c>
      <c r="G737" s="41" t="s">
        <v>837</v>
      </c>
      <c r="H737" s="41">
        <v>420</v>
      </c>
      <c r="I737" s="41">
        <v>385</v>
      </c>
      <c r="J737" s="41">
        <v>455</v>
      </c>
      <c r="K737" s="41">
        <v>435</v>
      </c>
      <c r="L737" s="41">
        <v>465</v>
      </c>
      <c r="M737" s="41">
        <v>390</v>
      </c>
      <c r="N737" s="41">
        <v>450</v>
      </c>
      <c r="O737" s="48">
        <f>IF(ISBLANK(B737),"",IF(COUNT(tData[[#This Row],[R1]:[R3]])=0,"",MAX(tData[[#This Row],[R1]:[R3]])))</f>
        <v>455</v>
      </c>
      <c r="P737" s="50">
        <f>IF(ISBLANK(tData[[#This Row],[Tournament]]),"",IF(COUNT(tData[[#This Row],[R1]:[R3]])=0,"",MAX(tData[[#This Row],[R1]:[R3]],tData[[#This Row],[QF]:[F2]])))</f>
        <v>465</v>
      </c>
      <c r="Q737" s="51">
        <f>IF(ISBLANK(tData[[#This Row],[Tournament]]),"",IFERROR(AVERAGE(tData[[#This Row],[R1]:[R3]],tData[[#This Row],[QF]:[F2]]),""))</f>
        <v>428.57142857142856</v>
      </c>
      <c r="R737" s="51" t="str">
        <f>IF(ISBLANK(tData[[#This Row],[Tournament]]),"",IF(COUNT(tData[[#This Row],[R1]:[R3]])=0,"No show",RIGHT("000"&amp;FLOOR(tData[[#This Row],[Best]],$R$1),3)&amp;"-"&amp;RIGHT("000"&amp;FLOOR(tData[[#This Row],[Best]],$R$1)+$R$1-1,3)))</f>
        <v>450-499</v>
      </c>
      <c r="S737" s="51" t="str">
        <f>IF(ISBLANK(tData[[#This Row],[Tournament]]),"",IF(COUNT(tData[[#This Row],[R1]:[R3]])=0,"No show",RIGHT("000"&amp;FLOOR(tData[[#This Row],[Best]],$S$1),3)&amp;"-"&amp;RIGHT("000"&amp;FLOOR(tData[[#This Row],[Best]],$S$1)+$S$1-1,3)))</f>
        <v>460-469</v>
      </c>
      <c r="T737" s="58" t="s">
        <v>74</v>
      </c>
      <c r="U737" s="48" t="str">
        <f ca="1">IF(OR(tData[[#This Row],[Q]]="X",tData[[#This Row],[Q]]="*"),IFERROR(OFFSET(tComplete[[#Headers],[Next Round]],MATCH(tData[[#This Row],[Tournament]],tComplete[Tournament],0),0),""),"")</f>
        <v>Finale 2025/26 - Leipzig</v>
      </c>
      <c r="V737" s="41" t="b">
        <f>IF(ISBLANK(tData[[#This Row],[Tournament]]),"",NOT(ISERR(FIND("SAP",UPPER(tData[[#This Row],[Team]])))))</f>
        <v>0</v>
      </c>
    </row>
    <row r="738" spans="2:22" ht="16" x14ac:dyDescent="0.2">
      <c r="B738" s="41" t="s">
        <v>230</v>
      </c>
      <c r="C738" s="41"/>
      <c r="D738" s="41" t="str">
        <f ca="1">IFERROR(OFFSET(tComplete[[#Headers],[Country]],MATCH(tData[[#This Row],[Tournament]],tComplete[Tournament],0),0),"")</f>
        <v>DE</v>
      </c>
      <c r="E738" s="49">
        <f ca="1">IFERROR(OFFSET(tComplete[[#Headers],[Date]],MATCH(tData[[#This Row],[Tournament]],tComplete[Tournament],0),0),"")</f>
        <v>46082</v>
      </c>
      <c r="F738" s="49" t="str">
        <f ca="1">IFERROR(OFFSET(tComplete[[#Headers],[Round]],MATCH(tData[[#This Row],[Tournament]],tComplete[Tournament],0),0),"")</f>
        <v>Qualifier</v>
      </c>
      <c r="G738" s="41" t="s">
        <v>578</v>
      </c>
      <c r="H738" s="41">
        <v>480</v>
      </c>
      <c r="I738" s="41">
        <v>525</v>
      </c>
      <c r="J738" s="41">
        <v>410</v>
      </c>
      <c r="K738" s="41">
        <v>430</v>
      </c>
      <c r="L738" s="41">
        <v>535</v>
      </c>
      <c r="M738" s="41">
        <v>370</v>
      </c>
      <c r="N738" s="41">
        <v>355</v>
      </c>
      <c r="O738" s="48">
        <f>IF(ISBLANK(B738),"",IF(COUNT(tData[[#This Row],[R1]:[R3]])=0,"",MAX(tData[[#This Row],[R1]:[R3]])))</f>
        <v>525</v>
      </c>
      <c r="P738" s="50">
        <f>IF(ISBLANK(tData[[#This Row],[Tournament]]),"",IF(COUNT(tData[[#This Row],[R1]:[R3]])=0,"",MAX(tData[[#This Row],[R1]:[R3]],tData[[#This Row],[QF]:[F2]])))</f>
        <v>535</v>
      </c>
      <c r="Q738" s="51">
        <f>IF(ISBLANK(tData[[#This Row],[Tournament]]),"",IFERROR(AVERAGE(tData[[#This Row],[R1]:[R3]],tData[[#This Row],[QF]:[F2]]),""))</f>
        <v>443.57142857142856</v>
      </c>
      <c r="R738" s="51" t="str">
        <f>IF(ISBLANK(tData[[#This Row],[Tournament]]),"",IF(COUNT(tData[[#This Row],[R1]:[R3]])=0,"No show",RIGHT("000"&amp;FLOOR(tData[[#This Row],[Best]],$R$1),3)&amp;"-"&amp;RIGHT("000"&amp;FLOOR(tData[[#This Row],[Best]],$R$1)+$R$1-1,3)))</f>
        <v>500-549</v>
      </c>
      <c r="S738" s="51" t="str">
        <f>IF(ISBLANK(tData[[#This Row],[Tournament]]),"",IF(COUNT(tData[[#This Row],[R1]:[R3]])=0,"No show",RIGHT("000"&amp;FLOOR(tData[[#This Row],[Best]],$S$1),3)&amp;"-"&amp;RIGHT("000"&amp;FLOOR(tData[[#This Row],[Best]],$S$1)+$S$1-1,3)))</f>
        <v>530-539</v>
      </c>
      <c r="T738" s="58" t="s">
        <v>74</v>
      </c>
      <c r="U738" s="48" t="str">
        <f ca="1">IF(OR(tData[[#This Row],[Q]]="X",tData[[#This Row],[Q]]="*"),IFERROR(OFFSET(tComplete[[#Headers],[Next Round]],MATCH(tData[[#This Row],[Tournament]],tComplete[Tournament],0),0),""),"")</f>
        <v>Finale 2025/26 - Leipzig</v>
      </c>
      <c r="V738" s="41" t="b">
        <f>IF(ISBLANK(tData[[#This Row],[Tournament]]),"",NOT(ISERR(FIND("SAP",UPPER(tData[[#This Row],[Team]])))))</f>
        <v>0</v>
      </c>
    </row>
    <row r="739" spans="2:22" ht="16" x14ac:dyDescent="0.2">
      <c r="B739" s="41" t="s">
        <v>230</v>
      </c>
      <c r="C739" s="41"/>
      <c r="D739" s="41" t="str">
        <f ca="1">IFERROR(OFFSET(tComplete[[#Headers],[Country]],MATCH(tData[[#This Row],[Tournament]],tComplete[Tournament],0),0),"")</f>
        <v>DE</v>
      </c>
      <c r="E739" s="49">
        <f ca="1">IFERROR(OFFSET(tComplete[[#Headers],[Date]],MATCH(tData[[#This Row],[Tournament]],tComplete[Tournament],0),0),"")</f>
        <v>46082</v>
      </c>
      <c r="F739" s="49" t="str">
        <f ca="1">IFERROR(OFFSET(tComplete[[#Headers],[Round]],MATCH(tData[[#This Row],[Tournament]],tComplete[Tournament],0),0),"")</f>
        <v>Qualifier</v>
      </c>
      <c r="G739" s="41" t="s">
        <v>958</v>
      </c>
      <c r="H739" s="41">
        <v>450</v>
      </c>
      <c r="I739" s="41">
        <v>355</v>
      </c>
      <c r="J739" s="41">
        <v>390</v>
      </c>
      <c r="K739" s="41">
        <v>385</v>
      </c>
      <c r="L739" s="41">
        <v>315</v>
      </c>
      <c r="M739" s="41"/>
      <c r="N739" s="41"/>
      <c r="O739" s="48">
        <f>IF(ISBLANK(B739),"",IF(COUNT(tData[[#This Row],[R1]:[R3]])=0,"",MAX(tData[[#This Row],[R1]:[R3]])))</f>
        <v>450</v>
      </c>
      <c r="P739" s="50">
        <f>IF(ISBLANK(tData[[#This Row],[Tournament]]),"",IF(COUNT(tData[[#This Row],[R1]:[R3]])=0,"",MAX(tData[[#This Row],[R1]:[R3]],tData[[#This Row],[QF]:[F2]])))</f>
        <v>450</v>
      </c>
      <c r="Q739" s="51">
        <f>IF(ISBLANK(tData[[#This Row],[Tournament]]),"",IFERROR(AVERAGE(tData[[#This Row],[R1]:[R3]],tData[[#This Row],[QF]:[F2]]),""))</f>
        <v>379</v>
      </c>
      <c r="R739" s="51" t="str">
        <f>IF(ISBLANK(tData[[#This Row],[Tournament]]),"",IF(COUNT(tData[[#This Row],[R1]:[R3]])=0,"No show",RIGHT("000"&amp;FLOOR(tData[[#This Row],[Best]],$R$1),3)&amp;"-"&amp;RIGHT("000"&amp;FLOOR(tData[[#This Row],[Best]],$R$1)+$R$1-1,3)))</f>
        <v>450-499</v>
      </c>
      <c r="S739" s="51" t="str">
        <f>IF(ISBLANK(tData[[#This Row],[Tournament]]),"",IF(COUNT(tData[[#This Row],[R1]:[R3]])=0,"No show",RIGHT("000"&amp;FLOOR(tData[[#This Row],[Best]],$S$1),3)&amp;"-"&amp;RIGHT("000"&amp;FLOOR(tData[[#This Row],[Best]],$S$1)+$S$1-1,3)))</f>
        <v>450-459</v>
      </c>
      <c r="T739" s="58" t="s">
        <v>74</v>
      </c>
      <c r="U739" s="48" t="str">
        <f ca="1">IF(OR(tData[[#This Row],[Q]]="X",tData[[#This Row],[Q]]="*"),IFERROR(OFFSET(tComplete[[#Headers],[Next Round]],MATCH(tData[[#This Row],[Tournament]],tComplete[Tournament],0),0),""),"")</f>
        <v>Finale 2025/26 - Leipzig</v>
      </c>
      <c r="V739" s="41" t="b">
        <f>IF(ISBLANK(tData[[#This Row],[Tournament]]),"",NOT(ISERR(FIND("SAP",UPPER(tData[[#This Row],[Team]])))))</f>
        <v>0</v>
      </c>
    </row>
    <row r="740" spans="2:22" ht="16" x14ac:dyDescent="0.2">
      <c r="B740" s="41" t="s">
        <v>230</v>
      </c>
      <c r="C740" s="41"/>
      <c r="D740" s="41" t="str">
        <f ca="1">IFERROR(OFFSET(tComplete[[#Headers],[Country]],MATCH(tData[[#This Row],[Tournament]],tComplete[Tournament],0),0),"")</f>
        <v>DE</v>
      </c>
      <c r="E740" s="49">
        <f ca="1">IFERROR(OFFSET(tComplete[[#Headers],[Date]],MATCH(tData[[#This Row],[Tournament]],tComplete[Tournament],0),0),"")</f>
        <v>46082</v>
      </c>
      <c r="F740" s="49" t="str">
        <f ca="1">IFERROR(OFFSET(tComplete[[#Headers],[Round]],MATCH(tData[[#This Row],[Tournament]],tComplete[Tournament],0),0),"")</f>
        <v>Qualifier</v>
      </c>
      <c r="G740" s="41" t="s">
        <v>838</v>
      </c>
      <c r="H740" s="41">
        <v>400</v>
      </c>
      <c r="I740" s="41">
        <v>400</v>
      </c>
      <c r="J740" s="41">
        <v>370</v>
      </c>
      <c r="K740" s="41">
        <v>335</v>
      </c>
      <c r="L740" s="41">
        <v>300</v>
      </c>
      <c r="M740" s="41"/>
      <c r="N740" s="41"/>
      <c r="O740" s="48">
        <f>IF(ISBLANK(B740),"",IF(COUNT(tData[[#This Row],[R1]:[R3]])=0,"",MAX(tData[[#This Row],[R1]:[R3]])))</f>
        <v>400</v>
      </c>
      <c r="P740" s="50">
        <f>IF(ISBLANK(tData[[#This Row],[Tournament]]),"",IF(COUNT(tData[[#This Row],[R1]:[R3]])=0,"",MAX(tData[[#This Row],[R1]:[R3]],tData[[#This Row],[QF]:[F2]])))</f>
        <v>400</v>
      </c>
      <c r="Q740" s="51">
        <f>IF(ISBLANK(tData[[#This Row],[Tournament]]),"",IFERROR(AVERAGE(tData[[#This Row],[R1]:[R3]],tData[[#This Row],[QF]:[F2]]),""))</f>
        <v>361</v>
      </c>
      <c r="R740" s="51" t="str">
        <f>IF(ISBLANK(tData[[#This Row],[Tournament]]),"",IF(COUNT(tData[[#This Row],[R1]:[R3]])=0,"No show",RIGHT("000"&amp;FLOOR(tData[[#This Row],[Best]],$R$1),3)&amp;"-"&amp;RIGHT("000"&amp;FLOOR(tData[[#This Row],[Best]],$R$1)+$R$1-1,3)))</f>
        <v>400-449</v>
      </c>
      <c r="S740" s="51" t="str">
        <f>IF(ISBLANK(tData[[#This Row],[Tournament]]),"",IF(COUNT(tData[[#This Row],[R1]:[R3]])=0,"No show",RIGHT("000"&amp;FLOOR(tData[[#This Row],[Best]],$S$1),3)&amp;"-"&amp;RIGHT("000"&amp;FLOOR(tData[[#This Row],[Best]],$S$1)+$S$1-1,3)))</f>
        <v>400-409</v>
      </c>
      <c r="T740" s="58"/>
      <c r="U740" s="48" t="str">
        <f ca="1">IF(OR(tData[[#This Row],[Q]]="X",tData[[#This Row],[Q]]="*"),IFERROR(OFFSET(tComplete[[#Headers],[Next Round]],MATCH(tData[[#This Row],[Tournament]],tComplete[Tournament],0),0),""),"")</f>
        <v/>
      </c>
      <c r="V740" s="41" t="b">
        <f>IF(ISBLANK(tData[[#This Row],[Tournament]]),"",NOT(ISERR(FIND("SAP",UPPER(tData[[#This Row],[Team]])))))</f>
        <v>0</v>
      </c>
    </row>
    <row r="741" spans="2:22" ht="16" x14ac:dyDescent="0.2">
      <c r="B741" s="41" t="s">
        <v>230</v>
      </c>
      <c r="C741" s="41"/>
      <c r="D741" s="41" t="str">
        <f ca="1">IFERROR(OFFSET(tComplete[[#Headers],[Country]],MATCH(tData[[#This Row],[Tournament]],tComplete[Tournament],0),0),"")</f>
        <v>DE</v>
      </c>
      <c r="E741" s="49">
        <f ca="1">IFERROR(OFFSET(tComplete[[#Headers],[Date]],MATCH(tData[[#This Row],[Tournament]],tComplete[Tournament],0),0),"")</f>
        <v>46082</v>
      </c>
      <c r="F741" s="49" t="str">
        <f ca="1">IFERROR(OFFSET(tComplete[[#Headers],[Round]],MATCH(tData[[#This Row],[Tournament]],tComplete[Tournament],0),0),"")</f>
        <v>Qualifier</v>
      </c>
      <c r="G741" s="41" t="s">
        <v>748</v>
      </c>
      <c r="H741" s="41">
        <v>300</v>
      </c>
      <c r="I741" s="41">
        <v>335</v>
      </c>
      <c r="J741" s="41">
        <v>190</v>
      </c>
      <c r="K741" s="41">
        <v>290</v>
      </c>
      <c r="L741" s="41"/>
      <c r="M741" s="41"/>
      <c r="N741" s="41"/>
      <c r="O741" s="48">
        <f>IF(ISBLANK(B741),"",IF(COUNT(tData[[#This Row],[R1]:[R3]])=0,"",MAX(tData[[#This Row],[R1]:[R3]])))</f>
        <v>335</v>
      </c>
      <c r="P741" s="50">
        <f>IF(ISBLANK(tData[[#This Row],[Tournament]]),"",IF(COUNT(tData[[#This Row],[R1]:[R3]])=0,"",MAX(tData[[#This Row],[R1]:[R3]],tData[[#This Row],[QF]:[F2]])))</f>
        <v>335</v>
      </c>
      <c r="Q741" s="51">
        <f>IF(ISBLANK(tData[[#This Row],[Tournament]]),"",IFERROR(AVERAGE(tData[[#This Row],[R1]:[R3]],tData[[#This Row],[QF]:[F2]]),""))</f>
        <v>278.75</v>
      </c>
      <c r="R741" s="51" t="str">
        <f>IF(ISBLANK(tData[[#This Row],[Tournament]]),"",IF(COUNT(tData[[#This Row],[R1]:[R3]])=0,"No show",RIGHT("000"&amp;FLOOR(tData[[#This Row],[Best]],$R$1),3)&amp;"-"&amp;RIGHT("000"&amp;FLOOR(tData[[#This Row],[Best]],$R$1)+$R$1-1,3)))</f>
        <v>300-349</v>
      </c>
      <c r="S741" s="51" t="str">
        <f>IF(ISBLANK(tData[[#This Row],[Tournament]]),"",IF(COUNT(tData[[#This Row],[R1]:[R3]])=0,"No show",RIGHT("000"&amp;FLOOR(tData[[#This Row],[Best]],$S$1),3)&amp;"-"&amp;RIGHT("000"&amp;FLOOR(tData[[#This Row],[Best]],$S$1)+$S$1-1,3)))</f>
        <v>330-339</v>
      </c>
      <c r="T741" s="58"/>
      <c r="U741" s="48" t="str">
        <f ca="1">IF(OR(tData[[#This Row],[Q]]="X",tData[[#This Row],[Q]]="*"),IFERROR(OFFSET(tComplete[[#Headers],[Next Round]],MATCH(tData[[#This Row],[Tournament]],tComplete[Tournament],0),0),""),"")</f>
        <v/>
      </c>
      <c r="V741" s="41" t="b">
        <f>IF(ISBLANK(tData[[#This Row],[Tournament]]),"",NOT(ISERR(FIND("SAP",UPPER(tData[[#This Row],[Team]])))))</f>
        <v>0</v>
      </c>
    </row>
    <row r="742" spans="2:22" ht="16" x14ac:dyDescent="0.2">
      <c r="B742" s="41" t="s">
        <v>230</v>
      </c>
      <c r="C742" s="41"/>
      <c r="D742" s="41" t="str">
        <f ca="1">IFERROR(OFFSET(tComplete[[#Headers],[Country]],MATCH(tData[[#This Row],[Tournament]],tComplete[Tournament],0),0),"")</f>
        <v>DE</v>
      </c>
      <c r="E742" s="49">
        <f ca="1">IFERROR(OFFSET(tComplete[[#Headers],[Date]],MATCH(tData[[#This Row],[Tournament]],tComplete[Tournament],0),0),"")</f>
        <v>46082</v>
      </c>
      <c r="F742" s="49" t="str">
        <f ca="1">IFERROR(OFFSET(tComplete[[#Headers],[Round]],MATCH(tData[[#This Row],[Tournament]],tComplete[Tournament],0),0),"")</f>
        <v>Qualifier</v>
      </c>
      <c r="G742" s="41" t="s">
        <v>661</v>
      </c>
      <c r="H742" s="41">
        <v>275</v>
      </c>
      <c r="I742" s="41">
        <v>320</v>
      </c>
      <c r="J742" s="41">
        <v>385</v>
      </c>
      <c r="K742" s="41">
        <v>280</v>
      </c>
      <c r="L742" s="41"/>
      <c r="M742" s="41"/>
      <c r="N742" s="41"/>
      <c r="O742" s="48">
        <f>IF(ISBLANK(B742),"",IF(COUNT(tData[[#This Row],[R1]:[R3]])=0,"",MAX(tData[[#This Row],[R1]:[R3]])))</f>
        <v>385</v>
      </c>
      <c r="P742" s="50">
        <f>IF(ISBLANK(tData[[#This Row],[Tournament]]),"",IF(COUNT(tData[[#This Row],[R1]:[R3]])=0,"",MAX(tData[[#This Row],[R1]:[R3]],tData[[#This Row],[QF]:[F2]])))</f>
        <v>385</v>
      </c>
      <c r="Q742" s="51">
        <f>IF(ISBLANK(tData[[#This Row],[Tournament]]),"",IFERROR(AVERAGE(tData[[#This Row],[R1]:[R3]],tData[[#This Row],[QF]:[F2]]),""))</f>
        <v>315</v>
      </c>
      <c r="R742" s="51" t="str">
        <f>IF(ISBLANK(tData[[#This Row],[Tournament]]),"",IF(COUNT(tData[[#This Row],[R1]:[R3]])=0,"No show",RIGHT("000"&amp;FLOOR(tData[[#This Row],[Best]],$R$1),3)&amp;"-"&amp;RIGHT("000"&amp;FLOOR(tData[[#This Row],[Best]],$R$1)+$R$1-1,3)))</f>
        <v>350-399</v>
      </c>
      <c r="S742" s="51" t="str">
        <f>IF(ISBLANK(tData[[#This Row],[Tournament]]),"",IF(COUNT(tData[[#This Row],[R1]:[R3]])=0,"No show",RIGHT("000"&amp;FLOOR(tData[[#This Row],[Best]],$S$1),3)&amp;"-"&amp;RIGHT("000"&amp;FLOOR(tData[[#This Row],[Best]],$S$1)+$S$1-1,3)))</f>
        <v>380-389</v>
      </c>
      <c r="T742" s="58"/>
      <c r="U742" s="48" t="str">
        <f ca="1">IF(OR(tData[[#This Row],[Q]]="X",tData[[#This Row],[Q]]="*"),IFERROR(OFFSET(tComplete[[#Headers],[Next Round]],MATCH(tData[[#This Row],[Tournament]],tComplete[Tournament],0),0),""),"")</f>
        <v/>
      </c>
      <c r="V742" s="41" t="b">
        <f>IF(ISBLANK(tData[[#This Row],[Tournament]]),"",NOT(ISERR(FIND("SAP",UPPER(tData[[#This Row],[Team]])))))</f>
        <v>0</v>
      </c>
    </row>
    <row r="743" spans="2:22" ht="16" x14ac:dyDescent="0.2">
      <c r="B743" s="41" t="s">
        <v>230</v>
      </c>
      <c r="C743" s="41"/>
      <c r="D743" s="41" t="str">
        <f ca="1">IFERROR(OFFSET(tComplete[[#Headers],[Country]],MATCH(tData[[#This Row],[Tournament]],tComplete[Tournament],0),0),"")</f>
        <v>DE</v>
      </c>
      <c r="E743" s="49">
        <f ca="1">IFERROR(OFFSET(tComplete[[#Headers],[Date]],MATCH(tData[[#This Row],[Tournament]],tComplete[Tournament],0),0),"")</f>
        <v>46082</v>
      </c>
      <c r="F743" s="49" t="str">
        <f ca="1">IFERROR(OFFSET(tComplete[[#Headers],[Round]],MATCH(tData[[#This Row],[Tournament]],tComplete[Tournament],0),0),"")</f>
        <v>Qualifier</v>
      </c>
      <c r="G743" s="41" t="s">
        <v>432</v>
      </c>
      <c r="H743" s="41">
        <v>355</v>
      </c>
      <c r="I743" s="41">
        <v>380</v>
      </c>
      <c r="J743" s="41">
        <v>430</v>
      </c>
      <c r="K743" s="41">
        <v>255</v>
      </c>
      <c r="L743" s="41"/>
      <c r="M743" s="41"/>
      <c r="N743" s="41"/>
      <c r="O743" s="48">
        <f>IF(ISBLANK(B743),"",IF(COUNT(tData[[#This Row],[R1]:[R3]])=0,"",MAX(tData[[#This Row],[R1]:[R3]])))</f>
        <v>430</v>
      </c>
      <c r="P743" s="50">
        <f>IF(ISBLANK(tData[[#This Row],[Tournament]]),"",IF(COUNT(tData[[#This Row],[R1]:[R3]])=0,"",MAX(tData[[#This Row],[R1]:[R3]],tData[[#This Row],[QF]:[F2]])))</f>
        <v>430</v>
      </c>
      <c r="Q743" s="51">
        <f>IF(ISBLANK(tData[[#This Row],[Tournament]]),"",IFERROR(AVERAGE(tData[[#This Row],[R1]:[R3]],tData[[#This Row],[QF]:[F2]]),""))</f>
        <v>355</v>
      </c>
      <c r="R743" s="51" t="str">
        <f>IF(ISBLANK(tData[[#This Row],[Tournament]]),"",IF(COUNT(tData[[#This Row],[R1]:[R3]])=0,"No show",RIGHT("000"&amp;FLOOR(tData[[#This Row],[Best]],$R$1),3)&amp;"-"&amp;RIGHT("000"&amp;FLOOR(tData[[#This Row],[Best]],$R$1)+$R$1-1,3)))</f>
        <v>400-449</v>
      </c>
      <c r="S743" s="51" t="str">
        <f>IF(ISBLANK(tData[[#This Row],[Tournament]]),"",IF(COUNT(tData[[#This Row],[R1]:[R3]])=0,"No show",RIGHT("000"&amp;FLOOR(tData[[#This Row],[Best]],$S$1),3)&amp;"-"&amp;RIGHT("000"&amp;FLOOR(tData[[#This Row],[Best]],$S$1)+$S$1-1,3)))</f>
        <v>430-439</v>
      </c>
      <c r="T743" s="58"/>
      <c r="U743" s="48" t="str">
        <f ca="1">IF(OR(tData[[#This Row],[Q]]="X",tData[[#This Row],[Q]]="*"),IFERROR(OFFSET(tComplete[[#Headers],[Next Round]],MATCH(tData[[#This Row],[Tournament]],tComplete[Tournament],0),0),""),"")</f>
        <v/>
      </c>
      <c r="V743" s="41" t="b">
        <f>IF(ISBLANK(tData[[#This Row],[Tournament]]),"",NOT(ISERR(FIND("SAP",UPPER(tData[[#This Row],[Team]])))))</f>
        <v>0</v>
      </c>
    </row>
    <row r="744" spans="2:22" ht="16" x14ac:dyDescent="0.2">
      <c r="B744" s="41" t="s">
        <v>230</v>
      </c>
      <c r="C744" s="41"/>
      <c r="D744" s="41" t="str">
        <f ca="1">IFERROR(OFFSET(tComplete[[#Headers],[Country]],MATCH(tData[[#This Row],[Tournament]],tComplete[Tournament],0),0),"")</f>
        <v>DE</v>
      </c>
      <c r="E744" s="49">
        <f ca="1">IFERROR(OFFSET(tComplete[[#Headers],[Date]],MATCH(tData[[#This Row],[Tournament]],tComplete[Tournament],0),0),"")</f>
        <v>46082</v>
      </c>
      <c r="F744" s="49" t="str">
        <f ca="1">IFERROR(OFFSET(tComplete[[#Headers],[Round]],MATCH(tData[[#This Row],[Tournament]],tComplete[Tournament],0),0),"")</f>
        <v>Qualifier</v>
      </c>
      <c r="G744" s="41" t="s">
        <v>961</v>
      </c>
      <c r="H744" s="41">
        <v>225</v>
      </c>
      <c r="I744" s="41">
        <v>270</v>
      </c>
      <c r="J744" s="41">
        <v>335</v>
      </c>
      <c r="K744" s="41">
        <v>245</v>
      </c>
      <c r="L744" s="41"/>
      <c r="M744" s="41"/>
      <c r="N744" s="41"/>
      <c r="O744" s="48">
        <f>IF(ISBLANK(B744),"",IF(COUNT(tData[[#This Row],[R1]:[R3]])=0,"",MAX(tData[[#This Row],[R1]:[R3]])))</f>
        <v>335</v>
      </c>
      <c r="P744" s="50">
        <f>IF(ISBLANK(tData[[#This Row],[Tournament]]),"",IF(COUNT(tData[[#This Row],[R1]:[R3]])=0,"",MAX(tData[[#This Row],[R1]:[R3]],tData[[#This Row],[QF]:[F2]])))</f>
        <v>335</v>
      </c>
      <c r="Q744" s="51">
        <f>IF(ISBLANK(tData[[#This Row],[Tournament]]),"",IFERROR(AVERAGE(tData[[#This Row],[R1]:[R3]],tData[[#This Row],[QF]:[F2]]),""))</f>
        <v>268.75</v>
      </c>
      <c r="R744" s="51" t="str">
        <f>IF(ISBLANK(tData[[#This Row],[Tournament]]),"",IF(COUNT(tData[[#This Row],[R1]:[R3]])=0,"No show",RIGHT("000"&amp;FLOOR(tData[[#This Row],[Best]],$R$1),3)&amp;"-"&amp;RIGHT("000"&amp;FLOOR(tData[[#This Row],[Best]],$R$1)+$R$1-1,3)))</f>
        <v>300-349</v>
      </c>
      <c r="S744" s="51" t="str">
        <f>IF(ISBLANK(tData[[#This Row],[Tournament]]),"",IF(COUNT(tData[[#This Row],[R1]:[R3]])=0,"No show",RIGHT("000"&amp;FLOOR(tData[[#This Row],[Best]],$S$1),3)&amp;"-"&amp;RIGHT("000"&amp;FLOOR(tData[[#This Row],[Best]],$S$1)+$S$1-1,3)))</f>
        <v>330-339</v>
      </c>
      <c r="T744" s="58"/>
      <c r="U744" s="48" t="str">
        <f ca="1">IF(OR(tData[[#This Row],[Q]]="X",tData[[#This Row],[Q]]="*"),IFERROR(OFFSET(tComplete[[#Headers],[Next Round]],MATCH(tData[[#This Row],[Tournament]],tComplete[Tournament],0),0),""),"")</f>
        <v/>
      </c>
      <c r="V744" s="41" t="b">
        <f>IF(ISBLANK(tData[[#This Row],[Tournament]]),"",NOT(ISERR(FIND("SAP",UPPER(tData[[#This Row],[Team]])))))</f>
        <v>0</v>
      </c>
    </row>
    <row r="745" spans="2:22" ht="16" x14ac:dyDescent="0.2">
      <c r="B745" s="41" t="s">
        <v>230</v>
      </c>
      <c r="C745" s="41"/>
      <c r="D745" s="41" t="str">
        <f ca="1">IFERROR(OFFSET(tComplete[[#Headers],[Country]],MATCH(tData[[#This Row],[Tournament]],tComplete[Tournament],0),0),"")</f>
        <v>DE</v>
      </c>
      <c r="E745" s="49">
        <f ca="1">IFERROR(OFFSET(tComplete[[#Headers],[Date]],MATCH(tData[[#This Row],[Tournament]],tComplete[Tournament],0),0),"")</f>
        <v>46082</v>
      </c>
      <c r="F745" s="49" t="str">
        <f ca="1">IFERROR(OFFSET(tComplete[[#Headers],[Round]],MATCH(tData[[#This Row],[Tournament]],tComplete[Tournament],0),0),"")</f>
        <v>Qualifier</v>
      </c>
      <c r="G745" s="41" t="s">
        <v>590</v>
      </c>
      <c r="H745" s="41">
        <v>315</v>
      </c>
      <c r="I745" s="41">
        <v>160</v>
      </c>
      <c r="J745" s="41">
        <v>235</v>
      </c>
      <c r="K745" s="41"/>
      <c r="L745" s="48"/>
      <c r="M745" s="48"/>
      <c r="N745" s="48"/>
      <c r="O745" s="48">
        <f>IF(ISBLANK(B745),"",IF(COUNT(tData[[#This Row],[R1]:[R3]])=0,"",MAX(tData[[#This Row],[R1]:[R3]])))</f>
        <v>315</v>
      </c>
      <c r="P745" s="50">
        <f>IF(ISBLANK(tData[[#This Row],[Tournament]]),"",IF(COUNT(tData[[#This Row],[R1]:[R3]])=0,"",MAX(tData[[#This Row],[R1]:[R3]],tData[[#This Row],[QF]:[F2]])))</f>
        <v>315</v>
      </c>
      <c r="Q745" s="51">
        <f>IF(ISBLANK(tData[[#This Row],[Tournament]]),"",IFERROR(AVERAGE(tData[[#This Row],[R1]:[R3]],tData[[#This Row],[QF]:[F2]]),""))</f>
        <v>236.66666666666666</v>
      </c>
      <c r="R745" s="51" t="str">
        <f>IF(ISBLANK(tData[[#This Row],[Tournament]]),"",IF(COUNT(tData[[#This Row],[R1]:[R3]])=0,"No show",RIGHT("000"&amp;FLOOR(tData[[#This Row],[Best]],$R$1),3)&amp;"-"&amp;RIGHT("000"&amp;FLOOR(tData[[#This Row],[Best]],$R$1)+$R$1-1,3)))</f>
        <v>300-349</v>
      </c>
      <c r="S745" s="51" t="str">
        <f>IF(ISBLANK(tData[[#This Row],[Tournament]]),"",IF(COUNT(tData[[#This Row],[R1]:[R3]])=0,"No show",RIGHT("000"&amp;FLOOR(tData[[#This Row],[Best]],$S$1),3)&amp;"-"&amp;RIGHT("000"&amp;FLOOR(tData[[#This Row],[Best]],$S$1)+$S$1-1,3)))</f>
        <v>310-319</v>
      </c>
      <c r="T745" s="58"/>
      <c r="U745" s="48" t="str">
        <f ca="1">IF(OR(tData[[#This Row],[Q]]="X",tData[[#This Row],[Q]]="*"),IFERROR(OFFSET(tComplete[[#Headers],[Next Round]],MATCH(tData[[#This Row],[Tournament]],tComplete[Tournament],0),0),""),"")</f>
        <v/>
      </c>
      <c r="V745" s="41" t="b">
        <f>IF(ISBLANK(tData[[#This Row],[Tournament]]),"",NOT(ISERR(FIND("SAP",UPPER(tData[[#This Row],[Team]])))))</f>
        <v>0</v>
      </c>
    </row>
    <row r="746" spans="2:22" ht="16" x14ac:dyDescent="0.2">
      <c r="B746" s="41" t="s">
        <v>230</v>
      </c>
      <c r="C746" s="41"/>
      <c r="D746" s="41" t="str">
        <f ca="1">IFERROR(OFFSET(tComplete[[#Headers],[Country]],MATCH(tData[[#This Row],[Tournament]],tComplete[Tournament],0),0),"")</f>
        <v>DE</v>
      </c>
      <c r="E746" s="49">
        <f ca="1">IFERROR(OFFSET(tComplete[[#Headers],[Date]],MATCH(tData[[#This Row],[Tournament]],tComplete[Tournament],0),0),"")</f>
        <v>46082</v>
      </c>
      <c r="F746" s="49" t="str">
        <f ca="1">IFERROR(OFFSET(tComplete[[#Headers],[Round]],MATCH(tData[[#This Row],[Tournament]],tComplete[Tournament],0),0),"")</f>
        <v>Qualifier</v>
      </c>
      <c r="G746" s="41" t="s">
        <v>839</v>
      </c>
      <c r="H746" s="41">
        <v>225</v>
      </c>
      <c r="I746" s="41">
        <v>185</v>
      </c>
      <c r="J746" s="41">
        <v>290</v>
      </c>
      <c r="K746" s="41"/>
      <c r="L746" s="48"/>
      <c r="M746" s="48"/>
      <c r="N746" s="48"/>
      <c r="O746" s="48">
        <f>IF(ISBLANK(B746),"",IF(COUNT(tData[[#This Row],[R1]:[R3]])=0,"",MAX(tData[[#This Row],[R1]:[R3]])))</f>
        <v>290</v>
      </c>
      <c r="P746" s="50">
        <f>IF(ISBLANK(tData[[#This Row],[Tournament]]),"",IF(COUNT(tData[[#This Row],[R1]:[R3]])=0,"",MAX(tData[[#This Row],[R1]:[R3]],tData[[#This Row],[QF]:[F2]])))</f>
        <v>290</v>
      </c>
      <c r="Q746" s="51">
        <f>IF(ISBLANK(tData[[#This Row],[Tournament]]),"",IFERROR(AVERAGE(tData[[#This Row],[R1]:[R3]],tData[[#This Row],[QF]:[F2]]),""))</f>
        <v>233.33333333333334</v>
      </c>
      <c r="R746" s="51" t="str">
        <f>IF(ISBLANK(tData[[#This Row],[Tournament]]),"",IF(COUNT(tData[[#This Row],[R1]:[R3]])=0,"No show",RIGHT("000"&amp;FLOOR(tData[[#This Row],[Best]],$R$1),3)&amp;"-"&amp;RIGHT("000"&amp;FLOOR(tData[[#This Row],[Best]],$R$1)+$R$1-1,3)))</f>
        <v>250-299</v>
      </c>
      <c r="S746" s="51" t="str">
        <f>IF(ISBLANK(tData[[#This Row],[Tournament]]),"",IF(COUNT(tData[[#This Row],[R1]:[R3]])=0,"No show",RIGHT("000"&amp;FLOOR(tData[[#This Row],[Best]],$S$1),3)&amp;"-"&amp;RIGHT("000"&amp;FLOOR(tData[[#This Row],[Best]],$S$1)+$S$1-1,3)))</f>
        <v>290-299</v>
      </c>
      <c r="T746" s="58"/>
      <c r="U746" s="48" t="str">
        <f ca="1">IF(OR(tData[[#This Row],[Q]]="X",tData[[#This Row],[Q]]="*"),IFERROR(OFFSET(tComplete[[#Headers],[Next Round]],MATCH(tData[[#This Row],[Tournament]],tComplete[Tournament],0),0),""),"")</f>
        <v/>
      </c>
      <c r="V746" s="41" t="b">
        <f>IF(ISBLANK(tData[[#This Row],[Tournament]]),"",NOT(ISERR(FIND("SAP",UPPER(tData[[#This Row],[Team]])))))</f>
        <v>0</v>
      </c>
    </row>
    <row r="747" spans="2:22" ht="16" x14ac:dyDescent="0.2">
      <c r="B747" s="41" t="s">
        <v>230</v>
      </c>
      <c r="C747" s="41"/>
      <c r="D747" s="41" t="str">
        <f ca="1">IFERROR(OFFSET(tComplete[[#Headers],[Country]],MATCH(tData[[#This Row],[Tournament]],tComplete[Tournament],0),0),"")</f>
        <v>DE</v>
      </c>
      <c r="E747" s="49">
        <f ca="1">IFERROR(OFFSET(tComplete[[#Headers],[Date]],MATCH(tData[[#This Row],[Tournament]],tComplete[Tournament],0),0),"")</f>
        <v>46082</v>
      </c>
      <c r="F747" s="49" t="str">
        <f ca="1">IFERROR(OFFSET(tComplete[[#Headers],[Round]],MATCH(tData[[#This Row],[Tournament]],tComplete[Tournament],0),0),"")</f>
        <v>Qualifier</v>
      </c>
      <c r="G747" s="41" t="s">
        <v>825</v>
      </c>
      <c r="H747" s="41">
        <v>215</v>
      </c>
      <c r="I747" s="41">
        <v>105</v>
      </c>
      <c r="J747" s="41">
        <v>285</v>
      </c>
      <c r="K747" s="41"/>
      <c r="L747" s="48"/>
      <c r="M747" s="48"/>
      <c r="N747" s="48"/>
      <c r="O747" s="48">
        <f>IF(ISBLANK(B747),"",IF(COUNT(tData[[#This Row],[R1]:[R3]])=0,"",MAX(tData[[#This Row],[R1]:[R3]])))</f>
        <v>285</v>
      </c>
      <c r="P747" s="50">
        <f>IF(ISBLANK(tData[[#This Row],[Tournament]]),"",IF(COUNT(tData[[#This Row],[R1]:[R3]])=0,"",MAX(tData[[#This Row],[R1]:[R3]],tData[[#This Row],[QF]:[F2]])))</f>
        <v>285</v>
      </c>
      <c r="Q747" s="51">
        <f>IF(ISBLANK(tData[[#This Row],[Tournament]]),"",IFERROR(AVERAGE(tData[[#This Row],[R1]:[R3]],tData[[#This Row],[QF]:[F2]]),""))</f>
        <v>201.66666666666666</v>
      </c>
      <c r="R747" s="51" t="str">
        <f>IF(ISBLANK(tData[[#This Row],[Tournament]]),"",IF(COUNT(tData[[#This Row],[R1]:[R3]])=0,"No show",RIGHT("000"&amp;FLOOR(tData[[#This Row],[Best]],$R$1),3)&amp;"-"&amp;RIGHT("000"&amp;FLOOR(tData[[#This Row],[Best]],$R$1)+$R$1-1,3)))</f>
        <v>250-299</v>
      </c>
      <c r="S747" s="51" t="str">
        <f>IF(ISBLANK(tData[[#This Row],[Tournament]]),"",IF(COUNT(tData[[#This Row],[R1]:[R3]])=0,"No show",RIGHT("000"&amp;FLOOR(tData[[#This Row],[Best]],$S$1),3)&amp;"-"&amp;RIGHT("000"&amp;FLOOR(tData[[#This Row],[Best]],$S$1)+$S$1-1,3)))</f>
        <v>280-289</v>
      </c>
      <c r="T747" s="58"/>
      <c r="U747" s="48" t="str">
        <f ca="1">IF(OR(tData[[#This Row],[Q]]="X",tData[[#This Row],[Q]]="*"),IFERROR(OFFSET(tComplete[[#Headers],[Next Round]],MATCH(tData[[#This Row],[Tournament]],tComplete[Tournament],0),0),""),"")</f>
        <v/>
      </c>
      <c r="V747" s="41" t="b">
        <f>IF(ISBLANK(tData[[#This Row],[Tournament]]),"",NOT(ISERR(FIND("SAP",UPPER(tData[[#This Row],[Team]])))))</f>
        <v>0</v>
      </c>
    </row>
    <row r="748" spans="2:22" ht="16" x14ac:dyDescent="0.2">
      <c r="B748" s="41" t="s">
        <v>230</v>
      </c>
      <c r="C748" s="41"/>
      <c r="D748" s="41" t="str">
        <f ca="1">IFERROR(OFFSET(tComplete[[#Headers],[Country]],MATCH(tData[[#This Row],[Tournament]],tComplete[Tournament],0),0),"")</f>
        <v>DE</v>
      </c>
      <c r="E748" s="49">
        <f ca="1">IFERROR(OFFSET(tComplete[[#Headers],[Date]],MATCH(tData[[#This Row],[Tournament]],tComplete[Tournament],0),0),"")</f>
        <v>46082</v>
      </c>
      <c r="F748" s="49" t="str">
        <f ca="1">IFERROR(OFFSET(tComplete[[#Headers],[Round]],MATCH(tData[[#This Row],[Tournament]],tComplete[Tournament],0),0),"")</f>
        <v>Qualifier</v>
      </c>
      <c r="G748" s="41" t="s">
        <v>826</v>
      </c>
      <c r="H748" s="41">
        <v>240</v>
      </c>
      <c r="I748" s="41">
        <v>230</v>
      </c>
      <c r="J748" s="41">
        <v>260</v>
      </c>
      <c r="K748" s="41"/>
      <c r="L748" s="48"/>
      <c r="M748" s="48"/>
      <c r="N748" s="48"/>
      <c r="O748" s="48">
        <f>IF(ISBLANK(B748),"",IF(COUNT(tData[[#This Row],[R1]:[R3]])=0,"",MAX(tData[[#This Row],[R1]:[R3]])))</f>
        <v>260</v>
      </c>
      <c r="P748" s="50">
        <f>IF(ISBLANK(tData[[#This Row],[Tournament]]),"",IF(COUNT(tData[[#This Row],[R1]:[R3]])=0,"",MAX(tData[[#This Row],[R1]:[R3]],tData[[#This Row],[QF]:[F2]])))</f>
        <v>260</v>
      </c>
      <c r="Q748" s="51">
        <f>IF(ISBLANK(tData[[#This Row],[Tournament]]),"",IFERROR(AVERAGE(tData[[#This Row],[R1]:[R3]],tData[[#This Row],[QF]:[F2]]),""))</f>
        <v>243.33333333333334</v>
      </c>
      <c r="R748" s="51" t="str">
        <f>IF(ISBLANK(tData[[#This Row],[Tournament]]),"",IF(COUNT(tData[[#This Row],[R1]:[R3]])=0,"No show",RIGHT("000"&amp;FLOOR(tData[[#This Row],[Best]],$R$1),3)&amp;"-"&amp;RIGHT("000"&amp;FLOOR(tData[[#This Row],[Best]],$R$1)+$R$1-1,3)))</f>
        <v>250-299</v>
      </c>
      <c r="S748" s="51" t="str">
        <f>IF(ISBLANK(tData[[#This Row],[Tournament]]),"",IF(COUNT(tData[[#This Row],[R1]:[R3]])=0,"No show",RIGHT("000"&amp;FLOOR(tData[[#This Row],[Best]],$S$1),3)&amp;"-"&amp;RIGHT("000"&amp;FLOOR(tData[[#This Row],[Best]],$S$1)+$S$1-1,3)))</f>
        <v>260-269</v>
      </c>
      <c r="T748" s="58"/>
      <c r="U748" s="48" t="str">
        <f ca="1">IF(OR(tData[[#This Row],[Q]]="X",tData[[#This Row],[Q]]="*"),IFERROR(OFFSET(tComplete[[#Headers],[Next Round]],MATCH(tData[[#This Row],[Tournament]],tComplete[Tournament],0),0),""),"")</f>
        <v/>
      </c>
      <c r="V748" s="41" t="b">
        <f>IF(ISBLANK(tData[[#This Row],[Tournament]]),"",NOT(ISERR(FIND("SAP",UPPER(tData[[#This Row],[Team]])))))</f>
        <v>0</v>
      </c>
    </row>
    <row r="749" spans="2:22" ht="16" x14ac:dyDescent="0.2">
      <c r="B749" s="41" t="s">
        <v>230</v>
      </c>
      <c r="C749" s="41"/>
      <c r="D749" s="41" t="str">
        <f ca="1">IFERROR(OFFSET(tComplete[[#Headers],[Country]],MATCH(tData[[#This Row],[Tournament]],tComplete[Tournament],0),0),"")</f>
        <v>DE</v>
      </c>
      <c r="E749" s="49">
        <f ca="1">IFERROR(OFFSET(tComplete[[#Headers],[Date]],MATCH(tData[[#This Row],[Tournament]],tComplete[Tournament],0),0),"")</f>
        <v>46082</v>
      </c>
      <c r="F749" s="49" t="str">
        <f ca="1">IFERROR(OFFSET(tComplete[[#Headers],[Round]],MATCH(tData[[#This Row],[Tournament]],tComplete[Tournament],0),0),"")</f>
        <v>Qualifier</v>
      </c>
      <c r="G749" s="41" t="s">
        <v>755</v>
      </c>
      <c r="H749" s="41">
        <v>235</v>
      </c>
      <c r="I749" s="41">
        <v>195</v>
      </c>
      <c r="J749" s="41">
        <v>260</v>
      </c>
      <c r="K749" s="41"/>
      <c r="L749" s="48"/>
      <c r="M749" s="48"/>
      <c r="N749" s="48"/>
      <c r="O749" s="48">
        <f>IF(ISBLANK(B749),"",IF(COUNT(tData[[#This Row],[R1]:[R3]])=0,"",MAX(tData[[#This Row],[R1]:[R3]])))</f>
        <v>260</v>
      </c>
      <c r="P749" s="50">
        <f>IF(ISBLANK(tData[[#This Row],[Tournament]]),"",IF(COUNT(tData[[#This Row],[R1]:[R3]])=0,"",MAX(tData[[#This Row],[R1]:[R3]],tData[[#This Row],[QF]:[F2]])))</f>
        <v>260</v>
      </c>
      <c r="Q749" s="51">
        <f>IF(ISBLANK(tData[[#This Row],[Tournament]]),"",IFERROR(AVERAGE(tData[[#This Row],[R1]:[R3]],tData[[#This Row],[QF]:[F2]]),""))</f>
        <v>230</v>
      </c>
      <c r="R749" s="51" t="str">
        <f>IF(ISBLANK(tData[[#This Row],[Tournament]]),"",IF(COUNT(tData[[#This Row],[R1]:[R3]])=0,"No show",RIGHT("000"&amp;FLOOR(tData[[#This Row],[Best]],$R$1),3)&amp;"-"&amp;RIGHT("000"&amp;FLOOR(tData[[#This Row],[Best]],$R$1)+$R$1-1,3)))</f>
        <v>250-299</v>
      </c>
      <c r="S749" s="51" t="str">
        <f>IF(ISBLANK(tData[[#This Row],[Tournament]]),"",IF(COUNT(tData[[#This Row],[R1]:[R3]])=0,"No show",RIGHT("000"&amp;FLOOR(tData[[#This Row],[Best]],$S$1),3)&amp;"-"&amp;RIGHT("000"&amp;FLOOR(tData[[#This Row],[Best]],$S$1)+$S$1-1,3)))</f>
        <v>260-269</v>
      </c>
      <c r="T749" s="58"/>
      <c r="U749" s="48" t="str">
        <f ca="1">IF(OR(tData[[#This Row],[Q]]="X",tData[[#This Row],[Q]]="*"),IFERROR(OFFSET(tComplete[[#Headers],[Next Round]],MATCH(tData[[#This Row],[Tournament]],tComplete[Tournament],0),0),""),"")</f>
        <v/>
      </c>
      <c r="V749" s="41" t="b">
        <f>IF(ISBLANK(tData[[#This Row],[Tournament]]),"",NOT(ISERR(FIND("SAP",UPPER(tData[[#This Row],[Team]])))))</f>
        <v>0</v>
      </c>
    </row>
    <row r="750" spans="2:22" ht="16" x14ac:dyDescent="0.2">
      <c r="B750" s="41" t="s">
        <v>230</v>
      </c>
      <c r="C750" s="41"/>
      <c r="D750" s="41" t="str">
        <f ca="1">IFERROR(OFFSET(tComplete[[#Headers],[Country]],MATCH(tData[[#This Row],[Tournament]],tComplete[Tournament],0),0),"")</f>
        <v>DE</v>
      </c>
      <c r="E750" s="49">
        <f ca="1">IFERROR(OFFSET(tComplete[[#Headers],[Date]],MATCH(tData[[#This Row],[Tournament]],tComplete[Tournament],0),0),"")</f>
        <v>46082</v>
      </c>
      <c r="F750" s="49" t="str">
        <f ca="1">IFERROR(OFFSET(tComplete[[#Headers],[Round]],MATCH(tData[[#This Row],[Tournament]],tComplete[Tournament],0),0),"")</f>
        <v>Qualifier</v>
      </c>
      <c r="G750" s="41" t="s">
        <v>541</v>
      </c>
      <c r="H750" s="41">
        <v>205</v>
      </c>
      <c r="I750" s="41">
        <v>230</v>
      </c>
      <c r="J750" s="41">
        <v>250</v>
      </c>
      <c r="K750" s="41"/>
      <c r="L750" s="48"/>
      <c r="M750" s="48"/>
      <c r="N750" s="48"/>
      <c r="O750" s="48">
        <f>IF(ISBLANK(B750),"",IF(COUNT(tData[[#This Row],[R1]:[R3]])=0,"",MAX(tData[[#This Row],[R1]:[R3]])))</f>
        <v>250</v>
      </c>
      <c r="P750" s="50">
        <f>IF(ISBLANK(tData[[#This Row],[Tournament]]),"",IF(COUNT(tData[[#This Row],[R1]:[R3]])=0,"",MAX(tData[[#This Row],[R1]:[R3]],tData[[#This Row],[QF]:[F2]])))</f>
        <v>250</v>
      </c>
      <c r="Q750" s="51">
        <f>IF(ISBLANK(tData[[#This Row],[Tournament]]),"",IFERROR(AVERAGE(tData[[#This Row],[R1]:[R3]],tData[[#This Row],[QF]:[F2]]),""))</f>
        <v>228.33333333333334</v>
      </c>
      <c r="R750" s="51" t="str">
        <f>IF(ISBLANK(tData[[#This Row],[Tournament]]),"",IF(COUNT(tData[[#This Row],[R1]:[R3]])=0,"No show",RIGHT("000"&amp;FLOOR(tData[[#This Row],[Best]],$R$1),3)&amp;"-"&amp;RIGHT("000"&amp;FLOOR(tData[[#This Row],[Best]],$R$1)+$R$1-1,3)))</f>
        <v>250-299</v>
      </c>
      <c r="S750" s="51" t="str">
        <f>IF(ISBLANK(tData[[#This Row],[Tournament]]),"",IF(COUNT(tData[[#This Row],[R1]:[R3]])=0,"No show",RIGHT("000"&amp;FLOOR(tData[[#This Row],[Best]],$S$1),3)&amp;"-"&amp;RIGHT("000"&amp;FLOOR(tData[[#This Row],[Best]],$S$1)+$S$1-1,3)))</f>
        <v>250-259</v>
      </c>
      <c r="T750" s="58"/>
      <c r="U750" s="48" t="str">
        <f ca="1">IF(OR(tData[[#This Row],[Q]]="X",tData[[#This Row],[Q]]="*"),IFERROR(OFFSET(tComplete[[#Headers],[Next Round]],MATCH(tData[[#This Row],[Tournament]],tComplete[Tournament],0),0),""),"")</f>
        <v/>
      </c>
      <c r="V750" s="41" t="b">
        <f>IF(ISBLANK(tData[[#This Row],[Tournament]]),"",NOT(ISERR(FIND("SAP",UPPER(tData[[#This Row],[Team]])))))</f>
        <v>0</v>
      </c>
    </row>
    <row r="751" spans="2:22" ht="16" x14ac:dyDescent="0.2">
      <c r="B751" s="41" t="s">
        <v>230</v>
      </c>
      <c r="C751" s="41"/>
      <c r="D751" s="41" t="str">
        <f ca="1">IFERROR(OFFSET(tComplete[[#Headers],[Country]],MATCH(tData[[#This Row],[Tournament]],tComplete[Tournament],0),0),"")</f>
        <v>DE</v>
      </c>
      <c r="E751" s="49">
        <f ca="1">IFERROR(OFFSET(tComplete[[#Headers],[Date]],MATCH(tData[[#This Row],[Tournament]],tComplete[Tournament],0),0),"")</f>
        <v>46082</v>
      </c>
      <c r="F751" s="49" t="str">
        <f ca="1">IFERROR(OFFSET(tComplete[[#Headers],[Round]],MATCH(tData[[#This Row],[Tournament]],tComplete[Tournament],0),0),"")</f>
        <v>Qualifier</v>
      </c>
      <c r="G751" s="41" t="s">
        <v>539</v>
      </c>
      <c r="H751" s="41">
        <v>205</v>
      </c>
      <c r="I751" s="41">
        <v>185</v>
      </c>
      <c r="J751" s="41">
        <v>225</v>
      </c>
      <c r="K751" s="41"/>
      <c r="L751" s="48"/>
      <c r="M751" s="48"/>
      <c r="N751" s="48"/>
      <c r="O751" s="48">
        <f>IF(ISBLANK(B751),"",IF(COUNT(tData[[#This Row],[R1]:[R3]])=0,"",MAX(tData[[#This Row],[R1]:[R3]])))</f>
        <v>225</v>
      </c>
      <c r="P751" s="50">
        <f>IF(ISBLANK(tData[[#This Row],[Tournament]]),"",IF(COUNT(tData[[#This Row],[R1]:[R3]])=0,"",MAX(tData[[#This Row],[R1]:[R3]],tData[[#This Row],[QF]:[F2]])))</f>
        <v>225</v>
      </c>
      <c r="Q751" s="51">
        <f>IF(ISBLANK(tData[[#This Row],[Tournament]]),"",IFERROR(AVERAGE(tData[[#This Row],[R1]:[R3]],tData[[#This Row],[QF]:[F2]]),""))</f>
        <v>205</v>
      </c>
      <c r="R751" s="51" t="str">
        <f>IF(ISBLANK(tData[[#This Row],[Tournament]]),"",IF(COUNT(tData[[#This Row],[R1]:[R3]])=0,"No show",RIGHT("000"&amp;FLOOR(tData[[#This Row],[Best]],$R$1),3)&amp;"-"&amp;RIGHT("000"&amp;FLOOR(tData[[#This Row],[Best]],$R$1)+$R$1-1,3)))</f>
        <v>200-249</v>
      </c>
      <c r="S751" s="51" t="str">
        <f>IF(ISBLANK(tData[[#This Row],[Tournament]]),"",IF(COUNT(tData[[#This Row],[R1]:[R3]])=0,"No show",RIGHT("000"&amp;FLOOR(tData[[#This Row],[Best]],$S$1),3)&amp;"-"&amp;RIGHT("000"&amp;FLOOR(tData[[#This Row],[Best]],$S$1)+$S$1-1,3)))</f>
        <v>220-229</v>
      </c>
      <c r="T751" s="58"/>
      <c r="U751" s="48" t="str">
        <f ca="1">IF(OR(tData[[#This Row],[Q]]="X",tData[[#This Row],[Q]]="*"),IFERROR(OFFSET(tComplete[[#Headers],[Next Round]],MATCH(tData[[#This Row],[Tournament]],tComplete[Tournament],0),0),""),"")</f>
        <v/>
      </c>
      <c r="V751" s="41" t="b">
        <f>IF(ISBLANK(tData[[#This Row],[Tournament]]),"",NOT(ISERR(FIND("SAP",UPPER(tData[[#This Row],[Team]])))))</f>
        <v>0</v>
      </c>
    </row>
    <row r="752" spans="2:22" ht="16" x14ac:dyDescent="0.2">
      <c r="B752" s="41" t="s">
        <v>230</v>
      </c>
      <c r="C752" s="41"/>
      <c r="D752" s="41" t="str">
        <f ca="1">IFERROR(OFFSET(tComplete[[#Headers],[Country]],MATCH(tData[[#This Row],[Tournament]],tComplete[Tournament],0),0),"")</f>
        <v>DE</v>
      </c>
      <c r="E752" s="49">
        <f ca="1">IFERROR(OFFSET(tComplete[[#Headers],[Date]],MATCH(tData[[#This Row],[Tournament]],tComplete[Tournament],0),0),"")</f>
        <v>46082</v>
      </c>
      <c r="F752" s="49" t="str">
        <f ca="1">IFERROR(OFFSET(tComplete[[#Headers],[Round]],MATCH(tData[[#This Row],[Tournament]],tComplete[Tournament],0),0),"")</f>
        <v>Qualifier</v>
      </c>
      <c r="G752" s="41" t="s">
        <v>580</v>
      </c>
      <c r="H752" s="41">
        <v>165</v>
      </c>
      <c r="I752" s="41">
        <v>145</v>
      </c>
      <c r="J752" s="41">
        <v>190</v>
      </c>
      <c r="K752" s="41"/>
      <c r="L752" s="48"/>
      <c r="M752" s="48"/>
      <c r="N752" s="48"/>
      <c r="O752" s="48">
        <f>IF(ISBLANK(B752),"",IF(COUNT(tData[[#This Row],[R1]:[R3]])=0,"",MAX(tData[[#This Row],[R1]:[R3]])))</f>
        <v>190</v>
      </c>
      <c r="P752" s="50">
        <f>IF(ISBLANK(tData[[#This Row],[Tournament]]),"",IF(COUNT(tData[[#This Row],[R1]:[R3]])=0,"",MAX(tData[[#This Row],[R1]:[R3]],tData[[#This Row],[QF]:[F2]])))</f>
        <v>190</v>
      </c>
      <c r="Q752" s="51">
        <f>IF(ISBLANK(tData[[#This Row],[Tournament]]),"",IFERROR(AVERAGE(tData[[#This Row],[R1]:[R3]],tData[[#This Row],[QF]:[F2]]),""))</f>
        <v>166.66666666666666</v>
      </c>
      <c r="R752" s="51" t="str">
        <f>IF(ISBLANK(tData[[#This Row],[Tournament]]),"",IF(COUNT(tData[[#This Row],[R1]:[R3]])=0,"No show",RIGHT("000"&amp;FLOOR(tData[[#This Row],[Best]],$R$1),3)&amp;"-"&amp;RIGHT("000"&amp;FLOOR(tData[[#This Row],[Best]],$R$1)+$R$1-1,3)))</f>
        <v>150-199</v>
      </c>
      <c r="S752" s="51" t="str">
        <f>IF(ISBLANK(tData[[#This Row],[Tournament]]),"",IF(COUNT(tData[[#This Row],[R1]:[R3]])=0,"No show",RIGHT("000"&amp;FLOOR(tData[[#This Row],[Best]],$S$1),3)&amp;"-"&amp;RIGHT("000"&amp;FLOOR(tData[[#This Row],[Best]],$S$1)+$S$1-1,3)))</f>
        <v>190-199</v>
      </c>
      <c r="T752" s="58"/>
      <c r="U752" s="48" t="str">
        <f ca="1">IF(OR(tData[[#This Row],[Q]]="X",tData[[#This Row],[Q]]="*"),IFERROR(OFFSET(tComplete[[#Headers],[Next Round]],MATCH(tData[[#This Row],[Tournament]],tComplete[Tournament],0),0),""),"")</f>
        <v/>
      </c>
      <c r="V752" s="41" t="b">
        <f>IF(ISBLANK(tData[[#This Row],[Tournament]]),"",NOT(ISERR(FIND("SAP",UPPER(tData[[#This Row],[Team]])))))</f>
        <v>0</v>
      </c>
    </row>
    <row r="753" spans="2:22" ht="16" x14ac:dyDescent="0.2">
      <c r="B753" s="41" t="s">
        <v>51</v>
      </c>
      <c r="C753" s="41"/>
      <c r="D753" s="41" t="str">
        <f ca="1">IFERROR(OFFSET(tComplete[[#Headers],[Country]],MATCH(tData[[#This Row],[Tournament]],tComplete[Tournament],0),0),"")</f>
        <v>DE</v>
      </c>
      <c r="E753" s="49">
        <f ca="1">IFERROR(OFFSET(tComplete[[#Headers],[Date]],MATCH(tData[[#This Row],[Tournament]],tComplete[Tournament],0),0),"")</f>
        <v>46085</v>
      </c>
      <c r="F753" s="49" t="str">
        <f ca="1">IFERROR(OFFSET(tComplete[[#Headers],[Round]],MATCH(tData[[#This Row],[Tournament]],tComplete[Tournament],0),0),"")</f>
        <v>Regio</v>
      </c>
      <c r="G753" s="41" t="s">
        <v>986</v>
      </c>
      <c r="H753" s="41">
        <v>295</v>
      </c>
      <c r="I753" s="41">
        <v>350</v>
      </c>
      <c r="J753" s="41">
        <v>345</v>
      </c>
      <c r="K753" s="41"/>
      <c r="L753" s="41">
        <v>295</v>
      </c>
      <c r="M753" s="41">
        <v>290</v>
      </c>
      <c r="N753" s="41">
        <v>360</v>
      </c>
      <c r="O753" s="48">
        <f>IF(ISBLANK(B753),"",IF(COUNT(tData[[#This Row],[R1]:[R3]])=0,"",MAX(tData[[#This Row],[R1]:[R3]])))</f>
        <v>350</v>
      </c>
      <c r="P753" s="50">
        <f>IF(ISBLANK(tData[[#This Row],[Tournament]]),"",IF(COUNT(tData[[#This Row],[R1]:[R3]])=0,"",MAX(tData[[#This Row],[R1]:[R3]],tData[[#This Row],[QF]:[F2]])))</f>
        <v>360</v>
      </c>
      <c r="Q753" s="51">
        <f>IF(ISBLANK(tData[[#This Row],[Tournament]]),"",IFERROR(AVERAGE(tData[[#This Row],[R1]:[R3]],tData[[#This Row],[QF]:[F2]]),""))</f>
        <v>322.5</v>
      </c>
      <c r="R753" s="51" t="str">
        <f>IF(ISBLANK(tData[[#This Row],[Tournament]]),"",IF(COUNT(tData[[#This Row],[R1]:[R3]])=0,"No show",RIGHT("000"&amp;FLOOR(tData[[#This Row],[Best]],$R$1),3)&amp;"-"&amp;RIGHT("000"&amp;FLOOR(tData[[#This Row],[Best]],$R$1)+$R$1-1,3)))</f>
        <v>350-399</v>
      </c>
      <c r="S753" s="51" t="str">
        <f>IF(ISBLANK(tData[[#This Row],[Tournament]]),"",IF(COUNT(tData[[#This Row],[R1]:[R3]])=0,"No show",RIGHT("000"&amp;FLOOR(tData[[#This Row],[Best]],$S$1),3)&amp;"-"&amp;RIGHT("000"&amp;FLOOR(tData[[#This Row],[Best]],$S$1)+$S$1-1,3)))</f>
        <v>360-369</v>
      </c>
      <c r="T753" s="58"/>
      <c r="U753" s="48" t="str">
        <f ca="1">IF(OR(tData[[#This Row],[Q]]="X",tData[[#This Row],[Q]]="*"),IFERROR(OFFSET(tComplete[[#Headers],[Next Round]],MATCH(tData[[#This Row],[Tournament]],tComplete[Tournament],0),0),""),"")</f>
        <v/>
      </c>
      <c r="V753" s="41" t="b">
        <f>IF(ISBLANK(tData[[#This Row],[Tournament]]),"",NOT(ISERR(FIND("SAP",UPPER(tData[[#This Row],[Team]])))))</f>
        <v>0</v>
      </c>
    </row>
    <row r="754" spans="2:22" ht="16" x14ac:dyDescent="0.2">
      <c r="B754" s="41" t="s">
        <v>51</v>
      </c>
      <c r="C754" s="41"/>
      <c r="D754" s="41" t="str">
        <f ca="1">IFERROR(OFFSET(tComplete[[#Headers],[Country]],MATCH(tData[[#This Row],[Tournament]],tComplete[Tournament],0),0),"")</f>
        <v>DE</v>
      </c>
      <c r="E754" s="49">
        <f ca="1">IFERROR(OFFSET(tComplete[[#Headers],[Date]],MATCH(tData[[#This Row],[Tournament]],tComplete[Tournament],0),0),"")</f>
        <v>46085</v>
      </c>
      <c r="F754" s="49" t="str">
        <f ca="1">IFERROR(OFFSET(tComplete[[#Headers],[Round]],MATCH(tData[[#This Row],[Tournament]],tComplete[Tournament],0),0),"")</f>
        <v>Regio</v>
      </c>
      <c r="G754" s="41" t="s">
        <v>988</v>
      </c>
      <c r="H754" s="41">
        <v>230</v>
      </c>
      <c r="I754" s="41">
        <v>180</v>
      </c>
      <c r="J754" s="41">
        <v>240</v>
      </c>
      <c r="K754" s="41"/>
      <c r="L754" s="41">
        <v>245</v>
      </c>
      <c r="M754" s="41">
        <v>260</v>
      </c>
      <c r="N754" s="41">
        <v>230</v>
      </c>
      <c r="O754" s="48">
        <f>IF(ISBLANK(B754),"",IF(COUNT(tData[[#This Row],[R1]:[R3]])=0,"",MAX(tData[[#This Row],[R1]:[R3]])))</f>
        <v>240</v>
      </c>
      <c r="P754" s="50">
        <f>IF(ISBLANK(tData[[#This Row],[Tournament]]),"",IF(COUNT(tData[[#This Row],[R1]:[R3]])=0,"",MAX(tData[[#This Row],[R1]:[R3]],tData[[#This Row],[QF]:[F2]])))</f>
        <v>260</v>
      </c>
      <c r="Q754" s="51">
        <f>IF(ISBLANK(tData[[#This Row],[Tournament]]),"",IFERROR(AVERAGE(tData[[#This Row],[R1]:[R3]],tData[[#This Row],[QF]:[F2]]),""))</f>
        <v>230.83333333333334</v>
      </c>
      <c r="R754" s="51" t="str">
        <f>IF(ISBLANK(tData[[#This Row],[Tournament]]),"",IF(COUNT(tData[[#This Row],[R1]:[R3]])=0,"No show",RIGHT("000"&amp;FLOOR(tData[[#This Row],[Best]],$R$1),3)&amp;"-"&amp;RIGHT("000"&amp;FLOOR(tData[[#This Row],[Best]],$R$1)+$R$1-1,3)))</f>
        <v>250-299</v>
      </c>
      <c r="S754" s="51" t="str">
        <f>IF(ISBLANK(tData[[#This Row],[Tournament]]),"",IF(COUNT(tData[[#This Row],[R1]:[R3]])=0,"No show",RIGHT("000"&amp;FLOOR(tData[[#This Row],[Best]],$S$1),3)&amp;"-"&amp;RIGHT("000"&amp;FLOOR(tData[[#This Row],[Best]],$S$1)+$S$1-1,3)))</f>
        <v>260-269</v>
      </c>
      <c r="T754" s="58"/>
      <c r="U754" s="48" t="str">
        <f ca="1">IF(OR(tData[[#This Row],[Q]]="X",tData[[#This Row],[Q]]="*"),IFERROR(OFFSET(tComplete[[#Headers],[Next Round]],MATCH(tData[[#This Row],[Tournament]],tComplete[Tournament],0),0),""),"")</f>
        <v/>
      </c>
      <c r="V754" s="41" t="b">
        <f>IF(ISBLANK(tData[[#This Row],[Tournament]]),"",NOT(ISERR(FIND("SAP",UPPER(tData[[#This Row],[Team]])))))</f>
        <v>0</v>
      </c>
    </row>
    <row r="755" spans="2:22" ht="16" x14ac:dyDescent="0.2">
      <c r="B755" s="41" t="s">
        <v>51</v>
      </c>
      <c r="C755" s="41"/>
      <c r="D755" s="41" t="str">
        <f ca="1">IFERROR(OFFSET(tComplete[[#Headers],[Country]],MATCH(tData[[#This Row],[Tournament]],tComplete[Tournament],0),0),"")</f>
        <v>DE</v>
      </c>
      <c r="E755" s="49">
        <f ca="1">IFERROR(OFFSET(tComplete[[#Headers],[Date]],MATCH(tData[[#This Row],[Tournament]],tComplete[Tournament],0),0),"")</f>
        <v>46085</v>
      </c>
      <c r="F755" s="49" t="str">
        <f ca="1">IFERROR(OFFSET(tComplete[[#Headers],[Round]],MATCH(tData[[#This Row],[Tournament]],tComplete[Tournament],0),0),"")</f>
        <v>Regio</v>
      </c>
      <c r="G755" s="41" t="s">
        <v>989</v>
      </c>
      <c r="H755" s="41">
        <v>180</v>
      </c>
      <c r="I755" s="41">
        <v>200</v>
      </c>
      <c r="J755" s="41">
        <v>260</v>
      </c>
      <c r="K755" s="41"/>
      <c r="L755" s="41">
        <v>200</v>
      </c>
      <c r="M755" s="41"/>
      <c r="N755" s="41"/>
      <c r="O755" s="48">
        <f>IF(ISBLANK(B755),"",IF(COUNT(tData[[#This Row],[R1]:[R3]])=0,"",MAX(tData[[#This Row],[R1]:[R3]])))</f>
        <v>260</v>
      </c>
      <c r="P755" s="50">
        <f>IF(ISBLANK(tData[[#This Row],[Tournament]]),"",IF(COUNT(tData[[#This Row],[R1]:[R3]])=0,"",MAX(tData[[#This Row],[R1]:[R3]],tData[[#This Row],[QF]:[F2]])))</f>
        <v>260</v>
      </c>
      <c r="Q755" s="51">
        <f>IF(ISBLANK(tData[[#This Row],[Tournament]]),"",IFERROR(AVERAGE(tData[[#This Row],[R1]:[R3]],tData[[#This Row],[QF]:[F2]]),""))</f>
        <v>210</v>
      </c>
      <c r="R755" s="51" t="str">
        <f>IF(ISBLANK(tData[[#This Row],[Tournament]]),"",IF(COUNT(tData[[#This Row],[R1]:[R3]])=0,"No show",RIGHT("000"&amp;FLOOR(tData[[#This Row],[Best]],$R$1),3)&amp;"-"&amp;RIGHT("000"&amp;FLOOR(tData[[#This Row],[Best]],$R$1)+$R$1-1,3)))</f>
        <v>250-299</v>
      </c>
      <c r="S755" s="51" t="str">
        <f>IF(ISBLANK(tData[[#This Row],[Tournament]]),"",IF(COUNT(tData[[#This Row],[R1]:[R3]])=0,"No show",RIGHT("000"&amp;FLOOR(tData[[#This Row],[Best]],$S$1),3)&amp;"-"&amp;RIGHT("000"&amp;FLOOR(tData[[#This Row],[Best]],$S$1)+$S$1-1,3)))</f>
        <v>260-269</v>
      </c>
      <c r="T755" s="58" t="s">
        <v>74</v>
      </c>
      <c r="U755" s="48" t="str">
        <f ca="1">IF(OR(tData[[#This Row],[Q]]="X",tData[[#This Row],[Q]]="*"),IFERROR(OFFSET(tComplete[[#Headers],[Next Round]],MATCH(tData[[#This Row],[Tournament]],tComplete[Tournament],0),0),""),"")</f>
        <v>Qualifikation Deutschland - Rockenhausen</v>
      </c>
      <c r="V755" s="41" t="b">
        <f>IF(ISBLANK(tData[[#This Row],[Tournament]]),"",NOT(ISERR(FIND("SAP",UPPER(tData[[#This Row],[Team]])))))</f>
        <v>0</v>
      </c>
    </row>
    <row r="756" spans="2:22" ht="16" x14ac:dyDescent="0.2">
      <c r="B756" s="41" t="s">
        <v>51</v>
      </c>
      <c r="C756" s="41"/>
      <c r="D756" s="41" t="str">
        <f ca="1">IFERROR(OFFSET(tComplete[[#Headers],[Country]],MATCH(tData[[#This Row],[Tournament]],tComplete[Tournament],0),0),"")</f>
        <v>DE</v>
      </c>
      <c r="E756" s="49">
        <f ca="1">IFERROR(OFFSET(tComplete[[#Headers],[Date]],MATCH(tData[[#This Row],[Tournament]],tComplete[Tournament],0),0),"")</f>
        <v>46085</v>
      </c>
      <c r="F756" s="49" t="str">
        <f ca="1">IFERROR(OFFSET(tComplete[[#Headers],[Round]],MATCH(tData[[#This Row],[Tournament]],tComplete[Tournament],0),0),"")</f>
        <v>Regio</v>
      </c>
      <c r="G756" s="41" t="s">
        <v>991</v>
      </c>
      <c r="H756" s="41">
        <v>165</v>
      </c>
      <c r="I756" s="41">
        <v>145</v>
      </c>
      <c r="J756" s="41">
        <v>260</v>
      </c>
      <c r="K756" s="41"/>
      <c r="L756" s="41">
        <v>165</v>
      </c>
      <c r="M756" s="41"/>
      <c r="N756" s="41"/>
      <c r="O756" s="48">
        <f>IF(ISBLANK(B756),"",IF(COUNT(tData[[#This Row],[R1]:[R3]])=0,"",MAX(tData[[#This Row],[R1]:[R3]])))</f>
        <v>260</v>
      </c>
      <c r="P756" s="50">
        <f>IF(ISBLANK(tData[[#This Row],[Tournament]]),"",IF(COUNT(tData[[#This Row],[R1]:[R3]])=0,"",MAX(tData[[#This Row],[R1]:[R3]],tData[[#This Row],[QF]:[F2]])))</f>
        <v>260</v>
      </c>
      <c r="Q756" s="51">
        <f>IF(ISBLANK(tData[[#This Row],[Tournament]]),"",IFERROR(AVERAGE(tData[[#This Row],[R1]:[R3]],tData[[#This Row],[QF]:[F2]]),""))</f>
        <v>183.75</v>
      </c>
      <c r="R756" s="51" t="str">
        <f>IF(ISBLANK(tData[[#This Row],[Tournament]]),"",IF(COUNT(tData[[#This Row],[R1]:[R3]])=0,"No show",RIGHT("000"&amp;FLOOR(tData[[#This Row],[Best]],$R$1),3)&amp;"-"&amp;RIGHT("000"&amp;FLOOR(tData[[#This Row],[Best]],$R$1)+$R$1-1,3)))</f>
        <v>250-299</v>
      </c>
      <c r="S756" s="51" t="str">
        <f>IF(ISBLANK(tData[[#This Row],[Tournament]]),"",IF(COUNT(tData[[#This Row],[R1]:[R3]])=0,"No show",RIGHT("000"&amp;FLOOR(tData[[#This Row],[Best]],$S$1),3)&amp;"-"&amp;RIGHT("000"&amp;FLOOR(tData[[#This Row],[Best]],$S$1)+$S$1-1,3)))</f>
        <v>260-269</v>
      </c>
      <c r="T756" s="58" t="s">
        <v>74</v>
      </c>
      <c r="U756" s="48" t="str">
        <f ca="1">IF(OR(tData[[#This Row],[Q]]="X",tData[[#This Row],[Q]]="*"),IFERROR(OFFSET(tComplete[[#Headers],[Next Round]],MATCH(tData[[#This Row],[Tournament]],tComplete[Tournament],0),0),""),"")</f>
        <v>Qualifikation Deutschland - Rockenhausen</v>
      </c>
      <c r="V756" s="41" t="b">
        <f>IF(ISBLANK(tData[[#This Row],[Tournament]]),"",NOT(ISERR(FIND("SAP",UPPER(tData[[#This Row],[Team]])))))</f>
        <v>0</v>
      </c>
    </row>
    <row r="757" spans="2:22" ht="16" x14ac:dyDescent="0.2">
      <c r="B757" s="41" t="s">
        <v>51</v>
      </c>
      <c r="C757" s="41"/>
      <c r="D757" s="41" t="str">
        <f ca="1">IFERROR(OFFSET(tComplete[[#Headers],[Country]],MATCH(tData[[#This Row],[Tournament]],tComplete[Tournament],0),0),"")</f>
        <v>DE</v>
      </c>
      <c r="E757" s="49">
        <f ca="1">IFERROR(OFFSET(tComplete[[#Headers],[Date]],MATCH(tData[[#This Row],[Tournament]],tComplete[Tournament],0),0),"")</f>
        <v>46085</v>
      </c>
      <c r="F757" s="49" t="str">
        <f ca="1">IFERROR(OFFSET(tComplete[[#Headers],[Round]],MATCH(tData[[#This Row],[Tournament]],tComplete[Tournament],0),0),"")</f>
        <v>Regio</v>
      </c>
      <c r="G757" s="41" t="s">
        <v>993</v>
      </c>
      <c r="H757" s="41">
        <v>155</v>
      </c>
      <c r="I757" s="41">
        <v>140</v>
      </c>
      <c r="J757" s="41">
        <v>240</v>
      </c>
      <c r="K757" s="41"/>
      <c r="L757" s="41"/>
      <c r="M757" s="41"/>
      <c r="N757" s="41"/>
      <c r="O757" s="48">
        <f>IF(ISBLANK(B757),"",IF(COUNT(tData[[#This Row],[R1]:[R3]])=0,"",MAX(tData[[#This Row],[R1]:[R3]])))</f>
        <v>240</v>
      </c>
      <c r="P757" s="50">
        <f>IF(ISBLANK(tData[[#This Row],[Tournament]]),"",IF(COUNT(tData[[#This Row],[R1]:[R3]])=0,"",MAX(tData[[#This Row],[R1]:[R3]],tData[[#This Row],[QF]:[F2]])))</f>
        <v>240</v>
      </c>
      <c r="Q757" s="51">
        <f>IF(ISBLANK(tData[[#This Row],[Tournament]]),"",IFERROR(AVERAGE(tData[[#This Row],[R1]:[R3]],tData[[#This Row],[QF]:[F2]]),""))</f>
        <v>178.33333333333334</v>
      </c>
      <c r="R757" s="51" t="str">
        <f>IF(ISBLANK(tData[[#This Row],[Tournament]]),"",IF(COUNT(tData[[#This Row],[R1]:[R3]])=0,"No show",RIGHT("000"&amp;FLOOR(tData[[#This Row],[Best]],$R$1),3)&amp;"-"&amp;RIGHT("000"&amp;FLOOR(tData[[#This Row],[Best]],$R$1)+$R$1-1,3)))</f>
        <v>200-249</v>
      </c>
      <c r="S757" s="51" t="str">
        <f>IF(ISBLANK(tData[[#This Row],[Tournament]]),"",IF(COUNT(tData[[#This Row],[R1]:[R3]])=0,"No show",RIGHT("000"&amp;FLOOR(tData[[#This Row],[Best]],$S$1),3)&amp;"-"&amp;RIGHT("000"&amp;FLOOR(tData[[#This Row],[Best]],$S$1)+$S$1-1,3)))</f>
        <v>240-249</v>
      </c>
      <c r="T757" s="58"/>
      <c r="U757" s="48" t="str">
        <f ca="1">IF(OR(tData[[#This Row],[Q]]="X",tData[[#This Row],[Q]]="*"),IFERROR(OFFSET(tComplete[[#Headers],[Next Round]],MATCH(tData[[#This Row],[Tournament]],tComplete[Tournament],0),0),""),"")</f>
        <v/>
      </c>
      <c r="V757" s="41" t="b">
        <f>IF(ISBLANK(tData[[#This Row],[Tournament]]),"",NOT(ISERR(FIND("SAP",UPPER(tData[[#This Row],[Team]])))))</f>
        <v>0</v>
      </c>
    </row>
    <row r="758" spans="2:22" ht="16" x14ac:dyDescent="0.2">
      <c r="B758" s="41" t="s">
        <v>51</v>
      </c>
      <c r="C758" s="41"/>
      <c r="D758" s="41" t="str">
        <f ca="1">IFERROR(OFFSET(tComplete[[#Headers],[Country]],MATCH(tData[[#This Row],[Tournament]],tComplete[Tournament],0),0),"")</f>
        <v>DE</v>
      </c>
      <c r="E758" s="49">
        <f ca="1">IFERROR(OFFSET(tComplete[[#Headers],[Date]],MATCH(tData[[#This Row],[Tournament]],tComplete[Tournament],0),0),"")</f>
        <v>46085</v>
      </c>
      <c r="F758" s="49" t="str">
        <f ca="1">IFERROR(OFFSET(tComplete[[#Headers],[Round]],MATCH(tData[[#This Row],[Tournament]],tComplete[Tournament],0),0),"")</f>
        <v>Regio</v>
      </c>
      <c r="G758" s="41" t="s">
        <v>994</v>
      </c>
      <c r="H758" s="41">
        <v>105</v>
      </c>
      <c r="I758" s="41">
        <v>225</v>
      </c>
      <c r="J758" s="41">
        <v>135</v>
      </c>
      <c r="K758" s="41"/>
      <c r="L758" s="41"/>
      <c r="M758" s="41"/>
      <c r="N758" s="41"/>
      <c r="O758" s="48">
        <f>IF(ISBLANK(B758),"",IF(COUNT(tData[[#This Row],[R1]:[R3]])=0,"",MAX(tData[[#This Row],[R1]:[R3]])))</f>
        <v>225</v>
      </c>
      <c r="P758" s="50">
        <f>IF(ISBLANK(tData[[#This Row],[Tournament]]),"",IF(COUNT(tData[[#This Row],[R1]:[R3]])=0,"",MAX(tData[[#This Row],[R1]:[R3]],tData[[#This Row],[QF]:[F2]])))</f>
        <v>225</v>
      </c>
      <c r="Q758" s="51">
        <f>IF(ISBLANK(tData[[#This Row],[Tournament]]),"",IFERROR(AVERAGE(tData[[#This Row],[R1]:[R3]],tData[[#This Row],[QF]:[F2]]),""))</f>
        <v>155</v>
      </c>
      <c r="R758" s="51" t="str">
        <f>IF(ISBLANK(tData[[#This Row],[Tournament]]),"",IF(COUNT(tData[[#This Row],[R1]:[R3]])=0,"No show",RIGHT("000"&amp;FLOOR(tData[[#This Row],[Best]],$R$1),3)&amp;"-"&amp;RIGHT("000"&amp;FLOOR(tData[[#This Row],[Best]],$R$1)+$R$1-1,3)))</f>
        <v>200-249</v>
      </c>
      <c r="S758" s="51" t="str">
        <f>IF(ISBLANK(tData[[#This Row],[Tournament]]),"",IF(COUNT(tData[[#This Row],[R1]:[R3]])=0,"No show",RIGHT("000"&amp;FLOOR(tData[[#This Row],[Best]],$S$1),3)&amp;"-"&amp;RIGHT("000"&amp;FLOOR(tData[[#This Row],[Best]],$S$1)+$S$1-1,3)))</f>
        <v>220-229</v>
      </c>
      <c r="T758" s="58"/>
      <c r="U758" s="48" t="str">
        <f ca="1">IF(OR(tData[[#This Row],[Q]]="X",tData[[#This Row],[Q]]="*"),IFERROR(OFFSET(tComplete[[#Headers],[Next Round]],MATCH(tData[[#This Row],[Tournament]],tComplete[Tournament],0),0),""),"")</f>
        <v/>
      </c>
      <c r="V758" s="41" t="b">
        <f>IF(ISBLANK(tData[[#This Row],[Tournament]]),"",NOT(ISERR(FIND("SAP",UPPER(tData[[#This Row],[Team]])))))</f>
        <v>0</v>
      </c>
    </row>
    <row r="759" spans="2:22" ht="16" x14ac:dyDescent="0.2">
      <c r="B759" s="41" t="s">
        <v>51</v>
      </c>
      <c r="C759" s="41"/>
      <c r="D759" s="41" t="str">
        <f ca="1">IFERROR(OFFSET(tComplete[[#Headers],[Country]],MATCH(tData[[#This Row],[Tournament]],tComplete[Tournament],0),0),"")</f>
        <v>DE</v>
      </c>
      <c r="E759" s="49">
        <f ca="1">IFERROR(OFFSET(tComplete[[#Headers],[Date]],MATCH(tData[[#This Row],[Tournament]],tComplete[Tournament],0),0),"")</f>
        <v>46085</v>
      </c>
      <c r="F759" s="49" t="str">
        <f ca="1">IFERROR(OFFSET(tComplete[[#Headers],[Round]],MATCH(tData[[#This Row],[Tournament]],tComplete[Tournament],0),0),"")</f>
        <v>Regio</v>
      </c>
      <c r="G759" s="41" t="s">
        <v>995</v>
      </c>
      <c r="H759" s="41">
        <v>195</v>
      </c>
      <c r="I759" s="41">
        <v>215</v>
      </c>
      <c r="J759" s="41">
        <v>110</v>
      </c>
      <c r="K759" s="41"/>
      <c r="L759" s="41"/>
      <c r="M759" s="41"/>
      <c r="N759" s="41"/>
      <c r="O759" s="48">
        <f>IF(ISBLANK(B759),"",IF(COUNT(tData[[#This Row],[R1]:[R3]])=0,"",MAX(tData[[#This Row],[R1]:[R3]])))</f>
        <v>215</v>
      </c>
      <c r="P759" s="50">
        <f>IF(ISBLANK(tData[[#This Row],[Tournament]]),"",IF(COUNT(tData[[#This Row],[R1]:[R3]])=0,"",MAX(tData[[#This Row],[R1]:[R3]],tData[[#This Row],[QF]:[F2]])))</f>
        <v>215</v>
      </c>
      <c r="Q759" s="51">
        <f>IF(ISBLANK(tData[[#This Row],[Tournament]]),"",IFERROR(AVERAGE(tData[[#This Row],[R1]:[R3]],tData[[#This Row],[QF]:[F2]]),""))</f>
        <v>173.33333333333334</v>
      </c>
      <c r="R759" s="51" t="str">
        <f>IF(ISBLANK(tData[[#This Row],[Tournament]]),"",IF(COUNT(tData[[#This Row],[R1]:[R3]])=0,"No show",RIGHT("000"&amp;FLOOR(tData[[#This Row],[Best]],$R$1),3)&amp;"-"&amp;RIGHT("000"&amp;FLOOR(tData[[#This Row],[Best]],$R$1)+$R$1-1,3)))</f>
        <v>200-249</v>
      </c>
      <c r="S759" s="51" t="str">
        <f>IF(ISBLANK(tData[[#This Row],[Tournament]]),"",IF(COUNT(tData[[#This Row],[R1]:[R3]])=0,"No show",RIGHT("000"&amp;FLOOR(tData[[#This Row],[Best]],$S$1),3)&amp;"-"&amp;RIGHT("000"&amp;FLOOR(tData[[#This Row],[Best]],$S$1)+$S$1-1,3)))</f>
        <v>210-219</v>
      </c>
      <c r="T759" s="58"/>
      <c r="U759" s="48" t="str">
        <f ca="1">IF(OR(tData[[#This Row],[Q]]="X",tData[[#This Row],[Q]]="*"),IFERROR(OFFSET(tComplete[[#Headers],[Next Round]],MATCH(tData[[#This Row],[Tournament]],tComplete[Tournament],0),0),""),"")</f>
        <v/>
      </c>
      <c r="V759" s="41" t="b">
        <f>IF(ISBLANK(tData[[#This Row],[Tournament]]),"",NOT(ISERR(FIND("SAP",UPPER(tData[[#This Row],[Team]])))))</f>
        <v>0</v>
      </c>
    </row>
    <row r="760" spans="2:22" ht="16" x14ac:dyDescent="0.2">
      <c r="B760" s="41" t="s">
        <v>51</v>
      </c>
      <c r="C760" s="41"/>
      <c r="D760" s="41" t="str">
        <f ca="1">IFERROR(OFFSET(tComplete[[#Headers],[Country]],MATCH(tData[[#This Row],[Tournament]],tComplete[Tournament],0),0),"")</f>
        <v>DE</v>
      </c>
      <c r="E760" s="49">
        <f ca="1">IFERROR(OFFSET(tComplete[[#Headers],[Date]],MATCH(tData[[#This Row],[Tournament]],tComplete[Tournament],0),0),"")</f>
        <v>46085</v>
      </c>
      <c r="F760" s="49" t="str">
        <f ca="1">IFERROR(OFFSET(tComplete[[#Headers],[Round]],MATCH(tData[[#This Row],[Tournament]],tComplete[Tournament],0),0),"")</f>
        <v>Regio</v>
      </c>
      <c r="G760" s="41" t="s">
        <v>997</v>
      </c>
      <c r="H760" s="41">
        <v>155</v>
      </c>
      <c r="I760" s="41">
        <v>160</v>
      </c>
      <c r="J760" s="41">
        <v>180</v>
      </c>
      <c r="K760" s="41"/>
      <c r="L760" s="41"/>
      <c r="M760" s="41"/>
      <c r="N760" s="41"/>
      <c r="O760" s="48">
        <f>IF(ISBLANK(B760),"",IF(COUNT(tData[[#This Row],[R1]:[R3]])=0,"",MAX(tData[[#This Row],[R1]:[R3]])))</f>
        <v>180</v>
      </c>
      <c r="P760" s="50">
        <f>IF(ISBLANK(tData[[#This Row],[Tournament]]),"",IF(COUNT(tData[[#This Row],[R1]:[R3]])=0,"",MAX(tData[[#This Row],[R1]:[R3]],tData[[#This Row],[QF]:[F2]])))</f>
        <v>180</v>
      </c>
      <c r="Q760" s="51">
        <f>IF(ISBLANK(tData[[#This Row],[Tournament]]),"",IFERROR(AVERAGE(tData[[#This Row],[R1]:[R3]],tData[[#This Row],[QF]:[F2]]),""))</f>
        <v>165</v>
      </c>
      <c r="R760" s="51" t="str">
        <f>IF(ISBLANK(tData[[#This Row],[Tournament]]),"",IF(COUNT(tData[[#This Row],[R1]:[R3]])=0,"No show",RIGHT("000"&amp;FLOOR(tData[[#This Row],[Best]],$R$1),3)&amp;"-"&amp;RIGHT("000"&amp;FLOOR(tData[[#This Row],[Best]],$R$1)+$R$1-1,3)))</f>
        <v>150-199</v>
      </c>
      <c r="S760" s="51" t="str">
        <f>IF(ISBLANK(tData[[#This Row],[Tournament]]),"",IF(COUNT(tData[[#This Row],[R1]:[R3]])=0,"No show",RIGHT("000"&amp;FLOOR(tData[[#This Row],[Best]],$S$1),3)&amp;"-"&amp;RIGHT("000"&amp;FLOOR(tData[[#This Row],[Best]],$S$1)+$S$1-1,3)))</f>
        <v>180-189</v>
      </c>
      <c r="T760" s="58"/>
      <c r="U760" s="48" t="str">
        <f ca="1">IF(OR(tData[[#This Row],[Q]]="X",tData[[#This Row],[Q]]="*"),IFERROR(OFFSET(tComplete[[#Headers],[Next Round]],MATCH(tData[[#This Row],[Tournament]],tComplete[Tournament],0),0),""),"")</f>
        <v/>
      </c>
      <c r="V760" s="41" t="b">
        <f>IF(ISBLANK(tData[[#This Row],[Tournament]]),"",NOT(ISERR(FIND("SAP",UPPER(tData[[#This Row],[Team]])))))</f>
        <v>0</v>
      </c>
    </row>
    <row r="761" spans="2:22" ht="16" x14ac:dyDescent="0.2">
      <c r="B761" s="41" t="s">
        <v>51</v>
      </c>
      <c r="C761" s="41"/>
      <c r="D761" s="41" t="str">
        <f ca="1">IFERROR(OFFSET(tComplete[[#Headers],[Country]],MATCH(tData[[#This Row],[Tournament]],tComplete[Tournament],0),0),"")</f>
        <v>DE</v>
      </c>
      <c r="E761" s="49">
        <f ca="1">IFERROR(OFFSET(tComplete[[#Headers],[Date]],MATCH(tData[[#This Row],[Tournament]],tComplete[Tournament],0),0),"")</f>
        <v>46085</v>
      </c>
      <c r="F761" s="49" t="str">
        <f ca="1">IFERROR(OFFSET(tComplete[[#Headers],[Round]],MATCH(tData[[#This Row],[Tournament]],tComplete[Tournament],0),0),"")</f>
        <v>Regio</v>
      </c>
      <c r="G761" s="46" t="s">
        <v>998</v>
      </c>
      <c r="H761" s="41">
        <v>85</v>
      </c>
      <c r="I761" s="41">
        <v>165</v>
      </c>
      <c r="J761" s="41">
        <v>55</v>
      </c>
      <c r="K761" s="41"/>
      <c r="L761" s="41"/>
      <c r="M761" s="41"/>
      <c r="N761" s="41"/>
      <c r="O761" s="48">
        <f>IF(ISBLANK(B761),"",IF(COUNT(tData[[#This Row],[R1]:[R3]])=0,"",MAX(tData[[#This Row],[R1]:[R3]])))</f>
        <v>165</v>
      </c>
      <c r="P761" s="50">
        <f>IF(ISBLANK(tData[[#This Row],[Tournament]]),"",IF(COUNT(tData[[#This Row],[R1]:[R3]])=0,"",MAX(tData[[#This Row],[R1]:[R3]],tData[[#This Row],[QF]:[F2]])))</f>
        <v>165</v>
      </c>
      <c r="Q761" s="51">
        <f>IF(ISBLANK(tData[[#This Row],[Tournament]]),"",IFERROR(AVERAGE(tData[[#This Row],[R1]:[R3]],tData[[#This Row],[QF]:[F2]]),""))</f>
        <v>101.66666666666667</v>
      </c>
      <c r="R761" s="51" t="str">
        <f>IF(ISBLANK(tData[[#This Row],[Tournament]]),"",IF(COUNT(tData[[#This Row],[R1]:[R3]])=0,"No show",RIGHT("000"&amp;FLOOR(tData[[#This Row],[Best]],$R$1),3)&amp;"-"&amp;RIGHT("000"&amp;FLOOR(tData[[#This Row],[Best]],$R$1)+$R$1-1,3)))</f>
        <v>150-199</v>
      </c>
      <c r="S761" s="51" t="str">
        <f>IF(ISBLANK(tData[[#This Row],[Tournament]]),"",IF(COUNT(tData[[#This Row],[R1]:[R3]])=0,"No show",RIGHT("000"&amp;FLOOR(tData[[#This Row],[Best]],$S$1),3)&amp;"-"&amp;RIGHT("000"&amp;FLOOR(tData[[#This Row],[Best]],$S$1)+$S$1-1,3)))</f>
        <v>160-169</v>
      </c>
      <c r="T761" s="58"/>
      <c r="U761" s="48" t="str">
        <f ca="1">IF(OR(tData[[#This Row],[Q]]="X",tData[[#This Row],[Q]]="*"),IFERROR(OFFSET(tComplete[[#Headers],[Next Round]],MATCH(tData[[#This Row],[Tournament]],tComplete[Tournament],0),0),""),"")</f>
        <v/>
      </c>
      <c r="V761" s="41" t="b">
        <f>IF(ISBLANK(tData[[#This Row],[Tournament]]),"",NOT(ISERR(FIND("SAP",UPPER(tData[[#This Row],[Team]])))))</f>
        <v>0</v>
      </c>
    </row>
    <row r="762" spans="2:22" ht="16" x14ac:dyDescent="0.2">
      <c r="B762" s="41" t="s">
        <v>51</v>
      </c>
      <c r="C762" s="41"/>
      <c r="D762" s="41" t="str">
        <f ca="1">IFERROR(OFFSET(tComplete[[#Headers],[Country]],MATCH(tData[[#This Row],[Tournament]],tComplete[Tournament],0),0),"")</f>
        <v>DE</v>
      </c>
      <c r="E762" s="49">
        <f ca="1">IFERROR(OFFSET(tComplete[[#Headers],[Date]],MATCH(tData[[#This Row],[Tournament]],tComplete[Tournament],0),0),"")</f>
        <v>46085</v>
      </c>
      <c r="F762" s="49" t="str">
        <f ca="1">IFERROR(OFFSET(tComplete[[#Headers],[Round]],MATCH(tData[[#This Row],[Tournament]],tComplete[Tournament],0),0),"")</f>
        <v>Regio</v>
      </c>
      <c r="G762" s="41" t="s">
        <v>999</v>
      </c>
      <c r="H762" s="41">
        <v>65</v>
      </c>
      <c r="I762" s="41">
        <v>140</v>
      </c>
      <c r="J762" s="41">
        <v>85</v>
      </c>
      <c r="K762" s="41"/>
      <c r="L762" s="48"/>
      <c r="M762" s="48"/>
      <c r="N762" s="48"/>
      <c r="O762" s="48">
        <f>IF(ISBLANK(B762),"",IF(COUNT(tData[[#This Row],[R1]:[R3]])=0,"",MAX(tData[[#This Row],[R1]:[R3]])))</f>
        <v>140</v>
      </c>
      <c r="P762" s="50">
        <f>IF(ISBLANK(tData[[#This Row],[Tournament]]),"",IF(COUNT(tData[[#This Row],[R1]:[R3]])=0,"",MAX(tData[[#This Row],[R1]:[R3]],tData[[#This Row],[QF]:[F2]])))</f>
        <v>140</v>
      </c>
      <c r="Q762" s="51">
        <f>IF(ISBLANK(tData[[#This Row],[Tournament]]),"",IFERROR(AVERAGE(tData[[#This Row],[R1]:[R3]],tData[[#This Row],[QF]:[F2]]),""))</f>
        <v>96.666666666666671</v>
      </c>
      <c r="R762" s="51" t="str">
        <f>IF(ISBLANK(tData[[#This Row],[Tournament]]),"",IF(COUNT(tData[[#This Row],[R1]:[R3]])=0,"No show",RIGHT("000"&amp;FLOOR(tData[[#This Row],[Best]],$R$1),3)&amp;"-"&amp;RIGHT("000"&amp;FLOOR(tData[[#This Row],[Best]],$R$1)+$R$1-1,3)))</f>
        <v>100-149</v>
      </c>
      <c r="S762" s="51" t="str">
        <f>IF(ISBLANK(tData[[#This Row],[Tournament]]),"",IF(COUNT(tData[[#This Row],[R1]:[R3]])=0,"No show",RIGHT("000"&amp;FLOOR(tData[[#This Row],[Best]],$S$1),3)&amp;"-"&amp;RIGHT("000"&amp;FLOOR(tData[[#This Row],[Best]],$S$1)+$S$1-1,3)))</f>
        <v>140-149</v>
      </c>
      <c r="T762" s="58"/>
      <c r="U762" s="48" t="str">
        <f ca="1">IF(OR(tData[[#This Row],[Q]]="X",tData[[#This Row],[Q]]="*"),IFERROR(OFFSET(tComplete[[#Headers],[Next Round]],MATCH(tData[[#This Row],[Tournament]],tComplete[Tournament],0),0),""),"")</f>
        <v/>
      </c>
      <c r="V762" s="41" t="b">
        <f>IF(ISBLANK(tData[[#This Row],[Tournament]]),"",NOT(ISERR(FIND("SAP",UPPER(tData[[#This Row],[Team]])))))</f>
        <v>0</v>
      </c>
    </row>
    <row r="763" spans="2:22" ht="16" x14ac:dyDescent="0.2">
      <c r="B763" s="41" t="s">
        <v>51</v>
      </c>
      <c r="C763" s="41"/>
      <c r="D763" s="41" t="str">
        <f ca="1">IFERROR(OFFSET(tComplete[[#Headers],[Country]],MATCH(tData[[#This Row],[Tournament]],tComplete[Tournament],0),0),"")</f>
        <v>DE</v>
      </c>
      <c r="E763" s="49">
        <f ca="1">IFERROR(OFFSET(tComplete[[#Headers],[Date]],MATCH(tData[[#This Row],[Tournament]],tComplete[Tournament],0),0),"")</f>
        <v>46085</v>
      </c>
      <c r="F763" s="49" t="str">
        <f ca="1">IFERROR(OFFSET(tComplete[[#Headers],[Round]],MATCH(tData[[#This Row],[Tournament]],tComplete[Tournament],0),0),"")</f>
        <v>Regio</v>
      </c>
      <c r="G763" s="41" t="s">
        <v>1000</v>
      </c>
      <c r="H763" s="41"/>
      <c r="I763" s="41"/>
      <c r="J763" s="41"/>
      <c r="K763" s="41"/>
      <c r="L763" s="48"/>
      <c r="M763" s="48"/>
      <c r="N763" s="48"/>
      <c r="O763" s="48" t="str">
        <f>IF(ISBLANK(B763),"",IF(COUNT(tData[[#This Row],[R1]:[R3]])=0,"",MAX(tData[[#This Row],[R1]:[R3]])))</f>
        <v/>
      </c>
      <c r="P763" s="50" t="str">
        <f>IF(ISBLANK(tData[[#This Row],[Tournament]]),"",IF(COUNT(tData[[#This Row],[R1]:[R3]])=0,"",MAX(tData[[#This Row],[R1]:[R3]],tData[[#This Row],[QF]:[F2]])))</f>
        <v/>
      </c>
      <c r="Q763" s="51" t="str">
        <f>IF(ISBLANK(tData[[#This Row],[Tournament]]),"",IFERROR(AVERAGE(tData[[#This Row],[R1]:[R3]],tData[[#This Row],[QF]:[F2]]),""))</f>
        <v/>
      </c>
      <c r="R763" s="51" t="str">
        <f>IF(ISBLANK(tData[[#This Row],[Tournament]]),"",IF(COUNT(tData[[#This Row],[R1]:[R3]])=0,"No show",RIGHT("000"&amp;FLOOR(tData[[#This Row],[Best]],$R$1),3)&amp;"-"&amp;RIGHT("000"&amp;FLOOR(tData[[#This Row],[Best]],$R$1)+$R$1-1,3)))</f>
        <v>No show</v>
      </c>
      <c r="S763" s="51" t="str">
        <f>IF(ISBLANK(tData[[#This Row],[Tournament]]),"",IF(COUNT(tData[[#This Row],[R1]:[R3]])=0,"No show",RIGHT("000"&amp;FLOOR(tData[[#This Row],[Best]],$S$1),3)&amp;"-"&amp;RIGHT("000"&amp;FLOOR(tData[[#This Row],[Best]],$S$1)+$S$1-1,3)))</f>
        <v>No show</v>
      </c>
      <c r="T763" s="58"/>
      <c r="U763" s="48" t="str">
        <f ca="1">IF(OR(tData[[#This Row],[Q]]="X",tData[[#This Row],[Q]]="*"),IFERROR(OFFSET(tComplete[[#Headers],[Next Round]],MATCH(tData[[#This Row],[Tournament]],tComplete[Tournament],0),0),""),"")</f>
        <v/>
      </c>
      <c r="V763" s="41" t="b">
        <f>IF(ISBLANK(tData[[#This Row],[Tournament]]),"",NOT(ISERR(FIND("SAP",UPPER(tData[[#This Row],[Team]])))))</f>
        <v>0</v>
      </c>
    </row>
    <row r="764" spans="2:22" ht="16" x14ac:dyDescent="0.2">
      <c r="B764" s="41" t="s">
        <v>232</v>
      </c>
      <c r="C764" s="41"/>
      <c r="D764" s="41" t="str">
        <f ca="1">IFERROR(OFFSET(tComplete[[#Headers],[Country]],MATCH(tData[[#This Row],[Tournament]],tComplete[Tournament],0),0),"")</f>
        <v>DE</v>
      </c>
      <c r="E764" s="49">
        <f ca="1">IFERROR(OFFSET(tComplete[[#Headers],[Date]],MATCH(tData[[#This Row],[Tournament]],tComplete[Tournament],0),0),"")</f>
        <v>46086</v>
      </c>
      <c r="F764" s="49" t="str">
        <f ca="1">IFERROR(OFFSET(tComplete[[#Headers],[Round]],MATCH(tData[[#This Row],[Tournament]],tComplete[Tournament],0),0),"")</f>
        <v>Qualifier</v>
      </c>
      <c r="G764" s="41" t="s">
        <v>374</v>
      </c>
      <c r="H764" s="41">
        <v>475</v>
      </c>
      <c r="I764" s="41">
        <v>495</v>
      </c>
      <c r="J764" s="41">
        <v>540</v>
      </c>
      <c r="K764" s="41">
        <v>530</v>
      </c>
      <c r="L764" s="41">
        <v>510</v>
      </c>
      <c r="M764" s="41">
        <v>530</v>
      </c>
      <c r="N764" s="41">
        <v>530</v>
      </c>
      <c r="O764" s="48">
        <f>IF(ISBLANK(B764),"",IF(COUNT(tData[[#This Row],[R1]:[R3]])=0,"",MAX(tData[[#This Row],[R1]:[R3]])))</f>
        <v>540</v>
      </c>
      <c r="P764" s="50">
        <f>IF(ISBLANK(tData[[#This Row],[Tournament]]),"",IF(COUNT(tData[[#This Row],[R1]:[R3]])=0,"",MAX(tData[[#This Row],[R1]:[R3]],tData[[#This Row],[QF]:[F2]])))</f>
        <v>540</v>
      </c>
      <c r="Q764" s="51">
        <f>IF(ISBLANK(tData[[#This Row],[Tournament]]),"",IFERROR(AVERAGE(tData[[#This Row],[R1]:[R3]],tData[[#This Row],[QF]:[F2]]),""))</f>
        <v>515.71428571428567</v>
      </c>
      <c r="R764" s="51" t="str">
        <f>IF(ISBLANK(tData[[#This Row],[Tournament]]),"",IF(COUNT(tData[[#This Row],[R1]:[R3]])=0,"No show",RIGHT("000"&amp;FLOOR(tData[[#This Row],[Best]],$R$1),3)&amp;"-"&amp;RIGHT("000"&amp;FLOOR(tData[[#This Row],[Best]],$R$1)+$R$1-1,3)))</f>
        <v>500-549</v>
      </c>
      <c r="S764" s="51" t="str">
        <f>IF(ISBLANK(tData[[#This Row],[Tournament]]),"",IF(COUNT(tData[[#This Row],[R1]:[R3]])=0,"No show",RIGHT("000"&amp;FLOOR(tData[[#This Row],[Best]],$S$1),3)&amp;"-"&amp;RIGHT("000"&amp;FLOOR(tData[[#This Row],[Best]],$S$1)+$S$1-1,3)))</f>
        <v>540-549</v>
      </c>
      <c r="T764" s="58" t="s">
        <v>74</v>
      </c>
      <c r="U764" s="48" t="str">
        <f ca="1">IF(OR(tData[[#This Row],[Q]]="X",tData[[#This Row],[Q]]="*"),IFERROR(OFFSET(tComplete[[#Headers],[Next Round]],MATCH(tData[[#This Row],[Tournament]],tComplete[Tournament],0),0),""),"")</f>
        <v>Finale 2025/26 - Leipzig</v>
      </c>
      <c r="V764" s="41" t="b">
        <f>IF(ISBLANK(tData[[#This Row],[Tournament]]),"",NOT(ISERR(FIND("SAP",UPPER(tData[[#This Row],[Team]])))))</f>
        <v>0</v>
      </c>
    </row>
    <row r="765" spans="2:22" ht="16" x14ac:dyDescent="0.2">
      <c r="B765" s="41" t="s">
        <v>232</v>
      </c>
      <c r="C765" s="41"/>
      <c r="D765" s="41" t="str">
        <f ca="1">IFERROR(OFFSET(tComplete[[#Headers],[Country]],MATCH(tData[[#This Row],[Tournament]],tComplete[Tournament],0),0),"")</f>
        <v>DE</v>
      </c>
      <c r="E765" s="49">
        <f ca="1">IFERROR(OFFSET(tComplete[[#Headers],[Date]],MATCH(tData[[#This Row],[Tournament]],tComplete[Tournament],0),0),"")</f>
        <v>46086</v>
      </c>
      <c r="F765" s="49" t="str">
        <f ca="1">IFERROR(OFFSET(tComplete[[#Headers],[Round]],MATCH(tData[[#This Row],[Tournament]],tComplete[Tournament],0),0),"")</f>
        <v>Qualifier</v>
      </c>
      <c r="G765" s="41" t="s">
        <v>733</v>
      </c>
      <c r="H765" s="41">
        <v>475</v>
      </c>
      <c r="I765" s="41">
        <v>470</v>
      </c>
      <c r="J765" s="41">
        <v>500</v>
      </c>
      <c r="K765" s="41">
        <v>505</v>
      </c>
      <c r="L765" s="41">
        <v>495</v>
      </c>
      <c r="M765" s="41">
        <v>440</v>
      </c>
      <c r="N765" s="41">
        <v>460</v>
      </c>
      <c r="O765" s="48">
        <f>IF(ISBLANK(B765),"",IF(COUNT(tData[[#This Row],[R1]:[R3]])=0,"",MAX(tData[[#This Row],[R1]:[R3]])))</f>
        <v>500</v>
      </c>
      <c r="P765" s="50">
        <f>IF(ISBLANK(tData[[#This Row],[Tournament]]),"",IF(COUNT(tData[[#This Row],[R1]:[R3]])=0,"",MAX(tData[[#This Row],[R1]:[R3]],tData[[#This Row],[QF]:[F2]])))</f>
        <v>505</v>
      </c>
      <c r="Q765" s="51">
        <f>IF(ISBLANK(tData[[#This Row],[Tournament]]),"",IFERROR(AVERAGE(tData[[#This Row],[R1]:[R3]],tData[[#This Row],[QF]:[F2]]),""))</f>
        <v>477.85714285714283</v>
      </c>
      <c r="R765" s="51" t="str">
        <f>IF(ISBLANK(tData[[#This Row],[Tournament]]),"",IF(COUNT(tData[[#This Row],[R1]:[R3]])=0,"No show",RIGHT("000"&amp;FLOOR(tData[[#This Row],[Best]],$R$1),3)&amp;"-"&amp;RIGHT("000"&amp;FLOOR(tData[[#This Row],[Best]],$R$1)+$R$1-1,3)))</f>
        <v>500-549</v>
      </c>
      <c r="S765" s="51" t="str">
        <f>IF(ISBLANK(tData[[#This Row],[Tournament]]),"",IF(COUNT(tData[[#This Row],[R1]:[R3]])=0,"No show",RIGHT("000"&amp;FLOOR(tData[[#This Row],[Best]],$S$1),3)&amp;"-"&amp;RIGHT("000"&amp;FLOOR(tData[[#This Row],[Best]],$S$1)+$S$1-1,3)))</f>
        <v>500-509</v>
      </c>
      <c r="T765" s="58"/>
      <c r="U765" s="48" t="str">
        <f ca="1">IF(OR(tData[[#This Row],[Q]]="X",tData[[#This Row],[Q]]="*"),IFERROR(OFFSET(tComplete[[#Headers],[Next Round]],MATCH(tData[[#This Row],[Tournament]],tComplete[Tournament],0),0),""),"")</f>
        <v/>
      </c>
      <c r="V765" s="41" t="b">
        <f>IF(ISBLANK(tData[[#This Row],[Tournament]]),"",NOT(ISERR(FIND("SAP",UPPER(tData[[#This Row],[Team]])))))</f>
        <v>0</v>
      </c>
    </row>
    <row r="766" spans="2:22" ht="16" x14ac:dyDescent="0.2">
      <c r="B766" s="41" t="s">
        <v>232</v>
      </c>
      <c r="C766" s="41"/>
      <c r="D766" s="41" t="str">
        <f ca="1">IFERROR(OFFSET(tComplete[[#Headers],[Country]],MATCH(tData[[#This Row],[Tournament]],tComplete[Tournament],0),0),"")</f>
        <v>DE</v>
      </c>
      <c r="E766" s="49">
        <f ca="1">IFERROR(OFFSET(tComplete[[#Headers],[Date]],MATCH(tData[[#This Row],[Tournament]],tComplete[Tournament],0),0),"")</f>
        <v>46086</v>
      </c>
      <c r="F766" s="49" t="str">
        <f ca="1">IFERROR(OFFSET(tComplete[[#Headers],[Round]],MATCH(tData[[#This Row],[Tournament]],tComplete[Tournament],0),0),"")</f>
        <v>Qualifier</v>
      </c>
      <c r="G766" s="41" t="s">
        <v>513</v>
      </c>
      <c r="H766" s="41">
        <v>355</v>
      </c>
      <c r="I766" s="41">
        <v>505</v>
      </c>
      <c r="J766" s="41">
        <v>535</v>
      </c>
      <c r="K766" s="41">
        <v>520</v>
      </c>
      <c r="L766" s="41">
        <v>490</v>
      </c>
      <c r="M766" s="41"/>
      <c r="N766" s="41"/>
      <c r="O766" s="48">
        <f>IF(ISBLANK(B766),"",IF(COUNT(tData[[#This Row],[R1]:[R3]])=0,"",MAX(tData[[#This Row],[R1]:[R3]])))</f>
        <v>535</v>
      </c>
      <c r="P766" s="50">
        <f>IF(ISBLANK(tData[[#This Row],[Tournament]]),"",IF(COUNT(tData[[#This Row],[R1]:[R3]])=0,"",MAX(tData[[#This Row],[R1]:[R3]],tData[[#This Row],[QF]:[F2]])))</f>
        <v>535</v>
      </c>
      <c r="Q766" s="51">
        <f>IF(ISBLANK(tData[[#This Row],[Tournament]]),"",IFERROR(AVERAGE(tData[[#This Row],[R1]:[R3]],tData[[#This Row],[QF]:[F2]]),""))</f>
        <v>481</v>
      </c>
      <c r="R766" s="51" t="str">
        <f>IF(ISBLANK(tData[[#This Row],[Tournament]]),"",IF(COUNT(tData[[#This Row],[R1]:[R3]])=0,"No show",RIGHT("000"&amp;FLOOR(tData[[#This Row],[Best]],$R$1),3)&amp;"-"&amp;RIGHT("000"&amp;FLOOR(tData[[#This Row],[Best]],$R$1)+$R$1-1,3)))</f>
        <v>500-549</v>
      </c>
      <c r="S766" s="51" t="str">
        <f>IF(ISBLANK(tData[[#This Row],[Tournament]]),"",IF(COUNT(tData[[#This Row],[R1]:[R3]])=0,"No show",RIGHT("000"&amp;FLOOR(tData[[#This Row],[Best]],$S$1),3)&amp;"-"&amp;RIGHT("000"&amp;FLOOR(tData[[#This Row],[Best]],$S$1)+$S$1-1,3)))</f>
        <v>530-539</v>
      </c>
      <c r="T766" s="58"/>
      <c r="U766" s="48" t="str">
        <f ca="1">IF(OR(tData[[#This Row],[Q]]="X",tData[[#This Row],[Q]]="*"),IFERROR(OFFSET(tComplete[[#Headers],[Next Round]],MATCH(tData[[#This Row],[Tournament]],tComplete[Tournament],0),0),""),"")</f>
        <v/>
      </c>
      <c r="V766" s="41" t="b">
        <f>IF(ISBLANK(tData[[#This Row],[Tournament]]),"",NOT(ISERR(FIND("SAP",UPPER(tData[[#This Row],[Team]])))))</f>
        <v>0</v>
      </c>
    </row>
    <row r="767" spans="2:22" ht="16" x14ac:dyDescent="0.2">
      <c r="B767" s="41" t="s">
        <v>232</v>
      </c>
      <c r="C767" s="41"/>
      <c r="D767" s="41" t="str">
        <f ca="1">IFERROR(OFFSET(tComplete[[#Headers],[Country]],MATCH(tData[[#This Row],[Tournament]],tComplete[Tournament],0),0),"")</f>
        <v>DE</v>
      </c>
      <c r="E767" s="49">
        <f ca="1">IFERROR(OFFSET(tComplete[[#Headers],[Date]],MATCH(tData[[#This Row],[Tournament]],tComplete[Tournament],0),0),"")</f>
        <v>46086</v>
      </c>
      <c r="F767" s="49" t="str">
        <f ca="1">IFERROR(OFFSET(tComplete[[#Headers],[Round]],MATCH(tData[[#This Row],[Tournament]],tComplete[Tournament],0),0),"")</f>
        <v>Qualifier</v>
      </c>
      <c r="G767" s="41" t="s">
        <v>485</v>
      </c>
      <c r="H767" s="41">
        <v>360</v>
      </c>
      <c r="I767" s="41">
        <v>440</v>
      </c>
      <c r="J767" s="41">
        <v>470</v>
      </c>
      <c r="K767" s="41">
        <v>510</v>
      </c>
      <c r="L767" s="41">
        <v>480</v>
      </c>
      <c r="M767" s="41"/>
      <c r="N767" s="41"/>
      <c r="O767" s="48">
        <f>IF(ISBLANK(B767),"",IF(COUNT(tData[[#This Row],[R1]:[R3]])=0,"",MAX(tData[[#This Row],[R1]:[R3]])))</f>
        <v>470</v>
      </c>
      <c r="P767" s="50">
        <f>IF(ISBLANK(tData[[#This Row],[Tournament]]),"",IF(COUNT(tData[[#This Row],[R1]:[R3]])=0,"",MAX(tData[[#This Row],[R1]:[R3]],tData[[#This Row],[QF]:[F2]])))</f>
        <v>510</v>
      </c>
      <c r="Q767" s="51">
        <f>IF(ISBLANK(tData[[#This Row],[Tournament]]),"",IFERROR(AVERAGE(tData[[#This Row],[R1]:[R3]],tData[[#This Row],[QF]:[F2]]),""))</f>
        <v>452</v>
      </c>
      <c r="R767" s="51" t="str">
        <f>IF(ISBLANK(tData[[#This Row],[Tournament]]),"",IF(COUNT(tData[[#This Row],[R1]:[R3]])=0,"No show",RIGHT("000"&amp;FLOOR(tData[[#This Row],[Best]],$R$1),3)&amp;"-"&amp;RIGHT("000"&amp;FLOOR(tData[[#This Row],[Best]],$R$1)+$R$1-1,3)))</f>
        <v>500-549</v>
      </c>
      <c r="S767" s="51" t="str">
        <f>IF(ISBLANK(tData[[#This Row],[Tournament]]),"",IF(COUNT(tData[[#This Row],[R1]:[R3]])=0,"No show",RIGHT("000"&amp;FLOOR(tData[[#This Row],[Best]],$S$1),3)&amp;"-"&amp;RIGHT("000"&amp;FLOOR(tData[[#This Row],[Best]],$S$1)+$S$1-1,3)))</f>
        <v>510-519</v>
      </c>
      <c r="T767" s="58"/>
      <c r="U767" s="48" t="str">
        <f ca="1">IF(OR(tData[[#This Row],[Q]]="X",tData[[#This Row],[Q]]="*"),IFERROR(OFFSET(tComplete[[#Headers],[Next Round]],MATCH(tData[[#This Row],[Tournament]],tComplete[Tournament],0),0),""),"")</f>
        <v/>
      </c>
      <c r="V767" s="41" t="b">
        <f>IF(ISBLANK(tData[[#This Row],[Tournament]]),"",NOT(ISERR(FIND("SAP",UPPER(tData[[#This Row],[Team]])))))</f>
        <v>0</v>
      </c>
    </row>
    <row r="768" spans="2:22" ht="16" x14ac:dyDescent="0.2">
      <c r="B768" s="41" t="s">
        <v>232</v>
      </c>
      <c r="C768" s="41"/>
      <c r="D768" s="41" t="str">
        <f ca="1">IFERROR(OFFSET(tComplete[[#Headers],[Country]],MATCH(tData[[#This Row],[Tournament]],tComplete[Tournament],0),0),"")</f>
        <v>DE</v>
      </c>
      <c r="E768" s="49">
        <f ca="1">IFERROR(OFFSET(tComplete[[#Headers],[Date]],MATCH(tData[[#This Row],[Tournament]],tComplete[Tournament],0),0),"")</f>
        <v>46086</v>
      </c>
      <c r="F768" s="49" t="str">
        <f ca="1">IFERROR(OFFSET(tComplete[[#Headers],[Round]],MATCH(tData[[#This Row],[Tournament]],tComplete[Tournament],0),0),"")</f>
        <v>Qualifier</v>
      </c>
      <c r="G768" s="46" t="s">
        <v>1030</v>
      </c>
      <c r="H768" s="41">
        <v>455</v>
      </c>
      <c r="I768" s="41">
        <v>400</v>
      </c>
      <c r="J768" s="41">
        <v>430</v>
      </c>
      <c r="K768" s="41">
        <v>475</v>
      </c>
      <c r="L768" s="41"/>
      <c r="M768" s="41"/>
      <c r="N768" s="41"/>
      <c r="O768" s="48">
        <f>IF(ISBLANK(B768),"",IF(COUNT(tData[[#This Row],[R1]:[R3]])=0,"",MAX(tData[[#This Row],[R1]:[R3]])))</f>
        <v>455</v>
      </c>
      <c r="P768" s="50">
        <f>IF(ISBLANK(tData[[#This Row],[Tournament]]),"",IF(COUNT(tData[[#This Row],[R1]:[R3]])=0,"",MAX(tData[[#This Row],[R1]:[R3]],tData[[#This Row],[QF]:[F2]])))</f>
        <v>475</v>
      </c>
      <c r="Q768" s="51">
        <f>IF(ISBLANK(tData[[#This Row],[Tournament]]),"",IFERROR(AVERAGE(tData[[#This Row],[R1]:[R3]],tData[[#This Row],[QF]:[F2]]),""))</f>
        <v>440</v>
      </c>
      <c r="R768" s="51" t="str">
        <f>IF(ISBLANK(tData[[#This Row],[Tournament]]),"",IF(COUNT(tData[[#This Row],[R1]:[R3]])=0,"No show",RIGHT("000"&amp;FLOOR(tData[[#This Row],[Best]],$R$1),3)&amp;"-"&amp;RIGHT("000"&amp;FLOOR(tData[[#This Row],[Best]],$R$1)+$R$1-1,3)))</f>
        <v>450-499</v>
      </c>
      <c r="S768" s="51" t="str">
        <f>IF(ISBLANK(tData[[#This Row],[Tournament]]),"",IF(COUNT(tData[[#This Row],[R1]:[R3]])=0,"No show",RIGHT("000"&amp;FLOOR(tData[[#This Row],[Best]],$S$1),3)&amp;"-"&amp;RIGHT("000"&amp;FLOOR(tData[[#This Row],[Best]],$S$1)+$S$1-1,3)))</f>
        <v>470-479</v>
      </c>
      <c r="T768" s="58"/>
      <c r="U768" s="48" t="str">
        <f ca="1">IF(OR(tData[[#This Row],[Q]]="X",tData[[#This Row],[Q]]="*"),IFERROR(OFFSET(tComplete[[#Headers],[Next Round]],MATCH(tData[[#This Row],[Tournament]],tComplete[Tournament],0),0),""),"")</f>
        <v/>
      </c>
      <c r="V768" s="41" t="b">
        <f>IF(ISBLANK(tData[[#This Row],[Tournament]]),"",NOT(ISERR(FIND("SAP",UPPER(tData[[#This Row],[Team]])))))</f>
        <v>0</v>
      </c>
    </row>
    <row r="769" spans="2:22" ht="16" x14ac:dyDescent="0.2">
      <c r="B769" s="41" t="s">
        <v>232</v>
      </c>
      <c r="C769" s="41"/>
      <c r="D769" s="41" t="str">
        <f ca="1">IFERROR(OFFSET(tComplete[[#Headers],[Country]],MATCH(tData[[#This Row],[Tournament]],tComplete[Tournament],0),0),"")</f>
        <v>DE</v>
      </c>
      <c r="E769" s="49">
        <f ca="1">IFERROR(OFFSET(tComplete[[#Headers],[Date]],MATCH(tData[[#This Row],[Tournament]],tComplete[Tournament],0),0),"")</f>
        <v>46086</v>
      </c>
      <c r="F769" s="49" t="str">
        <f ca="1">IFERROR(OFFSET(tComplete[[#Headers],[Round]],MATCH(tData[[#This Row],[Tournament]],tComplete[Tournament],0),0),"")</f>
        <v>Qualifier</v>
      </c>
      <c r="G769" s="41" t="s">
        <v>732</v>
      </c>
      <c r="H769" s="41">
        <v>420</v>
      </c>
      <c r="I769" s="41">
        <v>480</v>
      </c>
      <c r="J769" s="41">
        <v>465</v>
      </c>
      <c r="K769" s="41">
        <v>470</v>
      </c>
      <c r="L769" s="41"/>
      <c r="M769" s="41"/>
      <c r="N769" s="41"/>
      <c r="O769" s="48">
        <f>IF(ISBLANK(B769),"",IF(COUNT(tData[[#This Row],[R1]:[R3]])=0,"",MAX(tData[[#This Row],[R1]:[R3]])))</f>
        <v>480</v>
      </c>
      <c r="P769" s="50">
        <f>IF(ISBLANK(tData[[#This Row],[Tournament]]),"",IF(COUNT(tData[[#This Row],[R1]:[R3]])=0,"",MAX(tData[[#This Row],[R1]:[R3]],tData[[#This Row],[QF]:[F2]])))</f>
        <v>480</v>
      </c>
      <c r="Q769" s="51">
        <f>IF(ISBLANK(tData[[#This Row],[Tournament]]),"",IFERROR(AVERAGE(tData[[#This Row],[R1]:[R3]],tData[[#This Row],[QF]:[F2]]),""))</f>
        <v>458.75</v>
      </c>
      <c r="R769" s="51" t="str">
        <f>IF(ISBLANK(tData[[#This Row],[Tournament]]),"",IF(COUNT(tData[[#This Row],[R1]:[R3]])=0,"No show",RIGHT("000"&amp;FLOOR(tData[[#This Row],[Best]],$R$1),3)&amp;"-"&amp;RIGHT("000"&amp;FLOOR(tData[[#This Row],[Best]],$R$1)+$R$1-1,3)))</f>
        <v>450-499</v>
      </c>
      <c r="S769" s="51" t="str">
        <f>IF(ISBLANK(tData[[#This Row],[Tournament]]),"",IF(COUNT(tData[[#This Row],[R1]:[R3]])=0,"No show",RIGHT("000"&amp;FLOOR(tData[[#This Row],[Best]],$S$1),3)&amp;"-"&amp;RIGHT("000"&amp;FLOOR(tData[[#This Row],[Best]],$S$1)+$S$1-1,3)))</f>
        <v>480-489</v>
      </c>
      <c r="T769" s="58"/>
      <c r="U769" s="48" t="str">
        <f ca="1">IF(OR(tData[[#This Row],[Q]]="X",tData[[#This Row],[Q]]="*"),IFERROR(OFFSET(tComplete[[#Headers],[Next Round]],MATCH(tData[[#This Row],[Tournament]],tComplete[Tournament],0),0),""),"")</f>
        <v/>
      </c>
      <c r="V769" s="41" t="b">
        <f>IF(ISBLANK(tData[[#This Row],[Tournament]]),"",NOT(ISERR(FIND("SAP",UPPER(tData[[#This Row],[Team]])))))</f>
        <v>0</v>
      </c>
    </row>
    <row r="770" spans="2:22" ht="16" x14ac:dyDescent="0.2">
      <c r="B770" s="41" t="s">
        <v>232</v>
      </c>
      <c r="C770" s="41"/>
      <c r="D770" s="41" t="str">
        <f ca="1">IFERROR(OFFSET(tComplete[[#Headers],[Country]],MATCH(tData[[#This Row],[Tournament]],tComplete[Tournament],0),0),"")</f>
        <v>DE</v>
      </c>
      <c r="E770" s="49">
        <f ca="1">IFERROR(OFFSET(tComplete[[#Headers],[Date]],MATCH(tData[[#This Row],[Tournament]],tComplete[Tournament],0),0),"")</f>
        <v>46086</v>
      </c>
      <c r="F770" s="49" t="str">
        <f ca="1">IFERROR(OFFSET(tComplete[[#Headers],[Round]],MATCH(tData[[#This Row],[Tournament]],tComplete[Tournament],0),0),"")</f>
        <v>Qualifier</v>
      </c>
      <c r="G770" s="41" t="s">
        <v>719</v>
      </c>
      <c r="H770" s="41">
        <v>430</v>
      </c>
      <c r="I770" s="41">
        <v>510</v>
      </c>
      <c r="J770" s="41">
        <v>525</v>
      </c>
      <c r="K770" s="41">
        <v>360</v>
      </c>
      <c r="L770" s="41"/>
      <c r="M770" s="41"/>
      <c r="N770" s="41"/>
      <c r="O770" s="48">
        <f>IF(ISBLANK(B770),"",IF(COUNT(tData[[#This Row],[R1]:[R3]])=0,"",MAX(tData[[#This Row],[R1]:[R3]])))</f>
        <v>525</v>
      </c>
      <c r="P770" s="50">
        <f>IF(ISBLANK(tData[[#This Row],[Tournament]]),"",IF(COUNT(tData[[#This Row],[R1]:[R3]])=0,"",MAX(tData[[#This Row],[R1]:[R3]],tData[[#This Row],[QF]:[F2]])))</f>
        <v>525</v>
      </c>
      <c r="Q770" s="51">
        <f>IF(ISBLANK(tData[[#This Row],[Tournament]]),"",IFERROR(AVERAGE(tData[[#This Row],[R1]:[R3]],tData[[#This Row],[QF]:[F2]]),""))</f>
        <v>456.25</v>
      </c>
      <c r="R770" s="51" t="str">
        <f>IF(ISBLANK(tData[[#This Row],[Tournament]]),"",IF(COUNT(tData[[#This Row],[R1]:[R3]])=0,"No show",RIGHT("000"&amp;FLOOR(tData[[#This Row],[Best]],$R$1),3)&amp;"-"&amp;RIGHT("000"&amp;FLOOR(tData[[#This Row],[Best]],$R$1)+$R$1-1,3)))</f>
        <v>500-549</v>
      </c>
      <c r="S770" s="51" t="str">
        <f>IF(ISBLANK(tData[[#This Row],[Tournament]]),"",IF(COUNT(tData[[#This Row],[R1]:[R3]])=0,"No show",RIGHT("000"&amp;FLOOR(tData[[#This Row],[Best]],$S$1),3)&amp;"-"&amp;RIGHT("000"&amp;FLOOR(tData[[#This Row],[Best]],$S$1)+$S$1-1,3)))</f>
        <v>520-529</v>
      </c>
      <c r="T770" s="58" t="s">
        <v>74</v>
      </c>
      <c r="U770" s="48" t="str">
        <f ca="1">IF(OR(tData[[#This Row],[Q]]="X",tData[[#This Row],[Q]]="*"),IFERROR(OFFSET(tComplete[[#Headers],[Next Round]],MATCH(tData[[#This Row],[Tournament]],tComplete[Tournament],0),0),""),"")</f>
        <v>Finale 2025/26 - Leipzig</v>
      </c>
      <c r="V770" s="41" t="b">
        <f>IF(ISBLANK(tData[[#This Row],[Tournament]]),"",NOT(ISERR(FIND("SAP",UPPER(tData[[#This Row],[Team]])))))</f>
        <v>0</v>
      </c>
    </row>
    <row r="771" spans="2:22" ht="16" x14ac:dyDescent="0.2">
      <c r="B771" s="41" t="s">
        <v>232</v>
      </c>
      <c r="C771" s="41"/>
      <c r="D771" s="41" t="str">
        <f ca="1">IFERROR(OFFSET(tComplete[[#Headers],[Country]],MATCH(tData[[#This Row],[Tournament]],tComplete[Tournament],0),0),"")</f>
        <v>DE</v>
      </c>
      <c r="E771" s="49">
        <f ca="1">IFERROR(OFFSET(tComplete[[#Headers],[Date]],MATCH(tData[[#This Row],[Tournament]],tComplete[Tournament],0),0),"")</f>
        <v>46086</v>
      </c>
      <c r="F771" s="49" t="str">
        <f ca="1">IFERROR(OFFSET(tComplete[[#Headers],[Round]],MATCH(tData[[#This Row],[Tournament]],tComplete[Tournament],0),0),"")</f>
        <v>Qualifier</v>
      </c>
      <c r="G771" s="41" t="s">
        <v>380</v>
      </c>
      <c r="H771" s="41">
        <v>375</v>
      </c>
      <c r="I771" s="41">
        <v>295</v>
      </c>
      <c r="J771" s="41">
        <v>400</v>
      </c>
      <c r="K771" s="41">
        <v>270</v>
      </c>
      <c r="L771" s="41"/>
      <c r="M771" s="41"/>
      <c r="N771" s="41"/>
      <c r="O771" s="48">
        <f>IF(ISBLANK(B771),"",IF(COUNT(tData[[#This Row],[R1]:[R3]])=0,"",MAX(tData[[#This Row],[R1]:[R3]])))</f>
        <v>400</v>
      </c>
      <c r="P771" s="50">
        <f>IF(ISBLANK(tData[[#This Row],[Tournament]]),"",IF(COUNT(tData[[#This Row],[R1]:[R3]])=0,"",MAX(tData[[#This Row],[R1]:[R3]],tData[[#This Row],[QF]:[F2]])))</f>
        <v>400</v>
      </c>
      <c r="Q771" s="51">
        <f>IF(ISBLANK(tData[[#This Row],[Tournament]]),"",IFERROR(AVERAGE(tData[[#This Row],[R1]:[R3]],tData[[#This Row],[QF]:[F2]]),""))</f>
        <v>335</v>
      </c>
      <c r="R771" s="51" t="str">
        <f>IF(ISBLANK(tData[[#This Row],[Tournament]]),"",IF(COUNT(tData[[#This Row],[R1]:[R3]])=0,"No show",RIGHT("000"&amp;FLOOR(tData[[#This Row],[Best]],$R$1),3)&amp;"-"&amp;RIGHT("000"&amp;FLOOR(tData[[#This Row],[Best]],$R$1)+$R$1-1,3)))</f>
        <v>400-449</v>
      </c>
      <c r="S771" s="51" t="str">
        <f>IF(ISBLANK(tData[[#This Row],[Tournament]]),"",IF(COUNT(tData[[#This Row],[R1]:[R3]])=0,"No show",RIGHT("000"&amp;FLOOR(tData[[#This Row],[Best]],$S$1),3)&amp;"-"&amp;RIGHT("000"&amp;FLOOR(tData[[#This Row],[Best]],$S$1)+$S$1-1,3)))</f>
        <v>400-409</v>
      </c>
      <c r="T771" s="58" t="s">
        <v>74</v>
      </c>
      <c r="U771" s="48" t="str">
        <f ca="1">IF(OR(tData[[#This Row],[Q]]="X",tData[[#This Row],[Q]]="*"),IFERROR(OFFSET(tComplete[[#Headers],[Next Round]],MATCH(tData[[#This Row],[Tournament]],tComplete[Tournament],0),0),""),"")</f>
        <v>Finale 2025/26 - Leipzig</v>
      </c>
      <c r="V771" s="41" t="b">
        <f>IF(ISBLANK(tData[[#This Row],[Tournament]]),"",NOT(ISERR(FIND("SAP",UPPER(tData[[#This Row],[Team]])))))</f>
        <v>0</v>
      </c>
    </row>
    <row r="772" spans="2:22" ht="16" x14ac:dyDescent="0.2">
      <c r="B772" s="41" t="s">
        <v>232</v>
      </c>
      <c r="C772" s="41"/>
      <c r="D772" s="41" t="str">
        <f ca="1">IFERROR(OFFSET(tComplete[[#Headers],[Country]],MATCH(tData[[#This Row],[Tournament]],tComplete[Tournament],0),0),"")</f>
        <v>DE</v>
      </c>
      <c r="E772" s="49">
        <f ca="1">IFERROR(OFFSET(tComplete[[#Headers],[Date]],MATCH(tData[[#This Row],[Tournament]],tComplete[Tournament],0),0),"")</f>
        <v>46086</v>
      </c>
      <c r="F772" s="49" t="str">
        <f ca="1">IFERROR(OFFSET(tComplete[[#Headers],[Round]],MATCH(tData[[#This Row],[Tournament]],tComplete[Tournament],0),0),"")</f>
        <v>Qualifier</v>
      </c>
      <c r="G772" s="41" t="s">
        <v>515</v>
      </c>
      <c r="H772" s="41">
        <v>305</v>
      </c>
      <c r="I772" s="41">
        <v>310</v>
      </c>
      <c r="J772" s="41">
        <v>350</v>
      </c>
      <c r="K772" s="41"/>
      <c r="L772" s="48"/>
      <c r="M772" s="48"/>
      <c r="N772" s="48"/>
      <c r="O772" s="48">
        <f>IF(ISBLANK(B772),"",IF(COUNT(tData[[#This Row],[R1]:[R3]])=0,"",MAX(tData[[#This Row],[R1]:[R3]])))</f>
        <v>350</v>
      </c>
      <c r="P772" s="50">
        <f>IF(ISBLANK(tData[[#This Row],[Tournament]]),"",IF(COUNT(tData[[#This Row],[R1]:[R3]])=0,"",MAX(tData[[#This Row],[R1]:[R3]],tData[[#This Row],[QF]:[F2]])))</f>
        <v>350</v>
      </c>
      <c r="Q772" s="51">
        <f>IF(ISBLANK(tData[[#This Row],[Tournament]]),"",IFERROR(AVERAGE(tData[[#This Row],[R1]:[R3]],tData[[#This Row],[QF]:[F2]]),""))</f>
        <v>321.66666666666669</v>
      </c>
      <c r="R772" s="51" t="str">
        <f>IF(ISBLANK(tData[[#This Row],[Tournament]]),"",IF(COUNT(tData[[#This Row],[R1]:[R3]])=0,"No show",RIGHT("000"&amp;FLOOR(tData[[#This Row],[Best]],$R$1),3)&amp;"-"&amp;RIGHT("000"&amp;FLOOR(tData[[#This Row],[Best]],$R$1)+$R$1-1,3)))</f>
        <v>350-399</v>
      </c>
      <c r="S772" s="51" t="str">
        <f>IF(ISBLANK(tData[[#This Row],[Tournament]]),"",IF(COUNT(tData[[#This Row],[R1]:[R3]])=0,"No show",RIGHT("000"&amp;FLOOR(tData[[#This Row],[Best]],$S$1),3)&amp;"-"&amp;RIGHT("000"&amp;FLOOR(tData[[#This Row],[Best]],$S$1)+$S$1-1,3)))</f>
        <v>350-359</v>
      </c>
      <c r="T772" s="58"/>
      <c r="U772" s="48" t="str">
        <f ca="1">IF(OR(tData[[#This Row],[Q]]="X",tData[[#This Row],[Q]]="*"),IFERROR(OFFSET(tComplete[[#Headers],[Next Round]],MATCH(tData[[#This Row],[Tournament]],tComplete[Tournament],0),0),""),"")</f>
        <v/>
      </c>
      <c r="V772" s="41" t="b">
        <f>IF(ISBLANK(tData[[#This Row],[Tournament]]),"",NOT(ISERR(FIND("SAP",UPPER(tData[[#This Row],[Team]])))))</f>
        <v>0</v>
      </c>
    </row>
    <row r="773" spans="2:22" ht="16" x14ac:dyDescent="0.2">
      <c r="B773" s="41" t="s">
        <v>232</v>
      </c>
      <c r="C773" s="41"/>
      <c r="D773" s="41" t="str">
        <f ca="1">IFERROR(OFFSET(tComplete[[#Headers],[Country]],MATCH(tData[[#This Row],[Tournament]],tComplete[Tournament],0),0),"")</f>
        <v>DE</v>
      </c>
      <c r="E773" s="49">
        <f ca="1">IFERROR(OFFSET(tComplete[[#Headers],[Date]],MATCH(tData[[#This Row],[Tournament]],tComplete[Tournament],0),0),"")</f>
        <v>46086</v>
      </c>
      <c r="F773" s="49" t="str">
        <f ca="1">IFERROR(OFFSET(tComplete[[#Headers],[Round]],MATCH(tData[[#This Row],[Tournament]],tComplete[Tournament],0),0),"")</f>
        <v>Qualifier</v>
      </c>
      <c r="G773" s="41" t="s">
        <v>514</v>
      </c>
      <c r="H773" s="41">
        <v>345</v>
      </c>
      <c r="I773" s="41">
        <v>310</v>
      </c>
      <c r="J773" s="41">
        <v>335</v>
      </c>
      <c r="K773" s="41"/>
      <c r="L773" s="41"/>
      <c r="M773" s="41"/>
      <c r="N773" s="41"/>
      <c r="O773" s="48">
        <f>IF(ISBLANK(B773),"",IF(COUNT(tData[[#This Row],[R1]:[R3]])=0,"",MAX(tData[[#This Row],[R1]:[R3]])))</f>
        <v>345</v>
      </c>
      <c r="P773" s="50">
        <f>IF(ISBLANK(tData[[#This Row],[Tournament]]),"",IF(COUNT(tData[[#This Row],[R1]:[R3]])=0,"",MAX(tData[[#This Row],[R1]:[R3]],tData[[#This Row],[QF]:[F2]])))</f>
        <v>345</v>
      </c>
      <c r="Q773" s="51">
        <f>IF(ISBLANK(tData[[#This Row],[Tournament]]),"",IFERROR(AVERAGE(tData[[#This Row],[R1]:[R3]],tData[[#This Row],[QF]:[F2]]),""))</f>
        <v>330</v>
      </c>
      <c r="R773" s="51" t="str">
        <f>IF(ISBLANK(tData[[#This Row],[Tournament]]),"",IF(COUNT(tData[[#This Row],[R1]:[R3]])=0,"No show",RIGHT("000"&amp;FLOOR(tData[[#This Row],[Best]],$R$1),3)&amp;"-"&amp;RIGHT("000"&amp;FLOOR(tData[[#This Row],[Best]],$R$1)+$R$1-1,3)))</f>
        <v>300-349</v>
      </c>
      <c r="S773" s="51" t="str">
        <f>IF(ISBLANK(tData[[#This Row],[Tournament]]),"",IF(COUNT(tData[[#This Row],[R1]:[R3]])=0,"No show",RIGHT("000"&amp;FLOOR(tData[[#This Row],[Best]],$S$1),3)&amp;"-"&amp;RIGHT("000"&amp;FLOOR(tData[[#This Row],[Best]],$S$1)+$S$1-1,3)))</f>
        <v>340-349</v>
      </c>
      <c r="T773" s="58"/>
      <c r="U773" s="48" t="str">
        <f ca="1">IF(OR(tData[[#This Row],[Q]]="X",tData[[#This Row],[Q]]="*"),IFERROR(OFFSET(tComplete[[#Headers],[Next Round]],MATCH(tData[[#This Row],[Tournament]],tComplete[Tournament],0),0),""),"")</f>
        <v/>
      </c>
      <c r="V773" s="41" t="b">
        <f>IF(ISBLANK(tData[[#This Row],[Tournament]]),"",NOT(ISERR(FIND("SAP",UPPER(tData[[#This Row],[Team]])))))</f>
        <v>0</v>
      </c>
    </row>
    <row r="774" spans="2:22" ht="16" x14ac:dyDescent="0.2">
      <c r="B774" s="41" t="s">
        <v>232</v>
      </c>
      <c r="C774" s="41"/>
      <c r="D774" s="41" t="str">
        <f ca="1">IFERROR(OFFSET(tComplete[[#Headers],[Country]],MATCH(tData[[#This Row],[Tournament]],tComplete[Tournament],0),0),"")</f>
        <v>DE</v>
      </c>
      <c r="E774" s="49">
        <f ca="1">IFERROR(OFFSET(tComplete[[#Headers],[Date]],MATCH(tData[[#This Row],[Tournament]],tComplete[Tournament],0),0),"")</f>
        <v>46086</v>
      </c>
      <c r="F774" s="49" t="str">
        <f ca="1">IFERROR(OFFSET(tComplete[[#Headers],[Round]],MATCH(tData[[#This Row],[Tournament]],tComplete[Tournament],0),0),"")</f>
        <v>Qualifier</v>
      </c>
      <c r="G774" s="41" t="s">
        <v>487</v>
      </c>
      <c r="H774" s="41">
        <v>340</v>
      </c>
      <c r="I774" s="41">
        <v>275</v>
      </c>
      <c r="J774" s="41">
        <v>325</v>
      </c>
      <c r="K774" s="41"/>
      <c r="L774" s="41"/>
      <c r="M774" s="41"/>
      <c r="N774" s="41"/>
      <c r="O774" s="48">
        <f>IF(ISBLANK(B774),"",IF(COUNT(tData[[#This Row],[R1]:[R3]])=0,"",MAX(tData[[#This Row],[R1]:[R3]])))</f>
        <v>340</v>
      </c>
      <c r="P774" s="50">
        <f>IF(ISBLANK(tData[[#This Row],[Tournament]]),"",IF(COUNT(tData[[#This Row],[R1]:[R3]])=0,"",MAX(tData[[#This Row],[R1]:[R3]],tData[[#This Row],[QF]:[F2]])))</f>
        <v>340</v>
      </c>
      <c r="Q774" s="51">
        <f>IF(ISBLANK(tData[[#This Row],[Tournament]]),"",IFERROR(AVERAGE(tData[[#This Row],[R1]:[R3]],tData[[#This Row],[QF]:[F2]]),""))</f>
        <v>313.33333333333331</v>
      </c>
      <c r="R774" s="51" t="str">
        <f>IF(ISBLANK(tData[[#This Row],[Tournament]]),"",IF(COUNT(tData[[#This Row],[R1]:[R3]])=0,"No show",RIGHT("000"&amp;FLOOR(tData[[#This Row],[Best]],$R$1),3)&amp;"-"&amp;RIGHT("000"&amp;FLOOR(tData[[#This Row],[Best]],$R$1)+$R$1-1,3)))</f>
        <v>300-349</v>
      </c>
      <c r="S774" s="51" t="str">
        <f>IF(ISBLANK(tData[[#This Row],[Tournament]]),"",IF(COUNT(tData[[#This Row],[R1]:[R3]])=0,"No show",RIGHT("000"&amp;FLOOR(tData[[#This Row],[Best]],$S$1),3)&amp;"-"&amp;RIGHT("000"&amp;FLOOR(tData[[#This Row],[Best]],$S$1)+$S$1-1,3)))</f>
        <v>340-349</v>
      </c>
      <c r="T774" s="58"/>
      <c r="U774" s="48" t="str">
        <f ca="1">IF(OR(tData[[#This Row],[Q]]="X",tData[[#This Row],[Q]]="*"),IFERROR(OFFSET(tComplete[[#Headers],[Next Round]],MATCH(tData[[#This Row],[Tournament]],tComplete[Tournament],0),0),""),"")</f>
        <v/>
      </c>
      <c r="V774" s="41" t="b">
        <f>IF(ISBLANK(tData[[#This Row],[Tournament]]),"",NOT(ISERR(FIND("SAP",UPPER(tData[[#This Row],[Team]])))))</f>
        <v>0</v>
      </c>
    </row>
    <row r="775" spans="2:22" ht="16" x14ac:dyDescent="0.2">
      <c r="B775" s="41" t="s">
        <v>232</v>
      </c>
      <c r="C775" s="41"/>
      <c r="D775" s="41" t="str">
        <f ca="1">IFERROR(OFFSET(tComplete[[#Headers],[Country]],MATCH(tData[[#This Row],[Tournament]],tComplete[Tournament],0),0),"")</f>
        <v>DE</v>
      </c>
      <c r="E775" s="49">
        <f ca="1">IFERROR(OFFSET(tComplete[[#Headers],[Date]],MATCH(tData[[#This Row],[Tournament]],tComplete[Tournament],0),0),"")</f>
        <v>46086</v>
      </c>
      <c r="F775" s="49" t="str">
        <f ca="1">IFERROR(OFFSET(tComplete[[#Headers],[Round]],MATCH(tData[[#This Row],[Tournament]],tComplete[Tournament],0),0),"")</f>
        <v>Qualifier</v>
      </c>
      <c r="G775" s="41" t="s">
        <v>991</v>
      </c>
      <c r="H775" s="41">
        <v>215</v>
      </c>
      <c r="I775" s="41">
        <v>330</v>
      </c>
      <c r="J775" s="41">
        <v>270</v>
      </c>
      <c r="K775" s="41"/>
      <c r="L775" s="41"/>
      <c r="M775" s="41"/>
      <c r="N775" s="41"/>
      <c r="O775" s="48">
        <f>IF(ISBLANK(B775),"",IF(COUNT(tData[[#This Row],[R1]:[R3]])=0,"",MAX(tData[[#This Row],[R1]:[R3]])))</f>
        <v>330</v>
      </c>
      <c r="P775" s="50">
        <f>IF(ISBLANK(tData[[#This Row],[Tournament]]),"",IF(COUNT(tData[[#This Row],[R1]:[R3]])=0,"",MAX(tData[[#This Row],[R1]:[R3]],tData[[#This Row],[QF]:[F2]])))</f>
        <v>330</v>
      </c>
      <c r="Q775" s="51">
        <f>IF(ISBLANK(tData[[#This Row],[Tournament]]),"",IFERROR(AVERAGE(tData[[#This Row],[R1]:[R3]],tData[[#This Row],[QF]:[F2]]),""))</f>
        <v>271.66666666666669</v>
      </c>
      <c r="R775" s="51" t="str">
        <f>IF(ISBLANK(tData[[#This Row],[Tournament]]),"",IF(COUNT(tData[[#This Row],[R1]:[R3]])=0,"No show",RIGHT("000"&amp;FLOOR(tData[[#This Row],[Best]],$R$1),3)&amp;"-"&amp;RIGHT("000"&amp;FLOOR(tData[[#This Row],[Best]],$R$1)+$R$1-1,3)))</f>
        <v>300-349</v>
      </c>
      <c r="S775" s="51" t="str">
        <f>IF(ISBLANK(tData[[#This Row],[Tournament]]),"",IF(COUNT(tData[[#This Row],[R1]:[R3]])=0,"No show",RIGHT("000"&amp;FLOOR(tData[[#This Row],[Best]],$S$1),3)&amp;"-"&amp;RIGHT("000"&amp;FLOOR(tData[[#This Row],[Best]],$S$1)+$S$1-1,3)))</f>
        <v>330-339</v>
      </c>
      <c r="T775" s="58"/>
      <c r="U775" s="48" t="str">
        <f ca="1">IF(OR(tData[[#This Row],[Q]]="X",tData[[#This Row],[Q]]="*"),IFERROR(OFFSET(tComplete[[#Headers],[Next Round]],MATCH(tData[[#This Row],[Tournament]],tComplete[Tournament],0),0),""),"")</f>
        <v/>
      </c>
      <c r="V775" s="41" t="b">
        <f>IF(ISBLANK(tData[[#This Row],[Tournament]]),"",NOT(ISERR(FIND("SAP",UPPER(tData[[#This Row],[Team]])))))</f>
        <v>0</v>
      </c>
    </row>
    <row r="776" spans="2:22" ht="16" x14ac:dyDescent="0.2">
      <c r="B776" s="41" t="s">
        <v>232</v>
      </c>
      <c r="C776" s="41"/>
      <c r="D776" s="41" t="str">
        <f ca="1">IFERROR(OFFSET(tComplete[[#Headers],[Country]],MATCH(tData[[#This Row],[Tournament]],tComplete[Tournament],0),0),"")</f>
        <v>DE</v>
      </c>
      <c r="E776" s="49">
        <f ca="1">IFERROR(OFFSET(tComplete[[#Headers],[Date]],MATCH(tData[[#This Row],[Tournament]],tComplete[Tournament],0),0),"")</f>
        <v>46086</v>
      </c>
      <c r="F776" s="49" t="str">
        <f ca="1">IFERROR(OFFSET(tComplete[[#Headers],[Round]],MATCH(tData[[#This Row],[Tournament]],tComplete[Tournament],0),0),"")</f>
        <v>Qualifier</v>
      </c>
      <c r="G776" s="41" t="s">
        <v>379</v>
      </c>
      <c r="H776" s="41">
        <v>300</v>
      </c>
      <c r="I776" s="41">
        <v>255</v>
      </c>
      <c r="J776" s="41">
        <v>255</v>
      </c>
      <c r="K776" s="41"/>
      <c r="L776" s="41"/>
      <c r="M776" s="41"/>
      <c r="N776" s="41"/>
      <c r="O776" s="48">
        <f>IF(ISBLANK(B776),"",IF(COUNT(tData[[#This Row],[R1]:[R3]])=0,"",MAX(tData[[#This Row],[R1]:[R3]])))</f>
        <v>300</v>
      </c>
      <c r="P776" s="50">
        <f>IF(ISBLANK(tData[[#This Row],[Tournament]]),"",IF(COUNT(tData[[#This Row],[R1]:[R3]])=0,"",MAX(tData[[#This Row],[R1]:[R3]],tData[[#This Row],[QF]:[F2]])))</f>
        <v>300</v>
      </c>
      <c r="Q776" s="51">
        <f>IF(ISBLANK(tData[[#This Row],[Tournament]]),"",IFERROR(AVERAGE(tData[[#This Row],[R1]:[R3]],tData[[#This Row],[QF]:[F2]]),""))</f>
        <v>270</v>
      </c>
      <c r="R776" s="51" t="str">
        <f>IF(ISBLANK(tData[[#This Row],[Tournament]]),"",IF(COUNT(tData[[#This Row],[R1]:[R3]])=0,"No show",RIGHT("000"&amp;FLOOR(tData[[#This Row],[Best]],$R$1),3)&amp;"-"&amp;RIGHT("000"&amp;FLOOR(tData[[#This Row],[Best]],$R$1)+$R$1-1,3)))</f>
        <v>300-349</v>
      </c>
      <c r="S776" s="51" t="str">
        <f>IF(ISBLANK(tData[[#This Row],[Tournament]]),"",IF(COUNT(tData[[#This Row],[R1]:[R3]])=0,"No show",RIGHT("000"&amp;FLOOR(tData[[#This Row],[Best]],$S$1),3)&amp;"-"&amp;RIGHT("000"&amp;FLOOR(tData[[#This Row],[Best]],$S$1)+$S$1-1,3)))</f>
        <v>300-309</v>
      </c>
      <c r="T776" s="58"/>
      <c r="U776" s="48" t="str">
        <f ca="1">IF(OR(tData[[#This Row],[Q]]="X",tData[[#This Row],[Q]]="*"),IFERROR(OFFSET(tComplete[[#Headers],[Next Round]],MATCH(tData[[#This Row],[Tournament]],tComplete[Tournament],0),0),""),"")</f>
        <v/>
      </c>
      <c r="V776" s="41" t="b">
        <f>IF(ISBLANK(tData[[#This Row],[Tournament]]),"",NOT(ISERR(FIND("SAP",UPPER(tData[[#This Row],[Team]])))))</f>
        <v>0</v>
      </c>
    </row>
    <row r="777" spans="2:22" ht="16" x14ac:dyDescent="0.2">
      <c r="B777" s="41" t="s">
        <v>232</v>
      </c>
      <c r="C777" s="41"/>
      <c r="D777" s="41" t="str">
        <f ca="1">IFERROR(OFFSET(tComplete[[#Headers],[Country]],MATCH(tData[[#This Row],[Tournament]],tComplete[Tournament],0),0),"")</f>
        <v>DE</v>
      </c>
      <c r="E777" s="49">
        <f ca="1">IFERROR(OFFSET(tComplete[[#Headers],[Date]],MATCH(tData[[#This Row],[Tournament]],tComplete[Tournament],0),0),"")</f>
        <v>46086</v>
      </c>
      <c r="F777" s="49" t="str">
        <f ca="1">IFERROR(OFFSET(tComplete[[#Headers],[Round]],MATCH(tData[[#This Row],[Tournament]],tComplete[Tournament],0),0),"")</f>
        <v>Qualifier</v>
      </c>
      <c r="G777" s="41" t="s">
        <v>488</v>
      </c>
      <c r="H777" s="41">
        <v>300</v>
      </c>
      <c r="I777" s="41">
        <v>280</v>
      </c>
      <c r="J777" s="41">
        <v>300</v>
      </c>
      <c r="K777" s="41"/>
      <c r="L777" s="41"/>
      <c r="M777" s="41"/>
      <c r="N777" s="41"/>
      <c r="O777" s="48">
        <f>IF(ISBLANK(B777),"",IF(COUNT(tData[[#This Row],[R1]:[R3]])=0,"",MAX(tData[[#This Row],[R1]:[R3]])))</f>
        <v>300</v>
      </c>
      <c r="P777" s="50">
        <f>IF(ISBLANK(tData[[#This Row],[Tournament]]),"",IF(COUNT(tData[[#This Row],[R1]:[R3]])=0,"",MAX(tData[[#This Row],[R1]:[R3]],tData[[#This Row],[QF]:[F2]])))</f>
        <v>300</v>
      </c>
      <c r="Q777" s="51">
        <f>IF(ISBLANK(tData[[#This Row],[Tournament]]),"",IFERROR(AVERAGE(tData[[#This Row],[R1]:[R3]],tData[[#This Row],[QF]:[F2]]),""))</f>
        <v>293.33333333333331</v>
      </c>
      <c r="R777" s="51" t="str">
        <f>IF(ISBLANK(tData[[#This Row],[Tournament]]),"",IF(COUNT(tData[[#This Row],[R1]:[R3]])=0,"No show",RIGHT("000"&amp;FLOOR(tData[[#This Row],[Best]],$R$1),3)&amp;"-"&amp;RIGHT("000"&amp;FLOOR(tData[[#This Row],[Best]],$R$1)+$R$1-1,3)))</f>
        <v>300-349</v>
      </c>
      <c r="S777" s="51" t="str">
        <f>IF(ISBLANK(tData[[#This Row],[Tournament]]),"",IF(COUNT(tData[[#This Row],[R1]:[R3]])=0,"No show",RIGHT("000"&amp;FLOOR(tData[[#This Row],[Best]],$S$1),3)&amp;"-"&amp;RIGHT("000"&amp;FLOOR(tData[[#This Row],[Best]],$S$1)+$S$1-1,3)))</f>
        <v>300-309</v>
      </c>
      <c r="T777" s="58"/>
      <c r="U777" s="48" t="str">
        <f ca="1">IF(OR(tData[[#This Row],[Q]]="X",tData[[#This Row],[Q]]="*"),IFERROR(OFFSET(tComplete[[#Headers],[Next Round]],MATCH(tData[[#This Row],[Tournament]],tComplete[Tournament],0),0),""),"")</f>
        <v/>
      </c>
      <c r="V777" s="41" t="b">
        <f>IF(ISBLANK(tData[[#This Row],[Tournament]]),"",NOT(ISERR(FIND("SAP",UPPER(tData[[#This Row],[Team]])))))</f>
        <v>0</v>
      </c>
    </row>
    <row r="778" spans="2:22" ht="16" x14ac:dyDescent="0.2">
      <c r="B778" s="41" t="s">
        <v>232</v>
      </c>
      <c r="C778" s="41"/>
      <c r="D778" s="41" t="str">
        <f ca="1">IFERROR(OFFSET(tComplete[[#Headers],[Country]],MATCH(tData[[#This Row],[Tournament]],tComplete[Tournament],0),0),"")</f>
        <v>DE</v>
      </c>
      <c r="E778" s="49">
        <f ca="1">IFERROR(OFFSET(tComplete[[#Headers],[Date]],MATCH(tData[[#This Row],[Tournament]],tComplete[Tournament],0),0),"")</f>
        <v>46086</v>
      </c>
      <c r="F778" s="49" t="str">
        <f ca="1">IFERROR(OFFSET(tComplete[[#Headers],[Round]],MATCH(tData[[#This Row],[Tournament]],tComplete[Tournament],0),0),"")</f>
        <v>Qualifier</v>
      </c>
      <c r="G778" s="41" t="s">
        <v>989</v>
      </c>
      <c r="H778" s="41">
        <v>135</v>
      </c>
      <c r="I778" s="41">
        <v>105</v>
      </c>
      <c r="J778" s="41">
        <v>290</v>
      </c>
      <c r="K778" s="41"/>
      <c r="L778" s="41"/>
      <c r="M778" s="41"/>
      <c r="N778" s="41"/>
      <c r="O778" s="48">
        <f>IF(ISBLANK(B778),"",IF(COUNT(tData[[#This Row],[R1]:[R3]])=0,"",MAX(tData[[#This Row],[R1]:[R3]])))</f>
        <v>290</v>
      </c>
      <c r="P778" s="50">
        <f>IF(ISBLANK(tData[[#This Row],[Tournament]]),"",IF(COUNT(tData[[#This Row],[R1]:[R3]])=0,"",MAX(tData[[#This Row],[R1]:[R3]],tData[[#This Row],[QF]:[F2]])))</f>
        <v>290</v>
      </c>
      <c r="Q778" s="51">
        <f>IF(ISBLANK(tData[[#This Row],[Tournament]]),"",IFERROR(AVERAGE(tData[[#This Row],[R1]:[R3]],tData[[#This Row],[QF]:[F2]]),""))</f>
        <v>176.66666666666666</v>
      </c>
      <c r="R778" s="51" t="str">
        <f>IF(ISBLANK(tData[[#This Row],[Tournament]]),"",IF(COUNT(tData[[#This Row],[R1]:[R3]])=0,"No show",RIGHT("000"&amp;FLOOR(tData[[#This Row],[Best]],$R$1),3)&amp;"-"&amp;RIGHT("000"&amp;FLOOR(tData[[#This Row],[Best]],$R$1)+$R$1-1,3)))</f>
        <v>250-299</v>
      </c>
      <c r="S778" s="51" t="str">
        <f>IF(ISBLANK(tData[[#This Row],[Tournament]]),"",IF(COUNT(tData[[#This Row],[R1]:[R3]])=0,"No show",RIGHT("000"&amp;FLOOR(tData[[#This Row],[Best]],$S$1),3)&amp;"-"&amp;RIGHT("000"&amp;FLOOR(tData[[#This Row],[Best]],$S$1)+$S$1-1,3)))</f>
        <v>290-299</v>
      </c>
      <c r="T778" s="58"/>
      <c r="U778" s="48" t="str">
        <f ca="1">IF(OR(tData[[#This Row],[Q]]="X",tData[[#This Row],[Q]]="*"),IFERROR(OFFSET(tComplete[[#Headers],[Next Round]],MATCH(tData[[#This Row],[Tournament]],tComplete[Tournament],0),0),""),"")</f>
        <v/>
      </c>
      <c r="V778" s="41" t="b">
        <f>IF(ISBLANK(tData[[#This Row],[Tournament]]),"",NOT(ISERR(FIND("SAP",UPPER(tData[[#This Row],[Team]])))))</f>
        <v>0</v>
      </c>
    </row>
    <row r="779" spans="2:22" ht="16" x14ac:dyDescent="0.2">
      <c r="B779" s="41" t="s">
        <v>232</v>
      </c>
      <c r="C779" s="41"/>
      <c r="D779" s="41" t="str">
        <f ca="1">IFERROR(OFFSET(tComplete[[#Headers],[Country]],MATCH(tData[[#This Row],[Tournament]],tComplete[Tournament],0),0),"")</f>
        <v>DE</v>
      </c>
      <c r="E779" s="49">
        <f ca="1">IFERROR(OFFSET(tComplete[[#Headers],[Date]],MATCH(tData[[#This Row],[Tournament]],tComplete[Tournament],0),0),"")</f>
        <v>46086</v>
      </c>
      <c r="F779" s="49" t="str">
        <f ca="1">IFERROR(OFFSET(tComplete[[#Headers],[Round]],MATCH(tData[[#This Row],[Tournament]],tComplete[Tournament],0),0),"")</f>
        <v>Qualifier</v>
      </c>
      <c r="G779" s="41" t="s">
        <v>377</v>
      </c>
      <c r="H779" s="41">
        <v>260</v>
      </c>
      <c r="I779" s="41">
        <v>240</v>
      </c>
      <c r="J779" s="41">
        <v>155</v>
      </c>
      <c r="K779" s="41"/>
      <c r="L779" s="41"/>
      <c r="M779" s="41"/>
      <c r="N779" s="41"/>
      <c r="O779" s="48">
        <f>IF(ISBLANK(B779),"",IF(COUNT(tData[[#This Row],[R1]:[R3]])=0,"",MAX(tData[[#This Row],[R1]:[R3]])))</f>
        <v>260</v>
      </c>
      <c r="P779" s="50">
        <f>IF(ISBLANK(tData[[#This Row],[Tournament]]),"",IF(COUNT(tData[[#This Row],[R1]:[R3]])=0,"",MAX(tData[[#This Row],[R1]:[R3]],tData[[#This Row],[QF]:[F2]])))</f>
        <v>260</v>
      </c>
      <c r="Q779" s="51">
        <f>IF(ISBLANK(tData[[#This Row],[Tournament]]),"",IFERROR(AVERAGE(tData[[#This Row],[R1]:[R3]],tData[[#This Row],[QF]:[F2]]),""))</f>
        <v>218.33333333333334</v>
      </c>
      <c r="R779" s="51" t="str">
        <f>IF(ISBLANK(tData[[#This Row],[Tournament]]),"",IF(COUNT(tData[[#This Row],[R1]:[R3]])=0,"No show",RIGHT("000"&amp;FLOOR(tData[[#This Row],[Best]],$R$1),3)&amp;"-"&amp;RIGHT("000"&amp;FLOOR(tData[[#This Row],[Best]],$R$1)+$R$1-1,3)))</f>
        <v>250-299</v>
      </c>
      <c r="S779" s="51" t="str">
        <f>IF(ISBLANK(tData[[#This Row],[Tournament]]),"",IF(COUNT(tData[[#This Row],[R1]:[R3]])=0,"No show",RIGHT("000"&amp;FLOOR(tData[[#This Row],[Best]],$S$1),3)&amp;"-"&amp;RIGHT("000"&amp;FLOOR(tData[[#This Row],[Best]],$S$1)+$S$1-1,3)))</f>
        <v>260-269</v>
      </c>
      <c r="T779" s="58"/>
      <c r="U779" s="48" t="str">
        <f ca="1">IF(OR(tData[[#This Row],[Q]]="X",tData[[#This Row],[Q]]="*"),IFERROR(OFFSET(tComplete[[#Headers],[Next Round]],MATCH(tData[[#This Row],[Tournament]],tComplete[Tournament],0),0),""),"")</f>
        <v/>
      </c>
      <c r="V779" s="41" t="b">
        <f>IF(ISBLANK(tData[[#This Row],[Tournament]]),"",NOT(ISERR(FIND("SAP",UPPER(tData[[#This Row],[Team]])))))</f>
        <v>0</v>
      </c>
    </row>
    <row r="780" spans="2:22" ht="16" x14ac:dyDescent="0.2">
      <c r="B780" s="41" t="s">
        <v>232</v>
      </c>
      <c r="C780" s="41"/>
      <c r="D780" s="41" t="str">
        <f ca="1">IFERROR(OFFSET(tComplete[[#Headers],[Country]],MATCH(tData[[#This Row],[Tournament]],tComplete[Tournament],0),0),"")</f>
        <v>DE</v>
      </c>
      <c r="E780" s="49">
        <f ca="1">IFERROR(OFFSET(tComplete[[#Headers],[Date]],MATCH(tData[[#This Row],[Tournament]],tComplete[Tournament],0),0),"")</f>
        <v>46086</v>
      </c>
      <c r="F780" s="49" t="str">
        <f ca="1">IFERROR(OFFSET(tComplete[[#Headers],[Round]],MATCH(tData[[#This Row],[Tournament]],tComplete[Tournament],0),0),"")</f>
        <v>Qualifier</v>
      </c>
      <c r="G780" s="41" t="s">
        <v>726</v>
      </c>
      <c r="H780" s="41">
        <v>210</v>
      </c>
      <c r="I780" s="41">
        <v>210</v>
      </c>
      <c r="J780" s="41">
        <v>215</v>
      </c>
      <c r="K780" s="41"/>
      <c r="L780" s="41"/>
      <c r="M780" s="41"/>
      <c r="N780" s="41"/>
      <c r="O780" s="48">
        <f>IF(ISBLANK(B780),"",IF(COUNT(tData[[#This Row],[R1]:[R3]])=0,"",MAX(tData[[#This Row],[R1]:[R3]])))</f>
        <v>215</v>
      </c>
      <c r="P780" s="50">
        <f>IF(ISBLANK(tData[[#This Row],[Tournament]]),"",IF(COUNT(tData[[#This Row],[R1]:[R3]])=0,"",MAX(tData[[#This Row],[R1]:[R3]],tData[[#This Row],[QF]:[F2]])))</f>
        <v>215</v>
      </c>
      <c r="Q780" s="51">
        <f>IF(ISBLANK(tData[[#This Row],[Tournament]]),"",IFERROR(AVERAGE(tData[[#This Row],[R1]:[R3]],tData[[#This Row],[QF]:[F2]]),""))</f>
        <v>211.66666666666666</v>
      </c>
      <c r="R780" s="51" t="str">
        <f>IF(ISBLANK(tData[[#This Row],[Tournament]]),"",IF(COUNT(tData[[#This Row],[R1]:[R3]])=0,"No show",RIGHT("000"&amp;FLOOR(tData[[#This Row],[Best]],$R$1),3)&amp;"-"&amp;RIGHT("000"&amp;FLOOR(tData[[#This Row],[Best]],$R$1)+$R$1-1,3)))</f>
        <v>200-249</v>
      </c>
      <c r="S780" s="51" t="str">
        <f>IF(ISBLANK(tData[[#This Row],[Tournament]]),"",IF(COUNT(tData[[#This Row],[R1]:[R3]])=0,"No show",RIGHT("000"&amp;FLOOR(tData[[#This Row],[Best]],$S$1),3)&amp;"-"&amp;RIGHT("000"&amp;FLOOR(tData[[#This Row],[Best]],$S$1)+$S$1-1,3)))</f>
        <v>210-219</v>
      </c>
      <c r="T780" s="58"/>
      <c r="U780" s="48" t="str">
        <f ca="1">IF(OR(tData[[#This Row],[Q]]="X",tData[[#This Row],[Q]]="*"),IFERROR(OFFSET(tComplete[[#Headers],[Next Round]],MATCH(tData[[#This Row],[Tournament]],tComplete[Tournament],0),0),""),"")</f>
        <v/>
      </c>
      <c r="V780" s="41" t="b">
        <f>IF(ISBLANK(tData[[#This Row],[Tournament]]),"",NOT(ISERR(FIND("SAP",UPPER(tData[[#This Row],[Team]])))))</f>
        <v>0</v>
      </c>
    </row>
    <row r="781" spans="2:22" ht="16" x14ac:dyDescent="0.2">
      <c r="B781" s="41"/>
      <c r="C781" s="41"/>
      <c r="D781" s="41" t="str">
        <f ca="1">IFERROR(OFFSET(tComplete[[#Headers],[Country]],MATCH(tData[[#This Row],[Tournament]],tComplete[Tournament],0),0),"")</f>
        <v/>
      </c>
      <c r="E781" s="49" t="str">
        <f ca="1">IFERROR(OFFSET(tComplete[[#Headers],[Date]],MATCH(tData[[#This Row],[Tournament]],tComplete[Tournament],0),0),"")</f>
        <v/>
      </c>
      <c r="F781" s="49" t="str">
        <f ca="1">IFERROR(OFFSET(tComplete[[#Headers],[Round]],MATCH(tData[[#This Row],[Tournament]],tComplete[Tournament],0),0),"")</f>
        <v/>
      </c>
      <c r="G781" s="41"/>
      <c r="H781" s="41"/>
      <c r="I781" s="41"/>
      <c r="J781" s="41"/>
      <c r="K781" s="41"/>
      <c r="L781" s="48"/>
      <c r="M781" s="48"/>
      <c r="N781" s="48"/>
      <c r="O781" s="48" t="str">
        <f>IF(ISBLANK(B781),"",IF(COUNT(tData[[#This Row],[R1]:[R3]])=0,"",MAX(tData[[#This Row],[R1]:[R3]])))</f>
        <v/>
      </c>
      <c r="P781" s="50" t="str">
        <f>IF(ISBLANK(tData[[#This Row],[Tournament]]),"",IF(COUNT(tData[[#This Row],[R1]:[R3]])=0,"",MAX(tData[[#This Row],[R1]:[R3]],tData[[#This Row],[QF]:[F2]])))</f>
        <v/>
      </c>
      <c r="Q781" s="51" t="str">
        <f>IF(ISBLANK(tData[[#This Row],[Tournament]]),"",IFERROR(AVERAGE(tData[[#This Row],[R1]:[R3]],tData[[#This Row],[QF]:[F2]]),""))</f>
        <v/>
      </c>
      <c r="R781" s="51" t="str">
        <f>IF(ISBLANK(tData[[#This Row],[Tournament]]),"",IF(COUNT(tData[[#This Row],[R1]:[R3]])=0,"No show",RIGHT("000"&amp;FLOOR(tData[[#This Row],[Best]],$R$1),3)&amp;"-"&amp;RIGHT("000"&amp;FLOOR(tData[[#This Row],[Best]],$R$1)+$R$1-1,3)))</f>
        <v/>
      </c>
      <c r="S781" s="51" t="str">
        <f>IF(ISBLANK(tData[[#This Row],[Tournament]]),"",IF(COUNT(tData[[#This Row],[R1]:[R3]])=0,"No show",RIGHT("000"&amp;FLOOR(tData[[#This Row],[Best]],$S$1),3)&amp;"-"&amp;RIGHT("000"&amp;FLOOR(tData[[#This Row],[Best]],$S$1)+$S$1-1,3)))</f>
        <v/>
      </c>
      <c r="T781" s="58"/>
      <c r="U781" s="48" t="str">
        <f ca="1">IF(OR(tData[[#This Row],[Q]]="X",tData[[#This Row],[Q]]="*"),IFERROR(OFFSET(tComplete[[#Headers],[Next Round]],MATCH(tData[[#This Row],[Tournament]],tComplete[Tournament],0),0),""),"")</f>
        <v/>
      </c>
      <c r="V781" s="41" t="str">
        <f>IF(ISBLANK(tData[[#This Row],[Tournament]]),"",NOT(ISERR(FIND("SAP",UPPER(tData[[#This Row],[Team]])))))</f>
        <v/>
      </c>
    </row>
    <row r="782" spans="2:22" ht="16" x14ac:dyDescent="0.2">
      <c r="B782" s="41"/>
      <c r="C782" s="41"/>
      <c r="D782" s="41" t="str">
        <f ca="1">IFERROR(OFFSET(tComplete[[#Headers],[Country]],MATCH(tData[[#This Row],[Tournament]],tComplete[Tournament],0),0),"")</f>
        <v/>
      </c>
      <c r="E782" s="57" t="str">
        <f ca="1">IFERROR(OFFSET(tComplete[[#Headers],[Date]],MATCH(tData[[#This Row],[Tournament]],tComplete[Tournament],0),0),"")</f>
        <v/>
      </c>
      <c r="F782" s="57" t="str">
        <f ca="1">IFERROR(OFFSET(tComplete[[#Headers],[Round]],MATCH(tData[[#This Row],[Tournament]],tComplete[Tournament],0),0),"")</f>
        <v/>
      </c>
      <c r="G782" s="41"/>
      <c r="H782" s="41"/>
      <c r="I782" s="41"/>
      <c r="J782" s="41"/>
      <c r="K782" s="41"/>
      <c r="L782" s="48"/>
      <c r="M782" s="48"/>
      <c r="N782" s="48"/>
      <c r="O782" s="48" t="str">
        <f>IF(ISBLANK(B782),"",IF(COUNT(tData[[#This Row],[R1]:[R3]])=0,"",MAX(tData[[#This Row],[R1]:[R3]])))</f>
        <v/>
      </c>
      <c r="P782" s="50" t="str">
        <f>IF(ISBLANK(tData[[#This Row],[Tournament]]),"",IF(COUNT(tData[[#This Row],[R1]:[R3]])=0,"",MAX(tData[[#This Row],[R1]:[R3]],tData[[#This Row],[QF]:[F2]])))</f>
        <v/>
      </c>
      <c r="Q782" s="51" t="str">
        <f>IF(ISBLANK(tData[[#This Row],[Tournament]]),"",IFERROR(AVERAGE(tData[[#This Row],[R1]:[R3]],tData[[#This Row],[QF]:[F2]]),""))</f>
        <v/>
      </c>
      <c r="R782" s="51" t="str">
        <f>IF(ISBLANK(tData[[#This Row],[Tournament]]),"",IF(COUNT(tData[[#This Row],[R1]:[R3]])=0,"No show",RIGHT("000"&amp;FLOOR(tData[[#This Row],[Best]],$R$1),3)&amp;"-"&amp;RIGHT("000"&amp;FLOOR(tData[[#This Row],[Best]],$R$1)+$R$1-1,3)))</f>
        <v/>
      </c>
      <c r="S782" s="51" t="str">
        <f>IF(ISBLANK(tData[[#This Row],[Tournament]]),"",IF(COUNT(tData[[#This Row],[R1]:[R3]])=0,"No show",RIGHT("000"&amp;FLOOR(tData[[#This Row],[Best]],$S$1),3)&amp;"-"&amp;RIGHT("000"&amp;FLOOR(tData[[#This Row],[Best]],$S$1)+$S$1-1,3)))</f>
        <v/>
      </c>
      <c r="T782" s="58"/>
      <c r="U782" s="48" t="str">
        <f ca="1">IF(OR(tData[[#This Row],[Q]]="X",tData[[#This Row],[Q]]="*"),IFERROR(OFFSET(tComplete[[#Headers],[Next Round]],MATCH(tData[[#This Row],[Tournament]],tComplete[Tournament],0),0),""),"")</f>
        <v/>
      </c>
      <c r="V782" s="41" t="str">
        <f>IF(ISBLANK(tData[[#This Row],[Tournament]]),"",NOT(ISERR(FIND("SAP",UPPER(tData[[#This Row],[Team]])))))</f>
        <v/>
      </c>
    </row>
    <row r="783" spans="2:22" ht="16" x14ac:dyDescent="0.2">
      <c r="B783" s="41"/>
      <c r="C783" s="41"/>
      <c r="D783" s="41" t="str">
        <f ca="1">IFERROR(OFFSET(tComplete[[#Headers],[Country]],MATCH(tData[[#This Row],[Tournament]],tComplete[Tournament],0),0),"")</f>
        <v/>
      </c>
      <c r="E783" s="57" t="str">
        <f ca="1">IFERROR(OFFSET(tComplete[[#Headers],[Date]],MATCH(tData[[#This Row],[Tournament]],tComplete[Tournament],0),0),"")</f>
        <v/>
      </c>
      <c r="F783" s="57" t="str">
        <f ca="1">IFERROR(OFFSET(tComplete[[#Headers],[Round]],MATCH(tData[[#This Row],[Tournament]],tComplete[Tournament],0),0),"")</f>
        <v/>
      </c>
      <c r="G783" s="41"/>
      <c r="H783" s="41"/>
      <c r="I783" s="41"/>
      <c r="J783" s="41"/>
      <c r="K783" s="41"/>
      <c r="L783" s="48"/>
      <c r="M783" s="48"/>
      <c r="N783" s="48"/>
      <c r="O783" s="48" t="str">
        <f>IF(ISBLANK(B783),"",IF(COUNT(tData[[#This Row],[R1]:[R3]])=0,"",MAX(tData[[#This Row],[R1]:[R3]])))</f>
        <v/>
      </c>
      <c r="P783" s="50" t="str">
        <f>IF(ISBLANK(tData[[#This Row],[Tournament]]),"",IF(COUNT(tData[[#This Row],[R1]:[R3]])=0,"",MAX(tData[[#This Row],[R1]:[R3]],tData[[#This Row],[QF]:[F2]])))</f>
        <v/>
      </c>
      <c r="Q783" s="51" t="str">
        <f>IF(ISBLANK(tData[[#This Row],[Tournament]]),"",IFERROR(AVERAGE(tData[[#This Row],[R1]:[R3]],tData[[#This Row],[QF]:[F2]]),""))</f>
        <v/>
      </c>
      <c r="R783" s="51" t="str">
        <f>IF(ISBLANK(tData[[#This Row],[Tournament]]),"",IF(COUNT(tData[[#This Row],[R1]:[R3]])=0,"No show",RIGHT("000"&amp;FLOOR(tData[[#This Row],[Best]],$R$1),3)&amp;"-"&amp;RIGHT("000"&amp;FLOOR(tData[[#This Row],[Best]],$R$1)+$R$1-1,3)))</f>
        <v/>
      </c>
      <c r="S783" s="51" t="str">
        <f>IF(ISBLANK(tData[[#This Row],[Tournament]]),"",IF(COUNT(tData[[#This Row],[R1]:[R3]])=0,"No show",RIGHT("000"&amp;FLOOR(tData[[#This Row],[Best]],$S$1),3)&amp;"-"&amp;RIGHT("000"&amp;FLOOR(tData[[#This Row],[Best]],$S$1)+$S$1-1,3)))</f>
        <v/>
      </c>
      <c r="T783" s="58"/>
      <c r="U783" s="48" t="str">
        <f ca="1">IF(OR(tData[[#This Row],[Q]]="X",tData[[#This Row],[Q]]="*"),IFERROR(OFFSET(tComplete[[#Headers],[Next Round]],MATCH(tData[[#This Row],[Tournament]],tComplete[Tournament],0),0),""),"")</f>
        <v/>
      </c>
      <c r="V783" s="41" t="str">
        <f>IF(ISBLANK(tData[[#This Row],[Tournament]]),"",NOT(ISERR(FIND("SAP",UPPER(tData[[#This Row],[Team]])))))</f>
        <v/>
      </c>
    </row>
    <row r="784" spans="2:22" ht="16" x14ac:dyDescent="0.2">
      <c r="B784" s="41"/>
      <c r="C784" s="41"/>
      <c r="D784" s="41" t="str">
        <f ca="1">IFERROR(OFFSET(tComplete[[#Headers],[Country]],MATCH(tData[[#This Row],[Tournament]],tComplete[Tournament],0),0),"")</f>
        <v/>
      </c>
      <c r="E784" s="57" t="str">
        <f ca="1">IFERROR(OFFSET(tComplete[[#Headers],[Date]],MATCH(tData[[#This Row],[Tournament]],tComplete[Tournament],0),0),"")</f>
        <v/>
      </c>
      <c r="F784" s="57" t="str">
        <f ca="1">IFERROR(OFFSET(tComplete[[#Headers],[Round]],MATCH(tData[[#This Row],[Tournament]],tComplete[Tournament],0),0),"")</f>
        <v/>
      </c>
      <c r="G784" s="41"/>
      <c r="H784" s="41"/>
      <c r="I784" s="41"/>
      <c r="J784" s="41"/>
      <c r="K784" s="41"/>
      <c r="L784" s="48"/>
      <c r="M784" s="48"/>
      <c r="N784" s="48"/>
      <c r="O784" s="48" t="str">
        <f>IF(ISBLANK(B784),"",IF(COUNT(tData[[#This Row],[R1]:[R3]])=0,"",MAX(tData[[#This Row],[R1]:[R3]])))</f>
        <v/>
      </c>
      <c r="P784" s="50" t="str">
        <f>IF(ISBLANK(tData[[#This Row],[Tournament]]),"",IF(COUNT(tData[[#This Row],[R1]:[R3]])=0,"",MAX(tData[[#This Row],[R1]:[R3]],tData[[#This Row],[QF]:[F2]])))</f>
        <v/>
      </c>
      <c r="Q784" s="51" t="str">
        <f>IF(ISBLANK(tData[[#This Row],[Tournament]]),"",IFERROR(AVERAGE(tData[[#This Row],[R1]:[R3]],tData[[#This Row],[QF]:[F2]]),""))</f>
        <v/>
      </c>
      <c r="R784" s="51" t="str">
        <f>IF(ISBLANK(tData[[#This Row],[Tournament]]),"",IF(COUNT(tData[[#This Row],[R1]:[R3]])=0,"No show",RIGHT("000"&amp;FLOOR(tData[[#This Row],[Best]],$R$1),3)&amp;"-"&amp;RIGHT("000"&amp;FLOOR(tData[[#This Row],[Best]],$R$1)+$R$1-1,3)))</f>
        <v/>
      </c>
      <c r="S784" s="51" t="str">
        <f>IF(ISBLANK(tData[[#This Row],[Tournament]]),"",IF(COUNT(tData[[#This Row],[R1]:[R3]])=0,"No show",RIGHT("000"&amp;FLOOR(tData[[#This Row],[Best]],$S$1),3)&amp;"-"&amp;RIGHT("000"&amp;FLOOR(tData[[#This Row],[Best]],$S$1)+$S$1-1,3)))</f>
        <v/>
      </c>
      <c r="T784" s="58"/>
      <c r="U784" s="48" t="str">
        <f ca="1">IF(OR(tData[[#This Row],[Q]]="X",tData[[#This Row],[Q]]="*"),IFERROR(OFFSET(tComplete[[#Headers],[Next Round]],MATCH(tData[[#This Row],[Tournament]],tComplete[Tournament],0),0),""),"")</f>
        <v/>
      </c>
      <c r="V784" s="41" t="str">
        <f>IF(ISBLANK(tData[[#This Row],[Tournament]]),"",NOT(ISERR(FIND("SAP",UPPER(tData[[#This Row],[Team]])))))</f>
        <v/>
      </c>
    </row>
    <row r="785" spans="2:22" ht="16" x14ac:dyDescent="0.2">
      <c r="B785" s="41"/>
      <c r="C785" s="41"/>
      <c r="D785" s="41" t="str">
        <f ca="1">IFERROR(OFFSET(tComplete[[#Headers],[Country]],MATCH(tData[[#This Row],[Tournament]],tComplete[Tournament],0),0),"")</f>
        <v/>
      </c>
      <c r="E785" s="57" t="str">
        <f ca="1">IFERROR(OFFSET(tComplete[[#Headers],[Date]],MATCH(tData[[#This Row],[Tournament]],tComplete[Tournament],0),0),"")</f>
        <v/>
      </c>
      <c r="F785" s="57" t="str">
        <f ca="1">IFERROR(OFFSET(tComplete[[#Headers],[Round]],MATCH(tData[[#This Row],[Tournament]],tComplete[Tournament],0),0),"")</f>
        <v/>
      </c>
      <c r="G785" s="41"/>
      <c r="H785" s="41"/>
      <c r="I785" s="41"/>
      <c r="J785" s="41"/>
      <c r="K785" s="41"/>
      <c r="L785" s="48"/>
      <c r="M785" s="48"/>
      <c r="N785" s="48"/>
      <c r="O785" s="48" t="str">
        <f>IF(ISBLANK(B785),"",IF(COUNT(tData[[#This Row],[R1]:[R3]])=0,"",MAX(tData[[#This Row],[R1]:[R3]])))</f>
        <v/>
      </c>
      <c r="P785" s="50" t="str">
        <f>IF(ISBLANK(tData[[#This Row],[Tournament]]),"",IF(COUNT(tData[[#This Row],[R1]:[R3]])=0,"",MAX(tData[[#This Row],[R1]:[R3]],tData[[#This Row],[QF]:[F2]])))</f>
        <v/>
      </c>
      <c r="Q785" s="51" t="str">
        <f>IF(ISBLANK(tData[[#This Row],[Tournament]]),"",IFERROR(AVERAGE(tData[[#This Row],[R1]:[R3]],tData[[#This Row],[QF]:[F2]]),""))</f>
        <v/>
      </c>
      <c r="R785" s="51" t="str">
        <f>IF(ISBLANK(tData[[#This Row],[Tournament]]),"",IF(COUNT(tData[[#This Row],[R1]:[R3]])=0,"No show",RIGHT("000"&amp;FLOOR(tData[[#This Row],[Best]],$R$1),3)&amp;"-"&amp;RIGHT("000"&amp;FLOOR(tData[[#This Row],[Best]],$R$1)+$R$1-1,3)))</f>
        <v/>
      </c>
      <c r="S785" s="51" t="str">
        <f>IF(ISBLANK(tData[[#This Row],[Tournament]]),"",IF(COUNT(tData[[#This Row],[R1]:[R3]])=0,"No show",RIGHT("000"&amp;FLOOR(tData[[#This Row],[Best]],$S$1),3)&amp;"-"&amp;RIGHT("000"&amp;FLOOR(tData[[#This Row],[Best]],$S$1)+$S$1-1,3)))</f>
        <v/>
      </c>
      <c r="T785" s="58"/>
      <c r="U785" s="48" t="str">
        <f ca="1">IF(OR(tData[[#This Row],[Q]]="X",tData[[#This Row],[Q]]="*"),IFERROR(OFFSET(tComplete[[#Headers],[Next Round]],MATCH(tData[[#This Row],[Tournament]],tComplete[Tournament],0),0),""),"")</f>
        <v/>
      </c>
      <c r="V785" s="41" t="str">
        <f>IF(ISBLANK(tData[[#This Row],[Tournament]]),"",NOT(ISERR(FIND("SAP",UPPER(tData[[#This Row],[Team]])))))</f>
        <v/>
      </c>
    </row>
    <row r="786" spans="2:22" ht="16" x14ac:dyDescent="0.2">
      <c r="B786" s="41"/>
      <c r="C786" s="41"/>
      <c r="D786" s="41" t="str">
        <f ca="1">IFERROR(OFFSET(tComplete[[#Headers],[Country]],MATCH(tData[[#This Row],[Tournament]],tComplete[Tournament],0),0),"")</f>
        <v/>
      </c>
      <c r="E786" s="57" t="str">
        <f ca="1">IFERROR(OFFSET(tComplete[[#Headers],[Date]],MATCH(tData[[#This Row],[Tournament]],tComplete[Tournament],0),0),"")</f>
        <v/>
      </c>
      <c r="F786" s="57" t="str">
        <f ca="1">IFERROR(OFFSET(tComplete[[#Headers],[Round]],MATCH(tData[[#This Row],[Tournament]],tComplete[Tournament],0),0),"")</f>
        <v/>
      </c>
      <c r="G786" s="41"/>
      <c r="H786" s="41"/>
      <c r="I786" s="41"/>
      <c r="J786" s="41"/>
      <c r="K786" s="41"/>
      <c r="L786" s="48"/>
      <c r="M786" s="48"/>
      <c r="N786" s="48"/>
      <c r="O786" s="48" t="str">
        <f>IF(ISBLANK(B786),"",IF(COUNT(tData[[#This Row],[R1]:[R3]])=0,"",MAX(tData[[#This Row],[R1]:[R3]])))</f>
        <v/>
      </c>
      <c r="P786" s="50" t="str">
        <f>IF(ISBLANK(tData[[#This Row],[Tournament]]),"",IF(COUNT(tData[[#This Row],[R1]:[R3]])=0,"",MAX(tData[[#This Row],[R1]:[R3]],tData[[#This Row],[QF]:[F2]])))</f>
        <v/>
      </c>
      <c r="Q786" s="51" t="str">
        <f>IF(ISBLANK(tData[[#This Row],[Tournament]]),"",IFERROR(AVERAGE(tData[[#This Row],[R1]:[R3]],tData[[#This Row],[QF]:[F2]]),""))</f>
        <v/>
      </c>
      <c r="R786" s="51" t="str">
        <f>IF(ISBLANK(tData[[#This Row],[Tournament]]),"",IF(COUNT(tData[[#This Row],[R1]:[R3]])=0,"No show",RIGHT("000"&amp;FLOOR(tData[[#This Row],[Best]],$R$1),3)&amp;"-"&amp;RIGHT("000"&amp;FLOOR(tData[[#This Row],[Best]],$R$1)+$R$1-1,3)))</f>
        <v/>
      </c>
      <c r="S786" s="51" t="str">
        <f>IF(ISBLANK(tData[[#This Row],[Tournament]]),"",IF(COUNT(tData[[#This Row],[R1]:[R3]])=0,"No show",RIGHT("000"&amp;FLOOR(tData[[#This Row],[Best]],$S$1),3)&amp;"-"&amp;RIGHT("000"&amp;FLOOR(tData[[#This Row],[Best]],$S$1)+$S$1-1,3)))</f>
        <v/>
      </c>
      <c r="T786" s="58"/>
      <c r="U786" s="48" t="str">
        <f ca="1">IF(OR(tData[[#This Row],[Q]]="X",tData[[#This Row],[Q]]="*"),IFERROR(OFFSET(tComplete[[#Headers],[Next Round]],MATCH(tData[[#This Row],[Tournament]],tComplete[Tournament],0),0),""),"")</f>
        <v/>
      </c>
      <c r="V786" s="41" t="str">
        <f>IF(ISBLANK(tData[[#This Row],[Tournament]]),"",NOT(ISERR(FIND("SAP",UPPER(tData[[#This Row],[Team]])))))</f>
        <v/>
      </c>
    </row>
    <row r="787" spans="2:22" ht="16" x14ac:dyDescent="0.2">
      <c r="B787" s="41"/>
      <c r="C787" s="41"/>
      <c r="D787" s="41" t="str">
        <f ca="1">IFERROR(OFFSET(tComplete[[#Headers],[Country]],MATCH(tData[[#This Row],[Tournament]],tComplete[Tournament],0),0),"")</f>
        <v/>
      </c>
      <c r="E787" s="57" t="str">
        <f ca="1">IFERROR(OFFSET(tComplete[[#Headers],[Date]],MATCH(tData[[#This Row],[Tournament]],tComplete[Tournament],0),0),"")</f>
        <v/>
      </c>
      <c r="F787" s="57" t="str">
        <f ca="1">IFERROR(OFFSET(tComplete[[#Headers],[Round]],MATCH(tData[[#This Row],[Tournament]],tComplete[Tournament],0),0),"")</f>
        <v/>
      </c>
      <c r="G787" s="41"/>
      <c r="H787" s="41"/>
      <c r="I787" s="41"/>
      <c r="J787" s="41"/>
      <c r="K787" s="41"/>
      <c r="L787" s="48"/>
      <c r="M787" s="48"/>
      <c r="N787" s="48"/>
      <c r="O787" s="48" t="str">
        <f>IF(ISBLANK(B787),"",IF(COUNT(tData[[#This Row],[R1]:[R3]])=0,"",MAX(tData[[#This Row],[R1]:[R3]])))</f>
        <v/>
      </c>
      <c r="P787" s="50" t="str">
        <f>IF(ISBLANK(tData[[#This Row],[Tournament]]),"",IF(COUNT(tData[[#This Row],[R1]:[R3]])=0,"",MAX(tData[[#This Row],[R1]:[R3]],tData[[#This Row],[QF]:[F2]])))</f>
        <v/>
      </c>
      <c r="Q787" s="51" t="str">
        <f>IF(ISBLANK(tData[[#This Row],[Tournament]]),"",IFERROR(AVERAGE(tData[[#This Row],[R1]:[R3]],tData[[#This Row],[QF]:[F2]]),""))</f>
        <v/>
      </c>
      <c r="R787" s="51" t="str">
        <f>IF(ISBLANK(tData[[#This Row],[Tournament]]),"",IF(COUNT(tData[[#This Row],[R1]:[R3]])=0,"No show",RIGHT("000"&amp;FLOOR(tData[[#This Row],[Best]],$R$1),3)&amp;"-"&amp;RIGHT("000"&amp;FLOOR(tData[[#This Row],[Best]],$R$1)+$R$1-1,3)))</f>
        <v/>
      </c>
      <c r="S787" s="51" t="str">
        <f>IF(ISBLANK(tData[[#This Row],[Tournament]]),"",IF(COUNT(tData[[#This Row],[R1]:[R3]])=0,"No show",RIGHT("000"&amp;FLOOR(tData[[#This Row],[Best]],$S$1),3)&amp;"-"&amp;RIGHT("000"&amp;FLOOR(tData[[#This Row],[Best]],$S$1)+$S$1-1,3)))</f>
        <v/>
      </c>
      <c r="T787" s="58"/>
      <c r="U787" s="48" t="str">
        <f ca="1">IF(OR(tData[[#This Row],[Q]]="X",tData[[#This Row],[Q]]="*"),IFERROR(OFFSET(tComplete[[#Headers],[Next Round]],MATCH(tData[[#This Row],[Tournament]],tComplete[Tournament],0),0),""),"")</f>
        <v/>
      </c>
      <c r="V787" s="41" t="str">
        <f>IF(ISBLANK(tData[[#This Row],[Tournament]]),"",NOT(ISERR(FIND("SAP",UPPER(tData[[#This Row],[Team]])))))</f>
        <v/>
      </c>
    </row>
    <row r="788" spans="2:22" ht="16" x14ac:dyDescent="0.2">
      <c r="B788" s="41"/>
      <c r="C788" s="41"/>
      <c r="D788" s="41" t="str">
        <f ca="1">IFERROR(OFFSET(tComplete[[#Headers],[Country]],MATCH(tData[[#This Row],[Tournament]],tComplete[Tournament],0),0),"")</f>
        <v/>
      </c>
      <c r="E788" s="57" t="str">
        <f ca="1">IFERROR(OFFSET(tComplete[[#Headers],[Date]],MATCH(tData[[#This Row],[Tournament]],tComplete[Tournament],0),0),"")</f>
        <v/>
      </c>
      <c r="F788" s="57" t="str">
        <f ca="1">IFERROR(OFFSET(tComplete[[#Headers],[Round]],MATCH(tData[[#This Row],[Tournament]],tComplete[Tournament],0),0),"")</f>
        <v/>
      </c>
      <c r="G788" s="41"/>
      <c r="H788" s="41"/>
      <c r="I788" s="41"/>
      <c r="J788" s="41"/>
      <c r="K788" s="41"/>
      <c r="L788" s="48"/>
      <c r="M788" s="48"/>
      <c r="N788" s="48"/>
      <c r="O788" s="48" t="str">
        <f>IF(ISBLANK(B788),"",IF(COUNT(tData[[#This Row],[R1]:[R3]])=0,"",MAX(tData[[#This Row],[R1]:[R3]])))</f>
        <v/>
      </c>
      <c r="P788" s="50" t="str">
        <f>IF(ISBLANK(tData[[#This Row],[Tournament]]),"",IF(COUNT(tData[[#This Row],[R1]:[R3]])=0,"",MAX(tData[[#This Row],[R1]:[R3]],tData[[#This Row],[QF]:[F2]])))</f>
        <v/>
      </c>
      <c r="Q788" s="51" t="str">
        <f>IF(ISBLANK(tData[[#This Row],[Tournament]]),"",IFERROR(AVERAGE(tData[[#This Row],[R1]:[R3]],tData[[#This Row],[QF]:[F2]]),""))</f>
        <v/>
      </c>
      <c r="R788" s="51" t="str">
        <f>IF(ISBLANK(tData[[#This Row],[Tournament]]),"",IF(COUNT(tData[[#This Row],[R1]:[R3]])=0,"No show",RIGHT("000"&amp;FLOOR(tData[[#This Row],[Best]],$R$1),3)&amp;"-"&amp;RIGHT("000"&amp;FLOOR(tData[[#This Row],[Best]],$R$1)+$R$1-1,3)))</f>
        <v/>
      </c>
      <c r="S788" s="51" t="str">
        <f>IF(ISBLANK(tData[[#This Row],[Tournament]]),"",IF(COUNT(tData[[#This Row],[R1]:[R3]])=0,"No show",RIGHT("000"&amp;FLOOR(tData[[#This Row],[Best]],$S$1),3)&amp;"-"&amp;RIGHT("000"&amp;FLOOR(tData[[#This Row],[Best]],$S$1)+$S$1-1,3)))</f>
        <v/>
      </c>
      <c r="T788" s="58"/>
      <c r="U788" s="48" t="str">
        <f ca="1">IF(OR(tData[[#This Row],[Q]]="X",tData[[#This Row],[Q]]="*"),IFERROR(OFFSET(tComplete[[#Headers],[Next Round]],MATCH(tData[[#This Row],[Tournament]],tComplete[Tournament],0),0),""),"")</f>
        <v/>
      </c>
      <c r="V788" s="41" t="str">
        <f>IF(ISBLANK(tData[[#This Row],[Tournament]]),"",NOT(ISERR(FIND("SAP",UPPER(tData[[#This Row],[Team]])))))</f>
        <v/>
      </c>
    </row>
    <row r="789" spans="2:22" ht="16" x14ac:dyDescent="0.2">
      <c r="B789" s="41"/>
      <c r="C789" s="41"/>
      <c r="D789" s="41" t="str">
        <f ca="1">IFERROR(OFFSET(tComplete[[#Headers],[Country]],MATCH(tData[[#This Row],[Tournament]],tComplete[Tournament],0),0),"")</f>
        <v/>
      </c>
      <c r="E789" s="57" t="str">
        <f ca="1">IFERROR(OFFSET(tComplete[[#Headers],[Date]],MATCH(tData[[#This Row],[Tournament]],tComplete[Tournament],0),0),"")</f>
        <v/>
      </c>
      <c r="F789" s="57" t="str">
        <f ca="1">IFERROR(OFFSET(tComplete[[#Headers],[Round]],MATCH(tData[[#This Row],[Tournament]],tComplete[Tournament],0),0),"")</f>
        <v/>
      </c>
      <c r="G789" s="41"/>
      <c r="H789" s="41"/>
      <c r="I789" s="41"/>
      <c r="J789" s="41"/>
      <c r="K789" s="41"/>
      <c r="L789" s="48"/>
      <c r="M789" s="48"/>
      <c r="N789" s="48"/>
      <c r="O789" s="48" t="str">
        <f>IF(ISBLANK(B789),"",IF(COUNT(tData[[#This Row],[R1]:[R3]])=0,"",MAX(tData[[#This Row],[R1]:[R3]])))</f>
        <v/>
      </c>
      <c r="P789" s="50" t="str">
        <f>IF(ISBLANK(tData[[#This Row],[Tournament]]),"",IF(COUNT(tData[[#This Row],[R1]:[R3]])=0,"",MAX(tData[[#This Row],[R1]:[R3]],tData[[#This Row],[QF]:[F2]])))</f>
        <v/>
      </c>
      <c r="Q789" s="51" t="str">
        <f>IF(ISBLANK(tData[[#This Row],[Tournament]]),"",IFERROR(AVERAGE(tData[[#This Row],[R1]:[R3]],tData[[#This Row],[QF]:[F2]]),""))</f>
        <v/>
      </c>
      <c r="R789" s="51" t="str">
        <f>IF(ISBLANK(tData[[#This Row],[Tournament]]),"",IF(COUNT(tData[[#This Row],[R1]:[R3]])=0,"No show",RIGHT("000"&amp;FLOOR(tData[[#This Row],[Best]],$R$1),3)&amp;"-"&amp;RIGHT("000"&amp;FLOOR(tData[[#This Row],[Best]],$R$1)+$R$1-1,3)))</f>
        <v/>
      </c>
      <c r="S789" s="51" t="str">
        <f>IF(ISBLANK(tData[[#This Row],[Tournament]]),"",IF(COUNT(tData[[#This Row],[R1]:[R3]])=0,"No show",RIGHT("000"&amp;FLOOR(tData[[#This Row],[Best]],$S$1),3)&amp;"-"&amp;RIGHT("000"&amp;FLOOR(tData[[#This Row],[Best]],$S$1)+$S$1-1,3)))</f>
        <v/>
      </c>
      <c r="T789" s="58"/>
      <c r="U789" s="48" t="str">
        <f ca="1">IF(OR(tData[[#This Row],[Q]]="X",tData[[#This Row],[Q]]="*"),IFERROR(OFFSET(tComplete[[#Headers],[Next Round]],MATCH(tData[[#This Row],[Tournament]],tComplete[Tournament],0),0),""),"")</f>
        <v/>
      </c>
      <c r="V789" s="41" t="str">
        <f>IF(ISBLANK(tData[[#This Row],[Tournament]]),"",NOT(ISERR(FIND("SAP",UPPER(tData[[#This Row],[Team]])))))</f>
        <v/>
      </c>
    </row>
    <row r="790" spans="2:22" ht="16" x14ac:dyDescent="0.2">
      <c r="B790" s="41"/>
      <c r="C790" s="41"/>
      <c r="D790" s="41" t="str">
        <f ca="1">IFERROR(OFFSET(tComplete[[#Headers],[Country]],MATCH(tData[[#This Row],[Tournament]],tComplete[Tournament],0),0),"")</f>
        <v/>
      </c>
      <c r="E790" s="57" t="str">
        <f ca="1">IFERROR(OFFSET(tComplete[[#Headers],[Date]],MATCH(tData[[#This Row],[Tournament]],tComplete[Tournament],0),0),"")</f>
        <v/>
      </c>
      <c r="F790" s="57" t="str">
        <f ca="1">IFERROR(OFFSET(tComplete[[#Headers],[Round]],MATCH(tData[[#This Row],[Tournament]],tComplete[Tournament],0),0),"")</f>
        <v/>
      </c>
      <c r="G790" s="41"/>
      <c r="H790" s="41"/>
      <c r="I790" s="41"/>
      <c r="J790" s="41"/>
      <c r="K790" s="41"/>
      <c r="L790" s="48"/>
      <c r="M790" s="48"/>
      <c r="N790" s="48"/>
      <c r="O790" s="48" t="str">
        <f>IF(ISBLANK(B790),"",IF(COUNT(tData[[#This Row],[R1]:[R3]])=0,"",MAX(tData[[#This Row],[R1]:[R3]])))</f>
        <v/>
      </c>
      <c r="P790" s="50" t="str">
        <f>IF(ISBLANK(tData[[#This Row],[Tournament]]),"",IF(COUNT(tData[[#This Row],[R1]:[R3]])=0,"",MAX(tData[[#This Row],[R1]:[R3]],tData[[#This Row],[QF]:[F2]])))</f>
        <v/>
      </c>
      <c r="Q790" s="51" t="str">
        <f>IF(ISBLANK(tData[[#This Row],[Tournament]]),"",IFERROR(AVERAGE(tData[[#This Row],[R1]:[R3]],tData[[#This Row],[QF]:[F2]]),""))</f>
        <v/>
      </c>
      <c r="R790" s="51" t="str">
        <f>IF(ISBLANK(tData[[#This Row],[Tournament]]),"",IF(COUNT(tData[[#This Row],[R1]:[R3]])=0,"No show",RIGHT("000"&amp;FLOOR(tData[[#This Row],[Best]],$R$1),3)&amp;"-"&amp;RIGHT("000"&amp;FLOOR(tData[[#This Row],[Best]],$R$1)+$R$1-1,3)))</f>
        <v/>
      </c>
      <c r="S790" s="51" t="str">
        <f>IF(ISBLANK(tData[[#This Row],[Tournament]]),"",IF(COUNT(tData[[#This Row],[R1]:[R3]])=0,"No show",RIGHT("000"&amp;FLOOR(tData[[#This Row],[Best]],$S$1),3)&amp;"-"&amp;RIGHT("000"&amp;FLOOR(tData[[#This Row],[Best]],$S$1)+$S$1-1,3)))</f>
        <v/>
      </c>
      <c r="T790" s="58"/>
      <c r="U790" s="48" t="str">
        <f ca="1">IF(OR(tData[[#This Row],[Q]]="X",tData[[#This Row],[Q]]="*"),IFERROR(OFFSET(tComplete[[#Headers],[Next Round]],MATCH(tData[[#This Row],[Tournament]],tComplete[Tournament],0),0),""),"")</f>
        <v/>
      </c>
      <c r="V790" s="41" t="str">
        <f>IF(ISBLANK(tData[[#This Row],[Tournament]]),"",NOT(ISERR(FIND("SAP",UPPER(tData[[#This Row],[Team]])))))</f>
        <v/>
      </c>
    </row>
    <row r="791" spans="2:22" ht="16" x14ac:dyDescent="0.2">
      <c r="B791" s="41"/>
      <c r="C791" s="41"/>
      <c r="D791" s="41" t="str">
        <f ca="1">IFERROR(OFFSET(tComplete[[#Headers],[Country]],MATCH(tData[[#This Row],[Tournament]],tComplete[Tournament],0),0),"")</f>
        <v/>
      </c>
      <c r="E791" s="57" t="str">
        <f ca="1">IFERROR(OFFSET(tComplete[[#Headers],[Date]],MATCH(tData[[#This Row],[Tournament]],tComplete[Tournament],0),0),"")</f>
        <v/>
      </c>
      <c r="F791" s="57" t="str">
        <f ca="1">IFERROR(OFFSET(tComplete[[#Headers],[Round]],MATCH(tData[[#This Row],[Tournament]],tComplete[Tournament],0),0),"")</f>
        <v/>
      </c>
      <c r="G791" s="41"/>
      <c r="H791" s="41"/>
      <c r="I791" s="41"/>
      <c r="J791" s="41"/>
      <c r="K791" s="41"/>
      <c r="L791" s="48"/>
      <c r="M791" s="48"/>
      <c r="N791" s="48"/>
      <c r="O791" s="48" t="str">
        <f>IF(ISBLANK(B791),"",IF(COUNT(tData[[#This Row],[R1]:[R3]])=0,"",MAX(tData[[#This Row],[R1]:[R3]])))</f>
        <v/>
      </c>
      <c r="P791" s="50" t="str">
        <f>IF(ISBLANK(tData[[#This Row],[Tournament]]),"",IF(COUNT(tData[[#This Row],[R1]:[R3]])=0,"",MAX(tData[[#This Row],[R1]:[R3]],tData[[#This Row],[QF]:[F2]])))</f>
        <v/>
      </c>
      <c r="Q791" s="51" t="str">
        <f>IF(ISBLANK(tData[[#This Row],[Tournament]]),"",IFERROR(AVERAGE(tData[[#This Row],[R1]:[R3]],tData[[#This Row],[QF]:[F2]]),""))</f>
        <v/>
      </c>
      <c r="R791" s="51" t="str">
        <f>IF(ISBLANK(tData[[#This Row],[Tournament]]),"",IF(COUNT(tData[[#This Row],[R1]:[R3]])=0,"No show",RIGHT("000"&amp;FLOOR(tData[[#This Row],[Best]],$R$1),3)&amp;"-"&amp;RIGHT("000"&amp;FLOOR(tData[[#This Row],[Best]],$R$1)+$R$1-1,3)))</f>
        <v/>
      </c>
      <c r="S791" s="51" t="str">
        <f>IF(ISBLANK(tData[[#This Row],[Tournament]]),"",IF(COUNT(tData[[#This Row],[R1]:[R3]])=0,"No show",RIGHT("000"&amp;FLOOR(tData[[#This Row],[Best]],$S$1),3)&amp;"-"&amp;RIGHT("000"&amp;FLOOR(tData[[#This Row],[Best]],$S$1)+$S$1-1,3)))</f>
        <v/>
      </c>
      <c r="T791" s="58"/>
      <c r="U791" s="48" t="str">
        <f ca="1">IF(OR(tData[[#This Row],[Q]]="X",tData[[#This Row],[Q]]="*"),IFERROR(OFFSET(tComplete[[#Headers],[Next Round]],MATCH(tData[[#This Row],[Tournament]],tComplete[Tournament],0),0),""),"")</f>
        <v/>
      </c>
      <c r="V791" s="41" t="str">
        <f>IF(ISBLANK(tData[[#This Row],[Tournament]]),"",NOT(ISERR(FIND("SAP",UPPER(tData[[#This Row],[Team]])))))</f>
        <v/>
      </c>
    </row>
    <row r="792" spans="2:22" ht="16" x14ac:dyDescent="0.2">
      <c r="B792" s="41"/>
      <c r="C792" s="41"/>
      <c r="D792" s="41" t="str">
        <f ca="1">IFERROR(OFFSET(tComplete[[#Headers],[Country]],MATCH(tData[[#This Row],[Tournament]],tComplete[Tournament],0),0),"")</f>
        <v/>
      </c>
      <c r="E792" s="57" t="str">
        <f ca="1">IFERROR(OFFSET(tComplete[[#Headers],[Date]],MATCH(tData[[#This Row],[Tournament]],tComplete[Tournament],0),0),"")</f>
        <v/>
      </c>
      <c r="F792" s="57" t="str">
        <f ca="1">IFERROR(OFFSET(tComplete[[#Headers],[Round]],MATCH(tData[[#This Row],[Tournament]],tComplete[Tournament],0),0),"")</f>
        <v/>
      </c>
      <c r="G792" s="41"/>
      <c r="H792" s="41"/>
      <c r="I792" s="41"/>
      <c r="J792" s="41"/>
      <c r="K792" s="41"/>
      <c r="L792" s="48"/>
      <c r="M792" s="48"/>
      <c r="N792" s="48"/>
      <c r="O792" s="48" t="str">
        <f>IF(ISBLANK(B792),"",IF(COUNT(tData[[#This Row],[R1]:[R3]])=0,"",MAX(tData[[#This Row],[R1]:[R3]])))</f>
        <v/>
      </c>
      <c r="P792" s="50" t="str">
        <f>IF(ISBLANK(tData[[#This Row],[Tournament]]),"",IF(COUNT(tData[[#This Row],[R1]:[R3]])=0,"",MAX(tData[[#This Row],[R1]:[R3]],tData[[#This Row],[QF]:[F2]])))</f>
        <v/>
      </c>
      <c r="Q792" s="51" t="str">
        <f>IF(ISBLANK(tData[[#This Row],[Tournament]]),"",IFERROR(AVERAGE(tData[[#This Row],[R1]:[R3]],tData[[#This Row],[QF]:[F2]]),""))</f>
        <v/>
      </c>
      <c r="R792" s="51" t="str">
        <f>IF(ISBLANK(tData[[#This Row],[Tournament]]),"",IF(COUNT(tData[[#This Row],[R1]:[R3]])=0,"No show",RIGHT("000"&amp;FLOOR(tData[[#This Row],[Best]],$R$1),3)&amp;"-"&amp;RIGHT("000"&amp;FLOOR(tData[[#This Row],[Best]],$R$1)+$R$1-1,3)))</f>
        <v/>
      </c>
      <c r="S792" s="51" t="str">
        <f>IF(ISBLANK(tData[[#This Row],[Tournament]]),"",IF(COUNT(tData[[#This Row],[R1]:[R3]])=0,"No show",RIGHT("000"&amp;FLOOR(tData[[#This Row],[Best]],$S$1),3)&amp;"-"&amp;RIGHT("000"&amp;FLOOR(tData[[#This Row],[Best]],$S$1)+$S$1-1,3)))</f>
        <v/>
      </c>
      <c r="T792" s="58"/>
      <c r="U792" s="48" t="str">
        <f ca="1">IF(OR(tData[[#This Row],[Q]]="X",tData[[#This Row],[Q]]="*"),IFERROR(OFFSET(tComplete[[#Headers],[Next Round]],MATCH(tData[[#This Row],[Tournament]],tComplete[Tournament],0),0),""),"")</f>
        <v/>
      </c>
      <c r="V792" s="41" t="str">
        <f>IF(ISBLANK(tData[[#This Row],[Tournament]]),"",NOT(ISERR(FIND("SAP",UPPER(tData[[#This Row],[Team]])))))</f>
        <v/>
      </c>
    </row>
    <row r="793" spans="2:22" ht="16" x14ac:dyDescent="0.2">
      <c r="B793" s="41"/>
      <c r="C793" s="41"/>
      <c r="D793" s="41" t="str">
        <f ca="1">IFERROR(OFFSET(tComplete[[#Headers],[Country]],MATCH(tData[[#This Row],[Tournament]],tComplete[Tournament],0),0),"")</f>
        <v/>
      </c>
      <c r="E793" s="57" t="str">
        <f ca="1">IFERROR(OFFSET(tComplete[[#Headers],[Date]],MATCH(tData[[#This Row],[Tournament]],tComplete[Tournament],0),0),"")</f>
        <v/>
      </c>
      <c r="F793" s="57" t="str">
        <f ca="1">IFERROR(OFFSET(tComplete[[#Headers],[Round]],MATCH(tData[[#This Row],[Tournament]],tComplete[Tournament],0),0),"")</f>
        <v/>
      </c>
      <c r="G793" s="41"/>
      <c r="H793" s="41"/>
      <c r="I793" s="41"/>
      <c r="J793" s="41"/>
      <c r="K793" s="41"/>
      <c r="L793" s="48"/>
      <c r="M793" s="48"/>
      <c r="N793" s="48"/>
      <c r="O793" s="48" t="str">
        <f>IF(ISBLANK(B793),"",IF(COUNT(tData[[#This Row],[R1]:[R3]])=0,"",MAX(tData[[#This Row],[R1]:[R3]])))</f>
        <v/>
      </c>
      <c r="P793" s="50" t="str">
        <f>IF(ISBLANK(tData[[#This Row],[Tournament]]),"",IF(COUNT(tData[[#This Row],[R1]:[R3]])=0,"",MAX(tData[[#This Row],[R1]:[R3]],tData[[#This Row],[QF]:[F2]])))</f>
        <v/>
      </c>
      <c r="Q793" s="51" t="str">
        <f>IF(ISBLANK(tData[[#This Row],[Tournament]]),"",IFERROR(AVERAGE(tData[[#This Row],[R1]:[R3]],tData[[#This Row],[QF]:[F2]]),""))</f>
        <v/>
      </c>
      <c r="R793" s="51" t="str">
        <f>IF(ISBLANK(tData[[#This Row],[Tournament]]),"",IF(COUNT(tData[[#This Row],[R1]:[R3]])=0,"No show",RIGHT("000"&amp;FLOOR(tData[[#This Row],[Best]],$R$1),3)&amp;"-"&amp;RIGHT("000"&amp;FLOOR(tData[[#This Row],[Best]],$R$1)+$R$1-1,3)))</f>
        <v/>
      </c>
      <c r="S793" s="51" t="str">
        <f>IF(ISBLANK(tData[[#This Row],[Tournament]]),"",IF(COUNT(tData[[#This Row],[R1]:[R3]])=0,"No show",RIGHT("000"&amp;FLOOR(tData[[#This Row],[Best]],$S$1),3)&amp;"-"&amp;RIGHT("000"&amp;FLOOR(tData[[#This Row],[Best]],$S$1)+$S$1-1,3)))</f>
        <v/>
      </c>
      <c r="T793" s="58"/>
      <c r="U793" s="48" t="str">
        <f ca="1">IF(OR(tData[[#This Row],[Q]]="X",tData[[#This Row],[Q]]="*"),IFERROR(OFFSET(tComplete[[#Headers],[Next Round]],MATCH(tData[[#This Row],[Tournament]],tComplete[Tournament],0),0),""),"")</f>
        <v/>
      </c>
      <c r="V793" s="41" t="str">
        <f>IF(ISBLANK(tData[[#This Row],[Tournament]]),"",NOT(ISERR(FIND("SAP",UPPER(tData[[#This Row],[Team]])))))</f>
        <v/>
      </c>
    </row>
    <row r="794" spans="2:22" ht="16" x14ac:dyDescent="0.2">
      <c r="B794" s="41"/>
      <c r="C794" s="41"/>
      <c r="D794" s="41" t="str">
        <f ca="1">IFERROR(OFFSET(tComplete[[#Headers],[Country]],MATCH(tData[[#This Row],[Tournament]],tComplete[Tournament],0),0),"")</f>
        <v/>
      </c>
      <c r="E794" s="57" t="str">
        <f ca="1">IFERROR(OFFSET(tComplete[[#Headers],[Date]],MATCH(tData[[#This Row],[Tournament]],tComplete[Tournament],0),0),"")</f>
        <v/>
      </c>
      <c r="F794" s="57" t="str">
        <f ca="1">IFERROR(OFFSET(tComplete[[#Headers],[Round]],MATCH(tData[[#This Row],[Tournament]],tComplete[Tournament],0),0),"")</f>
        <v/>
      </c>
      <c r="G794" s="41"/>
      <c r="H794" s="41"/>
      <c r="I794" s="41"/>
      <c r="J794" s="41"/>
      <c r="K794" s="41"/>
      <c r="L794" s="48"/>
      <c r="M794" s="48"/>
      <c r="N794" s="48"/>
      <c r="O794" s="48" t="str">
        <f>IF(ISBLANK(B794),"",IF(COUNT(tData[[#This Row],[R1]:[R3]])=0,"",MAX(tData[[#This Row],[R1]:[R3]])))</f>
        <v/>
      </c>
      <c r="P794" s="50" t="str">
        <f>IF(ISBLANK(tData[[#This Row],[Tournament]]),"",IF(COUNT(tData[[#This Row],[R1]:[R3]])=0,"",MAX(tData[[#This Row],[R1]:[R3]],tData[[#This Row],[QF]:[F2]])))</f>
        <v/>
      </c>
      <c r="Q794" s="51" t="str">
        <f>IF(ISBLANK(tData[[#This Row],[Tournament]]),"",IFERROR(AVERAGE(tData[[#This Row],[R1]:[R3]],tData[[#This Row],[QF]:[F2]]),""))</f>
        <v/>
      </c>
      <c r="R794" s="51" t="str">
        <f>IF(ISBLANK(tData[[#This Row],[Tournament]]),"",IF(COUNT(tData[[#This Row],[R1]:[R3]])=0,"No show",RIGHT("000"&amp;FLOOR(tData[[#This Row],[Best]],$R$1),3)&amp;"-"&amp;RIGHT("000"&amp;FLOOR(tData[[#This Row],[Best]],$R$1)+$R$1-1,3)))</f>
        <v/>
      </c>
      <c r="S794" s="51" t="str">
        <f>IF(ISBLANK(tData[[#This Row],[Tournament]]),"",IF(COUNT(tData[[#This Row],[R1]:[R3]])=0,"No show",RIGHT("000"&amp;FLOOR(tData[[#This Row],[Best]],$S$1),3)&amp;"-"&amp;RIGHT("000"&amp;FLOOR(tData[[#This Row],[Best]],$S$1)+$S$1-1,3)))</f>
        <v/>
      </c>
      <c r="T794" s="58"/>
      <c r="U794" s="48" t="str">
        <f ca="1">IF(OR(tData[[#This Row],[Q]]="X",tData[[#This Row],[Q]]="*"),IFERROR(OFFSET(tComplete[[#Headers],[Next Round]],MATCH(tData[[#This Row],[Tournament]],tComplete[Tournament],0),0),""),"")</f>
        <v/>
      </c>
      <c r="V794" s="41" t="str">
        <f>IF(ISBLANK(tData[[#This Row],[Tournament]]),"",NOT(ISERR(FIND("SAP",UPPER(tData[[#This Row],[Team]])))))</f>
        <v/>
      </c>
    </row>
    <row r="795" spans="2:22" ht="16" x14ac:dyDescent="0.2">
      <c r="B795" s="41"/>
      <c r="C795" s="41"/>
      <c r="D795" s="41" t="str">
        <f ca="1">IFERROR(OFFSET(tComplete[[#Headers],[Country]],MATCH(tData[[#This Row],[Tournament]],tComplete[Tournament],0),0),"")</f>
        <v/>
      </c>
      <c r="E795" s="57" t="str">
        <f ca="1">IFERROR(OFFSET(tComplete[[#Headers],[Date]],MATCH(tData[[#This Row],[Tournament]],tComplete[Tournament],0),0),"")</f>
        <v/>
      </c>
      <c r="F795" s="57" t="str">
        <f ca="1">IFERROR(OFFSET(tComplete[[#Headers],[Round]],MATCH(tData[[#This Row],[Tournament]],tComplete[Tournament],0),0),"")</f>
        <v/>
      </c>
      <c r="G795" s="41"/>
      <c r="H795" s="41"/>
      <c r="I795" s="41"/>
      <c r="J795" s="41"/>
      <c r="K795" s="41"/>
      <c r="L795" s="48"/>
      <c r="M795" s="48"/>
      <c r="N795" s="48"/>
      <c r="O795" s="48" t="str">
        <f>IF(ISBLANK(B795),"",IF(COUNT(tData[[#This Row],[R1]:[R3]])=0,"",MAX(tData[[#This Row],[R1]:[R3]])))</f>
        <v/>
      </c>
      <c r="P795" s="50" t="str">
        <f>IF(ISBLANK(tData[[#This Row],[Tournament]]),"",IF(COUNT(tData[[#This Row],[R1]:[R3]])=0,"",MAX(tData[[#This Row],[R1]:[R3]],tData[[#This Row],[QF]:[F2]])))</f>
        <v/>
      </c>
      <c r="Q795" s="51" t="str">
        <f>IF(ISBLANK(tData[[#This Row],[Tournament]]),"",IFERROR(AVERAGE(tData[[#This Row],[R1]:[R3]],tData[[#This Row],[QF]:[F2]]),""))</f>
        <v/>
      </c>
      <c r="R795" s="51" t="str">
        <f>IF(ISBLANK(tData[[#This Row],[Tournament]]),"",IF(COUNT(tData[[#This Row],[R1]:[R3]])=0,"No show",RIGHT("000"&amp;FLOOR(tData[[#This Row],[Best]],$R$1),3)&amp;"-"&amp;RIGHT("000"&amp;FLOOR(tData[[#This Row],[Best]],$R$1)+$R$1-1,3)))</f>
        <v/>
      </c>
      <c r="S795" s="51" t="str">
        <f>IF(ISBLANK(tData[[#This Row],[Tournament]]),"",IF(COUNT(tData[[#This Row],[R1]:[R3]])=0,"No show",RIGHT("000"&amp;FLOOR(tData[[#This Row],[Best]],$S$1),3)&amp;"-"&amp;RIGHT("000"&amp;FLOOR(tData[[#This Row],[Best]],$S$1)+$S$1-1,3)))</f>
        <v/>
      </c>
      <c r="T795" s="58"/>
      <c r="U795" s="48" t="str">
        <f ca="1">IF(OR(tData[[#This Row],[Q]]="X",tData[[#This Row],[Q]]="*"),IFERROR(OFFSET(tComplete[[#Headers],[Next Round]],MATCH(tData[[#This Row],[Tournament]],tComplete[Tournament],0),0),""),"")</f>
        <v/>
      </c>
      <c r="V795" s="41" t="str">
        <f>IF(ISBLANK(tData[[#This Row],[Tournament]]),"",NOT(ISERR(FIND("SAP",UPPER(tData[[#This Row],[Team]])))))</f>
        <v/>
      </c>
    </row>
    <row r="796" spans="2:22" ht="16" x14ac:dyDescent="0.2">
      <c r="B796" s="41"/>
      <c r="C796" s="41"/>
      <c r="D796" s="41" t="str">
        <f ca="1">IFERROR(OFFSET(tComplete[[#Headers],[Country]],MATCH(tData[[#This Row],[Tournament]],tComplete[Tournament],0),0),"")</f>
        <v/>
      </c>
      <c r="E796" s="57" t="str">
        <f ca="1">IFERROR(OFFSET(tComplete[[#Headers],[Date]],MATCH(tData[[#This Row],[Tournament]],tComplete[Tournament],0),0),"")</f>
        <v/>
      </c>
      <c r="F796" s="57" t="str">
        <f ca="1">IFERROR(OFFSET(tComplete[[#Headers],[Round]],MATCH(tData[[#This Row],[Tournament]],tComplete[Tournament],0),0),"")</f>
        <v/>
      </c>
      <c r="G796" s="41"/>
      <c r="H796" s="41"/>
      <c r="I796" s="41"/>
      <c r="J796" s="41"/>
      <c r="K796" s="41"/>
      <c r="L796" s="41"/>
      <c r="M796" s="41"/>
      <c r="N796" s="41"/>
      <c r="O796" s="48" t="str">
        <f>IF(ISBLANK(B796),"",IF(COUNT(tData[[#This Row],[R1]:[R3]])=0,"",MAX(tData[[#This Row],[R1]:[R3]])))</f>
        <v/>
      </c>
      <c r="P796" s="50" t="str">
        <f>IF(ISBLANK(tData[[#This Row],[Tournament]]),"",IF(COUNT(tData[[#This Row],[R1]:[R3]])=0,"",MAX(tData[[#This Row],[R1]:[R3]],tData[[#This Row],[QF]:[F2]])))</f>
        <v/>
      </c>
      <c r="Q796" s="51" t="str">
        <f>IF(ISBLANK(tData[[#This Row],[Tournament]]),"",IFERROR(AVERAGE(tData[[#This Row],[R1]:[R3]],tData[[#This Row],[QF]:[F2]]),""))</f>
        <v/>
      </c>
      <c r="R796" s="51" t="str">
        <f>IF(ISBLANK(tData[[#This Row],[Tournament]]),"",IF(COUNT(tData[[#This Row],[R1]:[R3]])=0,"No show",RIGHT("000"&amp;FLOOR(tData[[#This Row],[Best]],$R$1),3)&amp;"-"&amp;RIGHT("000"&amp;FLOOR(tData[[#This Row],[Best]],$R$1)+$R$1-1,3)))</f>
        <v/>
      </c>
      <c r="S796" s="51" t="str">
        <f>IF(ISBLANK(tData[[#This Row],[Tournament]]),"",IF(COUNT(tData[[#This Row],[R1]:[R3]])=0,"No show",RIGHT("000"&amp;FLOOR(tData[[#This Row],[Best]],$S$1),3)&amp;"-"&amp;RIGHT("000"&amp;FLOOR(tData[[#This Row],[Best]],$S$1)+$S$1-1,3)))</f>
        <v/>
      </c>
      <c r="T796" s="58"/>
      <c r="U796" s="48" t="str">
        <f ca="1">IF(OR(tData[[#This Row],[Q]]="X",tData[[#This Row],[Q]]="*"),IFERROR(OFFSET(tComplete[[#Headers],[Next Round]],MATCH(tData[[#This Row],[Tournament]],tComplete[Tournament],0),0),""),"")</f>
        <v/>
      </c>
      <c r="V796" s="41" t="str">
        <f>IF(ISBLANK(tData[[#This Row],[Tournament]]),"",NOT(ISERR(FIND("SAP",UPPER(tData[[#This Row],[Team]])))))</f>
        <v/>
      </c>
    </row>
    <row r="797" spans="2:22" ht="16" x14ac:dyDescent="0.2">
      <c r="B797" s="41"/>
      <c r="C797" s="41"/>
      <c r="D797" s="41" t="str">
        <f ca="1">IFERROR(OFFSET(tComplete[[#Headers],[Country]],MATCH(tData[[#This Row],[Tournament]],tComplete[Tournament],0),0),"")</f>
        <v/>
      </c>
      <c r="E797" s="57" t="str">
        <f ca="1">IFERROR(OFFSET(tComplete[[#Headers],[Date]],MATCH(tData[[#This Row],[Tournament]],tComplete[Tournament],0),0),"")</f>
        <v/>
      </c>
      <c r="F797" s="57" t="str">
        <f ca="1">IFERROR(OFFSET(tComplete[[#Headers],[Round]],MATCH(tData[[#This Row],[Tournament]],tComplete[Tournament],0),0),"")</f>
        <v/>
      </c>
      <c r="G797" s="41"/>
      <c r="H797" s="41"/>
      <c r="I797" s="41"/>
      <c r="J797" s="41"/>
      <c r="K797" s="41"/>
      <c r="L797" s="41"/>
      <c r="M797" s="41"/>
      <c r="N797" s="41"/>
      <c r="O797" s="48" t="str">
        <f>IF(ISBLANK(B797),"",IF(COUNT(tData[[#This Row],[R1]:[R3]])=0,"",MAX(tData[[#This Row],[R1]:[R3]])))</f>
        <v/>
      </c>
      <c r="P797" s="50" t="str">
        <f>IF(ISBLANK(tData[[#This Row],[Tournament]]),"",IF(COUNT(tData[[#This Row],[R1]:[R3]])=0,"",MAX(tData[[#This Row],[R1]:[R3]],tData[[#This Row],[QF]:[F2]])))</f>
        <v/>
      </c>
      <c r="Q797" s="51" t="str">
        <f>IF(ISBLANK(tData[[#This Row],[Tournament]]),"",IFERROR(AVERAGE(tData[[#This Row],[R1]:[R3]],tData[[#This Row],[QF]:[F2]]),""))</f>
        <v/>
      </c>
      <c r="R797" s="51" t="str">
        <f>IF(ISBLANK(tData[[#This Row],[Tournament]]),"",IF(COUNT(tData[[#This Row],[R1]:[R3]])=0,"No show",RIGHT("000"&amp;FLOOR(tData[[#This Row],[Best]],$R$1),3)&amp;"-"&amp;RIGHT("000"&amp;FLOOR(tData[[#This Row],[Best]],$R$1)+$R$1-1,3)))</f>
        <v/>
      </c>
      <c r="S797" s="51" t="str">
        <f>IF(ISBLANK(tData[[#This Row],[Tournament]]),"",IF(COUNT(tData[[#This Row],[R1]:[R3]])=0,"No show",RIGHT("000"&amp;FLOOR(tData[[#This Row],[Best]],$S$1),3)&amp;"-"&amp;RIGHT("000"&amp;FLOOR(tData[[#This Row],[Best]],$S$1)+$S$1-1,3)))</f>
        <v/>
      </c>
      <c r="T797" s="58"/>
      <c r="U797" s="48" t="str">
        <f ca="1">IF(OR(tData[[#This Row],[Q]]="X",tData[[#This Row],[Q]]="*"),IFERROR(OFFSET(tComplete[[#Headers],[Next Round]],MATCH(tData[[#This Row],[Tournament]],tComplete[Tournament],0),0),""),"")</f>
        <v/>
      </c>
      <c r="V797" s="41" t="str">
        <f>IF(ISBLANK(tData[[#This Row],[Tournament]]),"",NOT(ISERR(FIND("SAP",UPPER(tData[[#This Row],[Team]])))))</f>
        <v/>
      </c>
    </row>
    <row r="798" spans="2:22" ht="16" x14ac:dyDescent="0.2">
      <c r="B798" s="41"/>
      <c r="C798" s="41"/>
      <c r="D798" s="41" t="str">
        <f ca="1">IFERROR(OFFSET(tComplete[[#Headers],[Country]],MATCH(tData[[#This Row],[Tournament]],tComplete[Tournament],0),0),"")</f>
        <v/>
      </c>
      <c r="E798" s="57" t="str">
        <f ca="1">IFERROR(OFFSET(tComplete[[#Headers],[Date]],MATCH(tData[[#This Row],[Tournament]],tComplete[Tournament],0),0),"")</f>
        <v/>
      </c>
      <c r="F798" s="57" t="str">
        <f ca="1">IFERROR(OFFSET(tComplete[[#Headers],[Round]],MATCH(tData[[#This Row],[Tournament]],tComplete[Tournament],0),0),"")</f>
        <v/>
      </c>
      <c r="G798" s="41"/>
      <c r="H798" s="41"/>
      <c r="I798" s="41"/>
      <c r="J798" s="41"/>
      <c r="K798" s="41"/>
      <c r="L798" s="41"/>
      <c r="M798" s="41"/>
      <c r="N798" s="41"/>
      <c r="O798" s="48" t="str">
        <f>IF(ISBLANK(B798),"",IF(COUNT(tData[[#This Row],[R1]:[R3]])=0,"",MAX(tData[[#This Row],[R1]:[R3]])))</f>
        <v/>
      </c>
      <c r="P798" s="50" t="str">
        <f>IF(ISBLANK(tData[[#This Row],[Tournament]]),"",IF(COUNT(tData[[#This Row],[R1]:[R3]])=0,"",MAX(tData[[#This Row],[R1]:[R3]],tData[[#This Row],[QF]:[F2]])))</f>
        <v/>
      </c>
      <c r="Q798" s="51" t="str">
        <f>IF(ISBLANK(tData[[#This Row],[Tournament]]),"",IFERROR(AVERAGE(tData[[#This Row],[R1]:[R3]],tData[[#This Row],[QF]:[F2]]),""))</f>
        <v/>
      </c>
      <c r="R798" s="51" t="str">
        <f>IF(ISBLANK(tData[[#This Row],[Tournament]]),"",IF(COUNT(tData[[#This Row],[R1]:[R3]])=0,"No show",RIGHT("000"&amp;FLOOR(tData[[#This Row],[Best]],$R$1),3)&amp;"-"&amp;RIGHT("000"&amp;FLOOR(tData[[#This Row],[Best]],$R$1)+$R$1-1,3)))</f>
        <v/>
      </c>
      <c r="S798" s="51" t="str">
        <f>IF(ISBLANK(tData[[#This Row],[Tournament]]),"",IF(COUNT(tData[[#This Row],[R1]:[R3]])=0,"No show",RIGHT("000"&amp;FLOOR(tData[[#This Row],[Best]],$S$1),3)&amp;"-"&amp;RIGHT("000"&amp;FLOOR(tData[[#This Row],[Best]],$S$1)+$S$1-1,3)))</f>
        <v/>
      </c>
      <c r="T798" s="58"/>
      <c r="U798" s="48" t="str">
        <f ca="1">IF(OR(tData[[#This Row],[Q]]="X",tData[[#This Row],[Q]]="*"),IFERROR(OFFSET(tComplete[[#Headers],[Next Round]],MATCH(tData[[#This Row],[Tournament]],tComplete[Tournament],0),0),""),"")</f>
        <v/>
      </c>
      <c r="V798" s="41" t="str">
        <f>IF(ISBLANK(tData[[#This Row],[Tournament]]),"",NOT(ISERR(FIND("SAP",UPPER(tData[[#This Row],[Team]])))))</f>
        <v/>
      </c>
    </row>
    <row r="799" spans="2:22" ht="16" x14ac:dyDescent="0.2">
      <c r="B799" s="41"/>
      <c r="C799" s="41"/>
      <c r="D799" s="41" t="str">
        <f ca="1">IFERROR(OFFSET(tComplete[[#Headers],[Country]],MATCH(tData[[#This Row],[Tournament]],tComplete[Tournament],0),0),"")</f>
        <v/>
      </c>
      <c r="E799" s="57" t="str">
        <f ca="1">IFERROR(OFFSET(tComplete[[#Headers],[Date]],MATCH(tData[[#This Row],[Tournament]],tComplete[Tournament],0),0),"")</f>
        <v/>
      </c>
      <c r="F799" s="57" t="str">
        <f ca="1">IFERROR(OFFSET(tComplete[[#Headers],[Round]],MATCH(tData[[#This Row],[Tournament]],tComplete[Tournament],0),0),"")</f>
        <v/>
      </c>
      <c r="G799" s="41"/>
      <c r="H799" s="41"/>
      <c r="I799" s="41"/>
      <c r="J799" s="41"/>
      <c r="K799" s="41"/>
      <c r="L799" s="41"/>
      <c r="M799" s="41"/>
      <c r="N799" s="41"/>
      <c r="O799" s="48" t="str">
        <f>IF(ISBLANK(B799),"",IF(COUNT(tData[[#This Row],[R1]:[R3]])=0,"",MAX(tData[[#This Row],[R1]:[R3]])))</f>
        <v/>
      </c>
      <c r="P799" s="50" t="str">
        <f>IF(ISBLANK(tData[[#This Row],[Tournament]]),"",IF(COUNT(tData[[#This Row],[R1]:[R3]])=0,"",MAX(tData[[#This Row],[R1]:[R3]],tData[[#This Row],[QF]:[F2]])))</f>
        <v/>
      </c>
      <c r="Q799" s="51" t="str">
        <f>IF(ISBLANK(tData[[#This Row],[Tournament]]),"",IFERROR(AVERAGE(tData[[#This Row],[R1]:[R3]],tData[[#This Row],[QF]:[F2]]),""))</f>
        <v/>
      </c>
      <c r="R799" s="51" t="str">
        <f>IF(ISBLANK(tData[[#This Row],[Tournament]]),"",IF(COUNT(tData[[#This Row],[R1]:[R3]])=0,"No show",RIGHT("000"&amp;FLOOR(tData[[#This Row],[Best]],$R$1),3)&amp;"-"&amp;RIGHT("000"&amp;FLOOR(tData[[#This Row],[Best]],$R$1)+$R$1-1,3)))</f>
        <v/>
      </c>
      <c r="S799" s="51" t="str">
        <f>IF(ISBLANK(tData[[#This Row],[Tournament]]),"",IF(COUNT(tData[[#This Row],[R1]:[R3]])=0,"No show",RIGHT("000"&amp;FLOOR(tData[[#This Row],[Best]],$S$1),3)&amp;"-"&amp;RIGHT("000"&amp;FLOOR(tData[[#This Row],[Best]],$S$1)+$S$1-1,3)))</f>
        <v/>
      </c>
      <c r="T799" s="58"/>
      <c r="U799" s="48" t="str">
        <f ca="1">IF(OR(tData[[#This Row],[Q]]="X",tData[[#This Row],[Q]]="*"),IFERROR(OFFSET(tComplete[[#Headers],[Next Round]],MATCH(tData[[#This Row],[Tournament]],tComplete[Tournament],0),0),""),"")</f>
        <v/>
      </c>
      <c r="V799" s="41" t="str">
        <f>IF(ISBLANK(tData[[#This Row],[Tournament]]),"",NOT(ISERR(FIND("SAP",UPPER(tData[[#This Row],[Team]])))))</f>
        <v/>
      </c>
    </row>
    <row r="800" spans="2:22" ht="16" x14ac:dyDescent="0.2">
      <c r="B800" s="41"/>
      <c r="C800" s="41"/>
      <c r="D800" s="41" t="str">
        <f ca="1">IFERROR(OFFSET(tComplete[[#Headers],[Country]],MATCH(tData[[#This Row],[Tournament]],tComplete[Tournament],0),0),"")</f>
        <v/>
      </c>
      <c r="E800" s="57" t="str">
        <f ca="1">IFERROR(OFFSET(tComplete[[#Headers],[Date]],MATCH(tData[[#This Row],[Tournament]],tComplete[Tournament],0),0),"")</f>
        <v/>
      </c>
      <c r="F800" s="57" t="str">
        <f ca="1">IFERROR(OFFSET(tComplete[[#Headers],[Round]],MATCH(tData[[#This Row],[Tournament]],tComplete[Tournament],0),0),"")</f>
        <v/>
      </c>
      <c r="G800" s="46"/>
      <c r="H800" s="41"/>
      <c r="I800" s="41"/>
      <c r="J800" s="41"/>
      <c r="K800" s="41"/>
      <c r="L800" s="41"/>
      <c r="M800" s="41"/>
      <c r="N800" s="41"/>
      <c r="O800" s="48" t="str">
        <f>IF(ISBLANK(B800),"",IF(COUNT(tData[[#This Row],[R1]:[R3]])=0,"",MAX(tData[[#This Row],[R1]:[R3]])))</f>
        <v/>
      </c>
      <c r="P800" s="50" t="str">
        <f>IF(ISBLANK(tData[[#This Row],[Tournament]]),"",IF(COUNT(tData[[#This Row],[R1]:[R3]])=0,"",MAX(tData[[#This Row],[R1]:[R3]],tData[[#This Row],[QF]:[F2]])))</f>
        <v/>
      </c>
      <c r="Q800" s="51" t="str">
        <f>IF(ISBLANK(tData[[#This Row],[Tournament]]),"",IFERROR(AVERAGE(tData[[#This Row],[R1]:[R3]],tData[[#This Row],[QF]:[F2]]),""))</f>
        <v/>
      </c>
      <c r="R800" s="51" t="str">
        <f>IF(ISBLANK(tData[[#This Row],[Tournament]]),"",IF(COUNT(tData[[#This Row],[R1]:[R3]])=0,"No show",RIGHT("000"&amp;FLOOR(tData[[#This Row],[Best]],$R$1),3)&amp;"-"&amp;RIGHT("000"&amp;FLOOR(tData[[#This Row],[Best]],$R$1)+$R$1-1,3)))</f>
        <v/>
      </c>
      <c r="S800" s="51" t="str">
        <f>IF(ISBLANK(tData[[#This Row],[Tournament]]),"",IF(COUNT(tData[[#This Row],[R1]:[R3]])=0,"No show",RIGHT("000"&amp;FLOOR(tData[[#This Row],[Best]],$S$1),3)&amp;"-"&amp;RIGHT("000"&amp;FLOOR(tData[[#This Row],[Best]],$S$1)+$S$1-1,3)))</f>
        <v/>
      </c>
      <c r="T800" s="58"/>
      <c r="U800" s="48" t="str">
        <f ca="1">IF(OR(tData[[#This Row],[Q]]="X",tData[[#This Row],[Q]]="*"),IFERROR(OFFSET(tComplete[[#Headers],[Next Round]],MATCH(tData[[#This Row],[Tournament]],tComplete[Tournament],0),0),""),"")</f>
        <v/>
      </c>
      <c r="V800" s="41" t="str">
        <f>IF(ISBLANK(tData[[#This Row],[Tournament]]),"",NOT(ISERR(FIND("SAP",UPPER(tData[[#This Row],[Team]])))))</f>
        <v/>
      </c>
    </row>
    <row r="801" spans="2:22" ht="16" x14ac:dyDescent="0.2">
      <c r="B801" s="41"/>
      <c r="C801" s="41"/>
      <c r="D801" s="41" t="str">
        <f ca="1">IFERROR(OFFSET(tComplete[[#Headers],[Country]],MATCH(tData[[#This Row],[Tournament]],tComplete[Tournament],0),0),"")</f>
        <v/>
      </c>
      <c r="E801" s="57" t="str">
        <f ca="1">IFERROR(OFFSET(tComplete[[#Headers],[Date]],MATCH(tData[[#This Row],[Tournament]],tComplete[Tournament],0),0),"")</f>
        <v/>
      </c>
      <c r="F801" s="57" t="str">
        <f ca="1">IFERROR(OFFSET(tComplete[[#Headers],[Round]],MATCH(tData[[#This Row],[Tournament]],tComplete[Tournament],0),0),"")</f>
        <v/>
      </c>
      <c r="G801" s="41"/>
      <c r="H801" s="41"/>
      <c r="I801" s="41"/>
      <c r="J801" s="41"/>
      <c r="K801" s="41"/>
      <c r="L801" s="41"/>
      <c r="M801" s="41"/>
      <c r="N801" s="41"/>
      <c r="O801" s="48" t="str">
        <f>IF(ISBLANK(B801),"",IF(COUNT(tData[[#This Row],[R1]:[R3]])=0,"",MAX(tData[[#This Row],[R1]:[R3]])))</f>
        <v/>
      </c>
      <c r="P801" s="50" t="str">
        <f>IF(ISBLANK(tData[[#This Row],[Tournament]]),"",IF(COUNT(tData[[#This Row],[R1]:[R3]])=0,"",MAX(tData[[#This Row],[R1]:[R3]],tData[[#This Row],[QF]:[F2]])))</f>
        <v/>
      </c>
      <c r="Q801" s="51" t="str">
        <f>IF(ISBLANK(tData[[#This Row],[Tournament]]),"",IFERROR(AVERAGE(tData[[#This Row],[R1]:[R3]],tData[[#This Row],[QF]:[F2]]),""))</f>
        <v/>
      </c>
      <c r="R801" s="51" t="str">
        <f>IF(ISBLANK(tData[[#This Row],[Tournament]]),"",IF(COUNT(tData[[#This Row],[R1]:[R3]])=0,"No show",RIGHT("000"&amp;FLOOR(tData[[#This Row],[Best]],$R$1),3)&amp;"-"&amp;RIGHT("000"&amp;FLOOR(tData[[#This Row],[Best]],$R$1)+$R$1-1,3)))</f>
        <v/>
      </c>
      <c r="S801" s="51" t="str">
        <f>IF(ISBLANK(tData[[#This Row],[Tournament]]),"",IF(COUNT(tData[[#This Row],[R1]:[R3]])=0,"No show",RIGHT("000"&amp;FLOOR(tData[[#This Row],[Best]],$S$1),3)&amp;"-"&amp;RIGHT("000"&amp;FLOOR(tData[[#This Row],[Best]],$S$1)+$S$1-1,3)))</f>
        <v/>
      </c>
      <c r="T801" s="58"/>
      <c r="U801" s="48" t="str">
        <f ca="1">IF(OR(tData[[#This Row],[Q]]="X",tData[[#This Row],[Q]]="*"),IFERROR(OFFSET(tComplete[[#Headers],[Next Round]],MATCH(tData[[#This Row],[Tournament]],tComplete[Tournament],0),0),""),"")</f>
        <v/>
      </c>
      <c r="V801" s="41" t="str">
        <f>IF(ISBLANK(tData[[#This Row],[Tournament]]),"",NOT(ISERR(FIND("SAP",UPPER(tData[[#This Row],[Team]])))))</f>
        <v/>
      </c>
    </row>
    <row r="802" spans="2:22" ht="16" x14ac:dyDescent="0.2">
      <c r="B802" s="41"/>
      <c r="C802" s="41"/>
      <c r="D802" s="41" t="str">
        <f ca="1">IFERROR(OFFSET(tComplete[[#Headers],[Country]],MATCH(tData[[#This Row],[Tournament]],tComplete[Tournament],0),0),"")</f>
        <v/>
      </c>
      <c r="E802" s="57" t="str">
        <f ca="1">IFERROR(OFFSET(tComplete[[#Headers],[Date]],MATCH(tData[[#This Row],[Tournament]],tComplete[Tournament],0),0),"")</f>
        <v/>
      </c>
      <c r="F802" s="57" t="str">
        <f ca="1">IFERROR(OFFSET(tComplete[[#Headers],[Round]],MATCH(tData[[#This Row],[Tournament]],tComplete[Tournament],0),0),"")</f>
        <v/>
      </c>
      <c r="G802" s="41"/>
      <c r="H802" s="41"/>
      <c r="I802" s="41"/>
      <c r="J802" s="41"/>
      <c r="K802" s="41"/>
      <c r="L802" s="41"/>
      <c r="M802" s="41"/>
      <c r="N802" s="41"/>
      <c r="O802" s="48" t="str">
        <f>IF(ISBLANK(B802),"",IF(COUNT(tData[[#This Row],[R1]:[R3]])=0,"",MAX(tData[[#This Row],[R1]:[R3]])))</f>
        <v/>
      </c>
      <c r="P802" s="50" t="str">
        <f>IF(ISBLANK(tData[[#This Row],[Tournament]]),"",IF(COUNT(tData[[#This Row],[R1]:[R3]])=0,"",MAX(tData[[#This Row],[R1]:[R3]],tData[[#This Row],[QF]:[F2]])))</f>
        <v/>
      </c>
      <c r="Q802" s="51" t="str">
        <f>IF(ISBLANK(tData[[#This Row],[Tournament]]),"",IFERROR(AVERAGE(tData[[#This Row],[R1]:[R3]],tData[[#This Row],[QF]:[F2]]),""))</f>
        <v/>
      </c>
      <c r="R802" s="51" t="str">
        <f>IF(ISBLANK(tData[[#This Row],[Tournament]]),"",IF(COUNT(tData[[#This Row],[R1]:[R3]])=0,"No show",RIGHT("000"&amp;FLOOR(tData[[#This Row],[Best]],$R$1),3)&amp;"-"&amp;RIGHT("000"&amp;FLOOR(tData[[#This Row],[Best]],$R$1)+$R$1-1,3)))</f>
        <v/>
      </c>
      <c r="S802" s="51" t="str">
        <f>IF(ISBLANK(tData[[#This Row],[Tournament]]),"",IF(COUNT(tData[[#This Row],[R1]:[R3]])=0,"No show",RIGHT("000"&amp;FLOOR(tData[[#This Row],[Best]],$S$1),3)&amp;"-"&amp;RIGHT("000"&amp;FLOOR(tData[[#This Row],[Best]],$S$1)+$S$1-1,3)))</f>
        <v/>
      </c>
      <c r="T802" s="58"/>
      <c r="U802" s="48" t="str">
        <f ca="1">IF(OR(tData[[#This Row],[Q]]="X",tData[[#This Row],[Q]]="*"),IFERROR(OFFSET(tComplete[[#Headers],[Next Round]],MATCH(tData[[#This Row],[Tournament]],tComplete[Tournament],0),0),""),"")</f>
        <v/>
      </c>
      <c r="V802" s="41" t="str">
        <f>IF(ISBLANK(tData[[#This Row],[Tournament]]),"",NOT(ISERR(FIND("SAP",UPPER(tData[[#This Row],[Team]])))))</f>
        <v/>
      </c>
    </row>
    <row r="803" spans="2:22" ht="16" x14ac:dyDescent="0.2">
      <c r="B803" s="41"/>
      <c r="C803" s="41"/>
      <c r="D803" s="41" t="str">
        <f ca="1">IFERROR(OFFSET(tComplete[[#Headers],[Country]],MATCH(tData[[#This Row],[Tournament]],tComplete[Tournament],0),0),"")</f>
        <v/>
      </c>
      <c r="E803" s="57" t="str">
        <f ca="1">IFERROR(OFFSET(tComplete[[#Headers],[Date]],MATCH(tData[[#This Row],[Tournament]],tComplete[Tournament],0),0),"")</f>
        <v/>
      </c>
      <c r="F803" s="57" t="str">
        <f ca="1">IFERROR(OFFSET(tComplete[[#Headers],[Round]],MATCH(tData[[#This Row],[Tournament]],tComplete[Tournament],0),0),"")</f>
        <v/>
      </c>
      <c r="G803" s="41"/>
      <c r="H803" s="41"/>
      <c r="I803" s="41"/>
      <c r="J803" s="41"/>
      <c r="K803" s="41"/>
      <c r="L803" s="41"/>
      <c r="M803" s="41"/>
      <c r="N803" s="41"/>
      <c r="O803" s="48" t="str">
        <f>IF(ISBLANK(B803),"",IF(COUNT(tData[[#This Row],[R1]:[R3]])=0,"",MAX(tData[[#This Row],[R1]:[R3]])))</f>
        <v/>
      </c>
      <c r="P803" s="50" t="str">
        <f>IF(ISBLANK(tData[[#This Row],[Tournament]]),"",IF(COUNT(tData[[#This Row],[R1]:[R3]])=0,"",MAX(tData[[#This Row],[R1]:[R3]],tData[[#This Row],[QF]:[F2]])))</f>
        <v/>
      </c>
      <c r="Q803" s="51" t="str">
        <f>IF(ISBLANK(tData[[#This Row],[Tournament]]),"",IFERROR(AVERAGE(tData[[#This Row],[R1]:[R3]],tData[[#This Row],[QF]:[F2]]),""))</f>
        <v/>
      </c>
      <c r="R803" s="51" t="str">
        <f>IF(ISBLANK(tData[[#This Row],[Tournament]]),"",IF(COUNT(tData[[#This Row],[R1]:[R3]])=0,"No show",RIGHT("000"&amp;FLOOR(tData[[#This Row],[Best]],$R$1),3)&amp;"-"&amp;RIGHT("000"&amp;FLOOR(tData[[#This Row],[Best]],$R$1)+$R$1-1,3)))</f>
        <v/>
      </c>
      <c r="S803" s="51" t="str">
        <f>IF(ISBLANK(tData[[#This Row],[Tournament]]),"",IF(COUNT(tData[[#This Row],[R1]:[R3]])=0,"No show",RIGHT("000"&amp;FLOOR(tData[[#This Row],[Best]],$S$1),3)&amp;"-"&amp;RIGHT("000"&amp;FLOOR(tData[[#This Row],[Best]],$S$1)+$S$1-1,3)))</f>
        <v/>
      </c>
      <c r="T803" s="58"/>
      <c r="U803" s="48" t="str">
        <f ca="1">IF(OR(tData[[#This Row],[Q]]="X",tData[[#This Row],[Q]]="*"),IFERROR(OFFSET(tComplete[[#Headers],[Next Round]],MATCH(tData[[#This Row],[Tournament]],tComplete[Tournament],0),0),""),"")</f>
        <v/>
      </c>
      <c r="V803" s="41" t="str">
        <f>IF(ISBLANK(tData[[#This Row],[Tournament]]),"",NOT(ISERR(FIND("SAP",UPPER(tData[[#This Row],[Team]])))))</f>
        <v/>
      </c>
    </row>
    <row r="804" spans="2:22" ht="16" x14ac:dyDescent="0.2">
      <c r="B804" s="41"/>
      <c r="C804" s="41"/>
      <c r="D804" s="41" t="str">
        <f ca="1">IFERROR(OFFSET(tComplete[[#Headers],[Country]],MATCH(tData[[#This Row],[Tournament]],tComplete[Tournament],0),0),"")</f>
        <v/>
      </c>
      <c r="E804" s="57" t="str">
        <f ca="1">IFERROR(OFFSET(tComplete[[#Headers],[Date]],MATCH(tData[[#This Row],[Tournament]],tComplete[Tournament],0),0),"")</f>
        <v/>
      </c>
      <c r="F804" s="57" t="str">
        <f ca="1">IFERROR(OFFSET(tComplete[[#Headers],[Round]],MATCH(tData[[#This Row],[Tournament]],tComplete[Tournament],0),0),"")</f>
        <v/>
      </c>
      <c r="G804" s="41"/>
      <c r="H804" s="41"/>
      <c r="I804" s="41"/>
      <c r="J804" s="41"/>
      <c r="K804" s="41"/>
      <c r="L804" s="41"/>
      <c r="M804" s="41"/>
      <c r="N804" s="41"/>
      <c r="O804" s="48" t="str">
        <f>IF(ISBLANK(B804),"",IF(COUNT(tData[[#This Row],[R1]:[R3]])=0,"",MAX(tData[[#This Row],[R1]:[R3]])))</f>
        <v/>
      </c>
      <c r="P804" s="50" t="str">
        <f>IF(ISBLANK(tData[[#This Row],[Tournament]]),"",IF(COUNT(tData[[#This Row],[R1]:[R3]])=0,"",MAX(tData[[#This Row],[R1]:[R3]],tData[[#This Row],[QF]:[F2]])))</f>
        <v/>
      </c>
      <c r="Q804" s="51" t="str">
        <f>IF(ISBLANK(tData[[#This Row],[Tournament]]),"",IFERROR(AVERAGE(tData[[#This Row],[R1]:[R3]],tData[[#This Row],[QF]:[F2]]),""))</f>
        <v/>
      </c>
      <c r="R804" s="51" t="str">
        <f>IF(ISBLANK(tData[[#This Row],[Tournament]]),"",IF(COUNT(tData[[#This Row],[R1]:[R3]])=0,"No show",RIGHT("000"&amp;FLOOR(tData[[#This Row],[Best]],$R$1),3)&amp;"-"&amp;RIGHT("000"&amp;FLOOR(tData[[#This Row],[Best]],$R$1)+$R$1-1,3)))</f>
        <v/>
      </c>
      <c r="S804" s="51" t="str">
        <f>IF(ISBLANK(tData[[#This Row],[Tournament]]),"",IF(COUNT(tData[[#This Row],[R1]:[R3]])=0,"No show",RIGHT("000"&amp;FLOOR(tData[[#This Row],[Best]],$S$1),3)&amp;"-"&amp;RIGHT("000"&amp;FLOOR(tData[[#This Row],[Best]],$S$1)+$S$1-1,3)))</f>
        <v/>
      </c>
      <c r="T804" s="58"/>
      <c r="U804" s="48" t="str">
        <f ca="1">IF(OR(tData[[#This Row],[Q]]="X",tData[[#This Row],[Q]]="*"),IFERROR(OFFSET(tComplete[[#Headers],[Next Round]],MATCH(tData[[#This Row],[Tournament]],tComplete[Tournament],0),0),""),"")</f>
        <v/>
      </c>
      <c r="V804" s="41" t="str">
        <f>IF(ISBLANK(tData[[#This Row],[Tournament]]),"",NOT(ISERR(FIND("SAP",UPPER(tData[[#This Row],[Team]])))))</f>
        <v/>
      </c>
    </row>
    <row r="805" spans="2:22" ht="16" x14ac:dyDescent="0.2">
      <c r="B805" s="41"/>
      <c r="C805" s="41"/>
      <c r="D805" s="41" t="str">
        <f ca="1">IFERROR(OFFSET(tComplete[[#Headers],[Country]],MATCH(tData[[#This Row],[Tournament]],tComplete[Tournament],0),0),"")</f>
        <v/>
      </c>
      <c r="E805" s="57" t="str">
        <f ca="1">IFERROR(OFFSET(tComplete[[#Headers],[Date]],MATCH(tData[[#This Row],[Tournament]],tComplete[Tournament],0),0),"")</f>
        <v/>
      </c>
      <c r="F805" s="57" t="str">
        <f ca="1">IFERROR(OFFSET(tComplete[[#Headers],[Round]],MATCH(tData[[#This Row],[Tournament]],tComplete[Tournament],0),0),"")</f>
        <v/>
      </c>
      <c r="G805" s="41"/>
      <c r="H805" s="41"/>
      <c r="I805" s="41"/>
      <c r="J805" s="41"/>
      <c r="K805" s="41"/>
      <c r="L805" s="41"/>
      <c r="M805" s="41"/>
      <c r="N805" s="41"/>
      <c r="O805" s="48" t="str">
        <f>IF(ISBLANK(B805),"",IF(COUNT(tData[[#This Row],[R1]:[R3]])=0,"",MAX(tData[[#This Row],[R1]:[R3]])))</f>
        <v/>
      </c>
      <c r="P805" s="50" t="str">
        <f>IF(ISBLANK(tData[[#This Row],[Tournament]]),"",IF(COUNT(tData[[#This Row],[R1]:[R3]])=0,"",MAX(tData[[#This Row],[R1]:[R3]],tData[[#This Row],[QF]:[F2]])))</f>
        <v/>
      </c>
      <c r="Q805" s="51" t="str">
        <f>IF(ISBLANK(tData[[#This Row],[Tournament]]),"",IFERROR(AVERAGE(tData[[#This Row],[R1]:[R3]],tData[[#This Row],[QF]:[F2]]),""))</f>
        <v/>
      </c>
      <c r="R805" s="51" t="str">
        <f>IF(ISBLANK(tData[[#This Row],[Tournament]]),"",IF(COUNT(tData[[#This Row],[R1]:[R3]])=0,"No show",RIGHT("000"&amp;FLOOR(tData[[#This Row],[Best]],$R$1),3)&amp;"-"&amp;RIGHT("000"&amp;FLOOR(tData[[#This Row],[Best]],$R$1)+$R$1-1,3)))</f>
        <v/>
      </c>
      <c r="S805" s="51" t="str">
        <f>IF(ISBLANK(tData[[#This Row],[Tournament]]),"",IF(COUNT(tData[[#This Row],[R1]:[R3]])=0,"No show",RIGHT("000"&amp;FLOOR(tData[[#This Row],[Best]],$S$1),3)&amp;"-"&amp;RIGHT("000"&amp;FLOOR(tData[[#This Row],[Best]],$S$1)+$S$1-1,3)))</f>
        <v/>
      </c>
      <c r="T805" s="58"/>
      <c r="U805" s="48" t="str">
        <f ca="1">IF(OR(tData[[#This Row],[Q]]="X",tData[[#This Row],[Q]]="*"),IFERROR(OFFSET(tComplete[[#Headers],[Next Round]],MATCH(tData[[#This Row],[Tournament]],tComplete[Tournament],0),0),""),"")</f>
        <v/>
      </c>
      <c r="V805" s="41" t="str">
        <f>IF(ISBLANK(tData[[#This Row],[Tournament]]),"",NOT(ISERR(FIND("SAP",UPPER(tData[[#This Row],[Team]])))))</f>
        <v/>
      </c>
    </row>
    <row r="806" spans="2:22" x14ac:dyDescent="0.2">
      <c r="C806" s="14"/>
      <c r="D806" s="14"/>
      <c r="G806">
        <f>SUBTOTAL(103,tData[Team])</f>
        <v>778</v>
      </c>
      <c r="H806">
        <f>SUBTOTAL(101,tData[R1])</f>
        <v>207.72844272844273</v>
      </c>
      <c r="I806">
        <f>SUBTOTAL(101,tData[R2])</f>
        <v>211.44144144144144</v>
      </c>
      <c r="J806">
        <f>SUBTOTAL(101,tData[R3])</f>
        <v>220.47619047619048</v>
      </c>
      <c r="K806">
        <f>SUBTOTAL(101,tData[QF])</f>
        <v>269.61805555555554</v>
      </c>
      <c r="L806" s="1">
        <f>SUBTOTAL(101,tData[SF])</f>
        <v>297.48936170212767</v>
      </c>
      <c r="M806" s="1">
        <f>SUBTOTAL(101,tData[F1])</f>
        <v>320.60483870967744</v>
      </c>
      <c r="N806" s="1">
        <f>SUBTOTAL(101,tData[F2])</f>
        <v>322.86290322580646</v>
      </c>
      <c r="O806">
        <f>SUBTOTAL(101,tData[BR])</f>
        <v>245.41184041184042</v>
      </c>
      <c r="P806" s="14">
        <f>SUBTOTAL(101,tData[Best])</f>
        <v>251.67953667953668</v>
      </c>
      <c r="Q806" s="14"/>
      <c r="R806" s="14"/>
      <c r="S806" s="14"/>
      <c r="T806" s="16">
        <f>SUBTOTAL(103,tData[Q])</f>
        <v>154</v>
      </c>
      <c r="U806" s="1"/>
      <c r="V806" s="14"/>
    </row>
    <row r="881" ht="15" customHeight="1" x14ac:dyDescent="0.2"/>
    <row r="883" ht="15" customHeight="1" x14ac:dyDescent="0.2"/>
    <row r="885" ht="15" customHeight="1" x14ac:dyDescent="0.2"/>
    <row r="887" ht="15" customHeight="1" x14ac:dyDescent="0.2"/>
    <row r="889" ht="15" customHeight="1" x14ac:dyDescent="0.2"/>
    <row r="891" ht="15" customHeight="1" x14ac:dyDescent="0.2"/>
    <row r="893" ht="15" customHeight="1" x14ac:dyDescent="0.2"/>
    <row r="895" ht="15" customHeight="1" x14ac:dyDescent="0.2"/>
    <row r="897" ht="15" customHeight="1" x14ac:dyDescent="0.2"/>
    <row r="899" ht="15" customHeight="1" x14ac:dyDescent="0.2"/>
    <row r="901" ht="15" customHeight="1" x14ac:dyDescent="0.2"/>
    <row r="903" ht="15" customHeight="1" x14ac:dyDescent="0.2"/>
    <row r="905" ht="15" customHeight="1" x14ac:dyDescent="0.2"/>
  </sheetData>
  <phoneticPr fontId="19" type="noConversion"/>
  <dataValidations count="1">
    <dataValidation type="list" allowBlank="1" showInputMessage="1" showErrorMessage="1" sqref="B3:B805 U508" xr:uid="{00000000-0002-0000-0F00-000000000000}">
      <formula1>tTournament</formula1>
    </dataValidation>
  </dataValidations>
  <pageMargins left="0.7" right="0.7" top="0.75" bottom="0.75" header="0.3" footer="0.3"/>
  <pageSetup paperSize="9" orientation="portrait"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8">
    <tabColor theme="9"/>
  </sheetPr>
  <dimension ref="E1:M38"/>
  <sheetViews>
    <sheetView zoomScale="120" zoomScaleNormal="120" workbookViewId="0">
      <selection activeCell="J5" sqref="J5:M12"/>
    </sheetView>
  </sheetViews>
  <sheetFormatPr baseColWidth="10" defaultColWidth="8.6640625" defaultRowHeight="15" x14ac:dyDescent="0.2"/>
  <cols>
    <col min="1" max="4" width="8.6640625" style="41"/>
    <col min="5" max="5" width="29.5" style="41" customWidth="1"/>
    <col min="6" max="6" width="11" style="41" customWidth="1"/>
    <col min="7" max="7" width="10.1640625" style="41" customWidth="1"/>
    <col min="8" max="8" width="11" style="41" customWidth="1"/>
    <col min="9" max="13" width="8.6640625" style="41"/>
    <col min="14" max="14" width="22.6640625" style="41" bestFit="1" customWidth="1"/>
    <col min="15" max="16384" width="8.6640625" style="41"/>
  </cols>
  <sheetData>
    <row r="1" spans="5:13" ht="15" customHeight="1" x14ac:dyDescent="0.2"/>
    <row r="2" spans="5:13" ht="15" customHeight="1" x14ac:dyDescent="0.2"/>
    <row r="3" spans="5:13" ht="15" customHeight="1" x14ac:dyDescent="0.2"/>
    <row r="4" spans="5:13" ht="15" customHeight="1" x14ac:dyDescent="0.2">
      <c r="E4" s="41" t="s">
        <v>71</v>
      </c>
      <c r="F4" s="41" t="s">
        <v>142</v>
      </c>
      <c r="G4" s="41" t="s">
        <v>143</v>
      </c>
      <c r="H4" s="41" t="s">
        <v>144</v>
      </c>
      <c r="I4" s="41" t="s">
        <v>145</v>
      </c>
      <c r="J4" s="41" t="s">
        <v>952</v>
      </c>
      <c r="K4" s="41" t="s">
        <v>309</v>
      </c>
      <c r="L4" s="41" t="s">
        <v>147</v>
      </c>
      <c r="M4" s="41" t="s">
        <v>148</v>
      </c>
    </row>
    <row r="5" spans="5:13" x14ac:dyDescent="0.2">
      <c r="E5" s="41" t="s">
        <v>374</v>
      </c>
      <c r="F5" s="41">
        <v>475</v>
      </c>
      <c r="G5" s="41">
        <v>495</v>
      </c>
      <c r="H5" s="41">
        <v>540</v>
      </c>
      <c r="I5" s="41" t="s">
        <v>1006</v>
      </c>
      <c r="J5" s="41">
        <v>530</v>
      </c>
      <c r="K5" s="41">
        <v>510</v>
      </c>
      <c r="L5" s="41">
        <v>530</v>
      </c>
      <c r="M5" s="41">
        <v>530</v>
      </c>
    </row>
    <row r="6" spans="5:13" x14ac:dyDescent="0.2">
      <c r="E6" s="41" t="s">
        <v>733</v>
      </c>
      <c r="F6" s="41">
        <v>475</v>
      </c>
      <c r="G6" s="41">
        <v>470</v>
      </c>
      <c r="H6" s="41">
        <v>500</v>
      </c>
      <c r="I6" s="41" t="s">
        <v>1008</v>
      </c>
      <c r="J6" s="41">
        <v>505</v>
      </c>
      <c r="K6" s="41">
        <v>495</v>
      </c>
      <c r="L6" s="41">
        <v>440</v>
      </c>
      <c r="M6" s="41">
        <v>460</v>
      </c>
    </row>
    <row r="7" spans="5:13" x14ac:dyDescent="0.2">
      <c r="E7" s="41" t="s">
        <v>513</v>
      </c>
      <c r="F7" s="41">
        <v>355</v>
      </c>
      <c r="G7" s="41">
        <v>505</v>
      </c>
      <c r="H7" s="41">
        <v>535</v>
      </c>
      <c r="I7" s="41" t="s">
        <v>1010</v>
      </c>
      <c r="J7" s="41">
        <v>520</v>
      </c>
      <c r="K7" s="41">
        <v>490</v>
      </c>
      <c r="L7" s="41">
        <v>0</v>
      </c>
      <c r="M7" s="41">
        <v>0</v>
      </c>
    </row>
    <row r="8" spans="5:13" x14ac:dyDescent="0.2">
      <c r="E8" s="41" t="s">
        <v>485</v>
      </c>
      <c r="F8" s="41">
        <v>360</v>
      </c>
      <c r="G8" s="41">
        <v>440</v>
      </c>
      <c r="H8" s="41">
        <v>470</v>
      </c>
      <c r="I8" s="41" t="s">
        <v>1012</v>
      </c>
      <c r="J8" s="41">
        <v>510</v>
      </c>
      <c r="K8" s="41">
        <v>480</v>
      </c>
      <c r="L8" s="41">
        <v>0</v>
      </c>
      <c r="M8" s="41">
        <v>0</v>
      </c>
    </row>
    <row r="9" spans="5:13" ht="16" x14ac:dyDescent="0.2">
      <c r="E9" s="46" t="s">
        <v>1013</v>
      </c>
      <c r="F9" s="41">
        <v>455</v>
      </c>
      <c r="G9" s="41">
        <v>400</v>
      </c>
      <c r="H9" s="41">
        <v>430</v>
      </c>
      <c r="I9" s="41" t="s">
        <v>984</v>
      </c>
      <c r="J9" s="41">
        <v>475</v>
      </c>
      <c r="K9" s="41">
        <v>0</v>
      </c>
      <c r="L9" s="41">
        <v>0</v>
      </c>
      <c r="M9" s="41">
        <v>0</v>
      </c>
    </row>
    <row r="10" spans="5:13" x14ac:dyDescent="0.2">
      <c r="E10" s="41" t="s">
        <v>732</v>
      </c>
      <c r="F10" s="41">
        <v>420</v>
      </c>
      <c r="G10" s="41">
        <v>480</v>
      </c>
      <c r="H10" s="41">
        <v>465</v>
      </c>
      <c r="I10" s="41" t="s">
        <v>1016</v>
      </c>
      <c r="J10" s="41">
        <v>470</v>
      </c>
      <c r="K10" s="41">
        <v>0</v>
      </c>
      <c r="L10" s="41">
        <v>0</v>
      </c>
      <c r="M10" s="41">
        <v>0</v>
      </c>
    </row>
    <row r="11" spans="5:13" x14ac:dyDescent="0.2">
      <c r="E11" s="41" t="s">
        <v>719</v>
      </c>
      <c r="F11" s="41">
        <v>430</v>
      </c>
      <c r="G11" s="41">
        <v>510</v>
      </c>
      <c r="H11" s="41">
        <v>525</v>
      </c>
      <c r="I11" s="41" t="s">
        <v>985</v>
      </c>
      <c r="J11" s="41">
        <v>360</v>
      </c>
      <c r="K11" s="41">
        <v>0</v>
      </c>
      <c r="L11" s="41">
        <v>0</v>
      </c>
      <c r="M11" s="41">
        <v>0</v>
      </c>
    </row>
    <row r="12" spans="5:13" x14ac:dyDescent="0.2">
      <c r="E12" s="41" t="s">
        <v>380</v>
      </c>
      <c r="F12" s="41">
        <v>375</v>
      </c>
      <c r="G12" s="41">
        <v>295</v>
      </c>
      <c r="H12" s="41">
        <v>400</v>
      </c>
      <c r="I12" s="41" t="s">
        <v>982</v>
      </c>
      <c r="J12" s="41">
        <v>270</v>
      </c>
      <c r="K12" s="41">
        <v>0</v>
      </c>
      <c r="L12" s="41">
        <v>0</v>
      </c>
      <c r="M12" s="41">
        <v>0</v>
      </c>
    </row>
    <row r="13" spans="5:13" x14ac:dyDescent="0.2">
      <c r="E13" s="41" t="s">
        <v>515</v>
      </c>
      <c r="F13" s="41">
        <v>305</v>
      </c>
      <c r="G13" s="41">
        <v>310</v>
      </c>
      <c r="H13" s="41">
        <v>350</v>
      </c>
      <c r="I13" s="41" t="s">
        <v>987</v>
      </c>
      <c r="J13" s="41">
        <v>0</v>
      </c>
      <c r="K13" s="41">
        <v>0</v>
      </c>
      <c r="L13" s="41">
        <v>0</v>
      </c>
      <c r="M13" s="41">
        <v>0</v>
      </c>
    </row>
    <row r="14" spans="5:13" x14ac:dyDescent="0.2">
      <c r="E14" s="41" t="s">
        <v>514</v>
      </c>
      <c r="F14" s="41">
        <v>345</v>
      </c>
      <c r="G14" s="41">
        <v>310</v>
      </c>
      <c r="H14" s="41">
        <v>335</v>
      </c>
      <c r="I14" s="41" t="s">
        <v>1021</v>
      </c>
      <c r="J14" s="41">
        <v>0</v>
      </c>
      <c r="K14" s="41">
        <v>0</v>
      </c>
      <c r="L14" s="41">
        <v>0</v>
      </c>
      <c r="M14" s="41">
        <v>0</v>
      </c>
    </row>
    <row r="15" spans="5:13" x14ac:dyDescent="0.2">
      <c r="E15" s="41" t="s">
        <v>487</v>
      </c>
      <c r="F15" s="41">
        <v>340</v>
      </c>
      <c r="G15" s="41">
        <v>275</v>
      </c>
      <c r="H15" s="41">
        <v>325</v>
      </c>
      <c r="I15" s="41" t="s">
        <v>1023</v>
      </c>
      <c r="J15" s="41">
        <v>0</v>
      </c>
      <c r="K15" s="41">
        <v>0</v>
      </c>
      <c r="L15" s="41">
        <v>0</v>
      </c>
      <c r="M15" s="41">
        <v>0</v>
      </c>
    </row>
    <row r="16" spans="5:13" x14ac:dyDescent="0.2">
      <c r="E16" s="41" t="s">
        <v>991</v>
      </c>
      <c r="F16" s="41">
        <v>215</v>
      </c>
      <c r="G16" s="41">
        <v>330</v>
      </c>
      <c r="H16" s="41">
        <v>270</v>
      </c>
      <c r="I16" s="41" t="s">
        <v>1024</v>
      </c>
      <c r="J16" s="41">
        <v>0</v>
      </c>
      <c r="K16" s="41">
        <v>0</v>
      </c>
      <c r="L16" s="41">
        <v>0</v>
      </c>
      <c r="M16" s="41">
        <v>0</v>
      </c>
    </row>
    <row r="17" spans="5:13" x14ac:dyDescent="0.2">
      <c r="E17" s="41" t="s">
        <v>379</v>
      </c>
      <c r="F17" s="41">
        <v>300</v>
      </c>
      <c r="G17" s="41">
        <v>255</v>
      </c>
      <c r="H17" s="41">
        <v>255</v>
      </c>
      <c r="I17" s="41" t="s">
        <v>1026</v>
      </c>
      <c r="J17" s="41">
        <v>0</v>
      </c>
      <c r="K17" s="41">
        <v>0</v>
      </c>
      <c r="L17" s="41">
        <v>0</v>
      </c>
      <c r="M17" s="41">
        <v>0</v>
      </c>
    </row>
    <row r="18" spans="5:13" x14ac:dyDescent="0.2">
      <c r="E18" s="41" t="s">
        <v>488</v>
      </c>
      <c r="F18" s="41">
        <v>300</v>
      </c>
      <c r="G18" s="41">
        <v>280</v>
      </c>
      <c r="H18" s="41">
        <v>300</v>
      </c>
      <c r="I18" s="41" t="s">
        <v>1026</v>
      </c>
      <c r="J18" s="41">
        <v>0</v>
      </c>
      <c r="K18" s="41">
        <v>0</v>
      </c>
      <c r="L18" s="41">
        <v>0</v>
      </c>
      <c r="M18" s="41">
        <v>0</v>
      </c>
    </row>
    <row r="19" spans="5:13" x14ac:dyDescent="0.2">
      <c r="E19" s="41" t="s">
        <v>989</v>
      </c>
      <c r="F19" s="41">
        <v>135</v>
      </c>
      <c r="G19" s="41">
        <v>105</v>
      </c>
      <c r="H19" s="41">
        <v>290</v>
      </c>
      <c r="I19" s="41" t="s">
        <v>937</v>
      </c>
      <c r="J19" s="41">
        <v>0</v>
      </c>
      <c r="K19" s="41">
        <v>0</v>
      </c>
      <c r="L19" s="41">
        <v>0</v>
      </c>
      <c r="M19" s="41">
        <v>0</v>
      </c>
    </row>
    <row r="20" spans="5:13" x14ac:dyDescent="0.2">
      <c r="E20" s="41" t="s">
        <v>377</v>
      </c>
      <c r="F20" s="41">
        <v>260</v>
      </c>
      <c r="G20" s="41">
        <v>240</v>
      </c>
      <c r="H20" s="41">
        <v>155</v>
      </c>
      <c r="I20" s="41" t="s">
        <v>954</v>
      </c>
      <c r="J20" s="41">
        <v>0</v>
      </c>
      <c r="K20" s="41">
        <v>0</v>
      </c>
      <c r="L20" s="41">
        <v>0</v>
      </c>
      <c r="M20" s="41">
        <v>0</v>
      </c>
    </row>
    <row r="21" spans="5:13" x14ac:dyDescent="0.2">
      <c r="E21" s="41" t="s">
        <v>726</v>
      </c>
      <c r="F21" s="41">
        <v>210</v>
      </c>
      <c r="G21" s="41">
        <v>210</v>
      </c>
      <c r="H21" s="41">
        <v>215</v>
      </c>
      <c r="I21" s="41" t="s">
        <v>996</v>
      </c>
      <c r="J21" s="41">
        <v>0</v>
      </c>
      <c r="K21" s="41">
        <v>0</v>
      </c>
      <c r="L21" s="41">
        <v>0</v>
      </c>
      <c r="M21" s="41">
        <v>0</v>
      </c>
    </row>
    <row r="22" spans="5:13" x14ac:dyDescent="0.2">
      <c r="E22" s="41" t="s">
        <v>1005</v>
      </c>
    </row>
    <row r="23" spans="5:13" x14ac:dyDescent="0.2">
      <c r="E23" s="41" t="s">
        <v>1007</v>
      </c>
    </row>
    <row r="24" spans="5:13" x14ac:dyDescent="0.2">
      <c r="E24" s="41" t="s">
        <v>1009</v>
      </c>
    </row>
    <row r="25" spans="5:13" ht="15" customHeight="1" x14ac:dyDescent="0.2">
      <c r="E25" s="41" t="s">
        <v>1011</v>
      </c>
    </row>
    <row r="26" spans="5:13" ht="15" customHeight="1" x14ac:dyDescent="0.2">
      <c r="E26" s="41" t="s">
        <v>1014</v>
      </c>
    </row>
    <row r="27" spans="5:13" x14ac:dyDescent="0.2">
      <c r="E27" s="41" t="s">
        <v>1015</v>
      </c>
    </row>
    <row r="28" spans="5:13" ht="15" customHeight="1" x14ac:dyDescent="0.2">
      <c r="E28" s="41" t="s">
        <v>1017</v>
      </c>
    </row>
    <row r="29" spans="5:13" x14ac:dyDescent="0.2">
      <c r="E29" s="41" t="s">
        <v>1018</v>
      </c>
    </row>
    <row r="30" spans="5:13" ht="15" customHeight="1" x14ac:dyDescent="0.2">
      <c r="E30" s="41" t="s">
        <v>1019</v>
      </c>
    </row>
    <row r="31" spans="5:13" x14ac:dyDescent="0.2">
      <c r="E31" s="41" t="s">
        <v>1020</v>
      </c>
    </row>
    <row r="32" spans="5:13" ht="15" customHeight="1" x14ac:dyDescent="0.2">
      <c r="E32" s="41" t="s">
        <v>1022</v>
      </c>
    </row>
    <row r="33" spans="5:5" x14ac:dyDescent="0.2">
      <c r="E33" s="41" t="s">
        <v>992</v>
      </c>
    </row>
    <row r="34" spans="5:5" ht="15" customHeight="1" x14ac:dyDescent="0.2">
      <c r="E34" s="41" t="s">
        <v>1025</v>
      </c>
    </row>
    <row r="35" spans="5:5" x14ac:dyDescent="0.2">
      <c r="E35" s="41" t="s">
        <v>1027</v>
      </c>
    </row>
    <row r="36" spans="5:5" ht="15" customHeight="1" x14ac:dyDescent="0.2">
      <c r="E36" s="41" t="s">
        <v>990</v>
      </c>
    </row>
    <row r="37" spans="5:5" x14ac:dyDescent="0.2">
      <c r="E37" s="41" t="s">
        <v>1028</v>
      </c>
    </row>
    <row r="38" spans="5:5" x14ac:dyDescent="0.2">
      <c r="E38" s="41" t="s">
        <v>1029</v>
      </c>
    </row>
  </sheetData>
  <sortState xmlns:xlrd2="http://schemas.microsoft.com/office/spreadsheetml/2017/richdata2" ref="E5:M38">
    <sortCondition descending="1" ref="M5:M38"/>
  </sortState>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7"/>
  </sheetPr>
  <dimension ref="A1:J69"/>
  <sheetViews>
    <sheetView zoomScale="110" zoomScaleNormal="110" workbookViewId="0">
      <pane xSplit="5" ySplit="6" topLeftCell="G42" activePane="bottomRight" state="frozen"/>
      <selection pane="topRight" activeCell="G1" sqref="G1"/>
      <selection pane="bottomLeft" activeCell="A7" sqref="A7"/>
      <selection pane="bottomRight" activeCell="D73" sqref="D73"/>
    </sheetView>
  </sheetViews>
  <sheetFormatPr baseColWidth="10" defaultColWidth="8.83203125" defaultRowHeight="15" x14ac:dyDescent="0.2"/>
  <cols>
    <col min="1" max="1" width="12.6640625" bestFit="1" customWidth="1"/>
    <col min="2" max="2" width="13.1640625" bestFit="1" customWidth="1"/>
    <col min="3" max="3" width="10.33203125" customWidth="1"/>
    <col min="4" max="4" width="33.5" bestFit="1" customWidth="1"/>
    <col min="5" max="5" width="10.1640625" bestFit="1" customWidth="1"/>
    <col min="6" max="6" width="9.1640625" hidden="1" customWidth="1"/>
    <col min="7" max="7" width="8.6640625" bestFit="1" customWidth="1"/>
    <col min="8" max="8" width="33.5" bestFit="1" customWidth="1"/>
    <col min="9" max="9" width="12" bestFit="1" customWidth="1"/>
    <col min="10" max="10" width="109.33203125" bestFit="1" customWidth="1"/>
    <col min="20" max="20" width="10.1640625" customWidth="1"/>
  </cols>
  <sheetData>
    <row r="1" spans="1:10" x14ac:dyDescent="0.2">
      <c r="A1" t="s">
        <v>3</v>
      </c>
      <c r="B1" s="40">
        <f>COUNTA(tData[Team])</f>
        <v>778</v>
      </c>
    </row>
    <row r="2" spans="1:10" x14ac:dyDescent="0.2">
      <c r="A2" t="s">
        <v>4</v>
      </c>
      <c r="B2" s="45" t="str">
        <f>COUNTA('Tournaments and Scores'!C3:C200)&amp; " of "&amp; COUNTA(tComplete[Tournament])</f>
        <v>61 of 62</v>
      </c>
    </row>
    <row r="3" spans="1:10" x14ac:dyDescent="0.2">
      <c r="A3" t="s">
        <v>5</v>
      </c>
      <c r="B3" s="40">
        <f>COUNTA(tData[[R1]:[R3]])+COUNTA(tData[[QF]:[F2]])</f>
        <v>3102</v>
      </c>
    </row>
    <row r="4" spans="1:10" x14ac:dyDescent="0.2">
      <c r="A4" t="s">
        <v>6</v>
      </c>
      <c r="B4" s="40">
        <f>SUM(tData[[R1]:[R3]])+SUM(tData[[QF]:[F2]])</f>
        <v>724355</v>
      </c>
    </row>
    <row r="6" spans="1:10" x14ac:dyDescent="0.2">
      <c r="B6" t="s">
        <v>7</v>
      </c>
      <c r="C6" t="s">
        <v>8</v>
      </c>
      <c r="D6" t="s">
        <v>9</v>
      </c>
      <c r="E6" t="s">
        <v>10</v>
      </c>
      <c r="F6" t="s">
        <v>11</v>
      </c>
      <c r="G6" t="s">
        <v>12</v>
      </c>
      <c r="H6" t="s">
        <v>13</v>
      </c>
      <c r="I6" t="s">
        <v>14</v>
      </c>
      <c r="J6" t="s">
        <v>15</v>
      </c>
    </row>
    <row r="7" spans="1:10" x14ac:dyDescent="0.2">
      <c r="B7" s="11">
        <f ca="1">IF(tComplete[[#This Row],[Date]]&gt;TODAY(),0,IF(ISERROR(GETPIVOTDATA("No of Teams",'Tournaments and Scores'!$B$2,"Tournament",tComplete[[#This Row],[Tournament]])),-1,1))</f>
        <v>1</v>
      </c>
      <c r="C7" s="11" t="s">
        <v>16</v>
      </c>
      <c r="D7" t="s">
        <v>17</v>
      </c>
      <c r="E7" s="2">
        <v>45990</v>
      </c>
      <c r="F7" s="35"/>
      <c r="G7" s="2" t="s">
        <v>18</v>
      </c>
      <c r="H7" t="s">
        <v>224</v>
      </c>
      <c r="I7">
        <v>3</v>
      </c>
      <c r="J7" s="42" t="s">
        <v>272</v>
      </c>
    </row>
    <row r="8" spans="1:10" x14ac:dyDescent="0.2">
      <c r="B8" s="11">
        <f ca="1">IF(tComplete[[#This Row],[Date]]&gt;TODAY(),0,IF(ISERROR(GETPIVOTDATA("No of Teams",'Tournaments and Scores'!$B$2,"Tournament",tComplete[[#This Row],[Tournament]])),-1,1))</f>
        <v>1</v>
      </c>
      <c r="C8" s="11" t="s">
        <v>16</v>
      </c>
      <c r="D8" t="s">
        <v>22</v>
      </c>
      <c r="E8" s="2">
        <v>45990</v>
      </c>
      <c r="F8" s="35"/>
      <c r="G8" s="2" t="s">
        <v>18</v>
      </c>
      <c r="H8" t="s">
        <v>224</v>
      </c>
      <c r="I8">
        <v>3</v>
      </c>
      <c r="J8" s="18" t="s">
        <v>236</v>
      </c>
    </row>
    <row r="9" spans="1:10" x14ac:dyDescent="0.2">
      <c r="B9" s="11">
        <f ca="1">IF(tComplete[[#This Row],[Date]]&gt;TODAY(),0,IF(ISERROR(GETPIVOTDATA("No of Teams",'Tournaments and Scores'!$B$2,"Tournament",tComplete[[#This Row],[Tournament]])),-1,1))</f>
        <v>1</v>
      </c>
      <c r="C9" s="11" t="s">
        <v>160</v>
      </c>
      <c r="D9" t="s">
        <v>42</v>
      </c>
      <c r="E9" s="2">
        <v>45997</v>
      </c>
      <c r="F9" s="35"/>
      <c r="G9" s="2" t="s">
        <v>18</v>
      </c>
      <c r="H9" t="s">
        <v>231</v>
      </c>
      <c r="I9">
        <v>2</v>
      </c>
      <c r="J9" s="18" t="s">
        <v>428</v>
      </c>
    </row>
    <row r="10" spans="1:10" x14ac:dyDescent="0.2">
      <c r="B10" s="11">
        <f ca="1">IF(tComplete[[#This Row],[Date]]&gt;TODAY(),0,IF(ISERROR(GETPIVOTDATA("No of Teams",'Tournaments and Scores'!$B$2,"Tournament",tComplete[[#This Row],[Tournament]])),-1,1))</f>
        <v>1</v>
      </c>
      <c r="C10" s="11" t="s">
        <v>16</v>
      </c>
      <c r="D10" t="s">
        <v>21</v>
      </c>
      <c r="E10" s="2">
        <v>46004</v>
      </c>
      <c r="F10" s="35"/>
      <c r="G10" s="2" t="s">
        <v>18</v>
      </c>
      <c r="H10" t="s">
        <v>224</v>
      </c>
      <c r="I10">
        <v>4</v>
      </c>
      <c r="J10" s="42" t="s">
        <v>261</v>
      </c>
    </row>
    <row r="11" spans="1:10" x14ac:dyDescent="0.2">
      <c r="B11" s="11">
        <f ca="1">IF(tComplete[[#This Row],[Date]]&gt;TODAY(),0,IF(ISERROR(GETPIVOTDATA("No of Teams",'Tournaments and Scores'!$B$2,"Tournament",tComplete[[#This Row],[Tournament]])),-1,1))</f>
        <v>1</v>
      </c>
      <c r="C11" s="11" t="s">
        <v>160</v>
      </c>
      <c r="D11" t="s">
        <v>23</v>
      </c>
      <c r="E11" s="2">
        <v>46005</v>
      </c>
      <c r="F11" s="35"/>
      <c r="G11" s="2" t="s">
        <v>18</v>
      </c>
      <c r="H11" t="s">
        <v>227</v>
      </c>
      <c r="I11">
        <v>2</v>
      </c>
      <c r="J11" s="52" t="s">
        <v>440</v>
      </c>
    </row>
    <row r="12" spans="1:10" x14ac:dyDescent="0.2">
      <c r="B12" s="11">
        <f ca="1">IF(tComplete[[#This Row],[Date]]&gt;TODAY(),0,IF(ISERROR(GETPIVOTDATA("No of Teams",'Tournaments and Scores'!$B$2,"Tournament",tComplete[[#This Row],[Tournament]])),-1,1))</f>
        <v>1</v>
      </c>
      <c r="C12" s="11" t="s">
        <v>16</v>
      </c>
      <c r="D12" t="s">
        <v>219</v>
      </c>
      <c r="E12" s="2">
        <v>46032</v>
      </c>
      <c r="F12" s="35"/>
      <c r="G12" s="2" t="s">
        <v>18</v>
      </c>
      <c r="H12" t="s">
        <v>224</v>
      </c>
      <c r="I12">
        <v>4</v>
      </c>
      <c r="J12" s="52" t="s">
        <v>630</v>
      </c>
    </row>
    <row r="13" spans="1:10" x14ac:dyDescent="0.2">
      <c r="B13" s="11">
        <f ca="1">IF(tComplete[[#This Row],[Date]]&gt;TODAY(),0,IF(ISERROR(GETPIVOTDATA("No of Teams",'Tournaments and Scores'!$B$2,"Tournament",tComplete[[#This Row],[Tournament]])),-1,1))</f>
        <v>1</v>
      </c>
      <c r="C13" s="11" t="s">
        <v>160</v>
      </c>
      <c r="D13" t="s">
        <v>151</v>
      </c>
      <c r="E13" s="2">
        <v>46032</v>
      </c>
      <c r="F13" s="35"/>
      <c r="G13" s="2" t="s">
        <v>18</v>
      </c>
      <c r="H13" t="s">
        <v>230</v>
      </c>
      <c r="I13">
        <v>1</v>
      </c>
      <c r="J13" s="42" t="s">
        <v>430</v>
      </c>
    </row>
    <row r="14" spans="1:10" x14ac:dyDescent="0.2">
      <c r="B14" s="11">
        <f ca="1">IF(tComplete[[#This Row],[Date]]&gt;TODAY(),0,IF(ISERROR(GETPIVOTDATA("No of Teams",'Tournaments and Scores'!$B$2,"Tournament",tComplete[[#This Row],[Tournament]])),-1,1))</f>
        <v>1</v>
      </c>
      <c r="C14" s="11" t="s">
        <v>160</v>
      </c>
      <c r="D14" t="s">
        <v>152</v>
      </c>
      <c r="E14" s="2">
        <v>46032</v>
      </c>
      <c r="F14" s="35"/>
      <c r="G14" s="2" t="s">
        <v>18</v>
      </c>
      <c r="H14" t="s">
        <v>228</v>
      </c>
      <c r="I14">
        <v>2</v>
      </c>
      <c r="J14" s="42" t="s">
        <v>429</v>
      </c>
    </row>
    <row r="15" spans="1:10" x14ac:dyDescent="0.2">
      <c r="B15" s="11">
        <f ca="1">IF(tComplete[[#This Row],[Date]]&gt;TODAY(),0,IF(ISERROR(GETPIVOTDATA("No of Teams",'Tournaments and Scores'!$B$2,"Tournament",tComplete[[#This Row],[Tournament]])),-1,1))</f>
        <v>1</v>
      </c>
      <c r="C15" s="11" t="s">
        <v>19</v>
      </c>
      <c r="D15" t="s">
        <v>28</v>
      </c>
      <c r="E15" s="2">
        <v>46038</v>
      </c>
      <c r="F15" s="35"/>
      <c r="G15" s="2" t="s">
        <v>18</v>
      </c>
      <c r="H15" t="s">
        <v>229</v>
      </c>
      <c r="I15">
        <v>4</v>
      </c>
      <c r="J15" s="42" t="s">
        <v>278</v>
      </c>
    </row>
    <row r="16" spans="1:10" x14ac:dyDescent="0.2">
      <c r="B16" s="11">
        <f ca="1">IF(tComplete[[#This Row],[Date]]&gt;TODAY(),0,IF(ISERROR(GETPIVOTDATA("No of Teams",'Tournaments and Scores'!$B$2,"Tournament",tComplete[[#This Row],[Tournament]])),-1,1))</f>
        <v>1</v>
      </c>
      <c r="C16" s="11" t="s">
        <v>160</v>
      </c>
      <c r="D16" t="s">
        <v>29</v>
      </c>
      <c r="E16" s="2">
        <v>46038</v>
      </c>
      <c r="F16" s="35"/>
      <c r="G16" s="2" t="s">
        <v>18</v>
      </c>
      <c r="H16" t="s">
        <v>231</v>
      </c>
      <c r="I16">
        <v>2</v>
      </c>
      <c r="J16" s="42" t="s">
        <v>441</v>
      </c>
    </row>
    <row r="17" spans="2:10" x14ac:dyDescent="0.2">
      <c r="B17" s="11">
        <f ca="1">IF(tComplete[[#This Row],[Date]]&gt;TODAY(),0,IF(ISERROR(GETPIVOTDATA("No of Teams",'Tournaments and Scores'!$B$2,"Tournament",tComplete[[#This Row],[Tournament]])),-1,1))</f>
        <v>1</v>
      </c>
      <c r="C17" s="11" t="s">
        <v>16</v>
      </c>
      <c r="D17" t="s">
        <v>156</v>
      </c>
      <c r="E17" s="2">
        <v>46039</v>
      </c>
      <c r="F17" s="35"/>
      <c r="G17" s="2" t="s">
        <v>18</v>
      </c>
      <c r="H17" t="s">
        <v>224</v>
      </c>
      <c r="I17">
        <v>2</v>
      </c>
      <c r="J17" s="52" t="s">
        <v>416</v>
      </c>
    </row>
    <row r="18" spans="2:10" x14ac:dyDescent="0.2">
      <c r="B18" s="11">
        <f ca="1">IF(tComplete[[#This Row],[Date]]&gt;TODAY(),0,IF(ISERROR(GETPIVOTDATA("No of Teams",'Tournaments and Scores'!$B$2,"Tournament",tComplete[[#This Row],[Tournament]])),-1,1))</f>
        <v>1</v>
      </c>
      <c r="C18" s="11" t="s">
        <v>160</v>
      </c>
      <c r="D18" t="s">
        <v>36</v>
      </c>
      <c r="E18" s="2">
        <v>46039</v>
      </c>
      <c r="F18" s="35"/>
      <c r="G18" s="2" t="s">
        <v>18</v>
      </c>
      <c r="H18" t="s">
        <v>228</v>
      </c>
      <c r="I18">
        <v>2</v>
      </c>
      <c r="J18" s="42" t="s">
        <v>427</v>
      </c>
    </row>
    <row r="19" spans="2:10" x14ac:dyDescent="0.2">
      <c r="B19" s="11">
        <f ca="1">IF(tComplete[[#This Row],[Date]]&gt;TODAY(),0,IF(ISERROR(GETPIVOTDATA("No of Teams",'Tournaments and Scores'!$B$2,"Tournament",tComplete[[#This Row],[Tournament]])),-1,1))</f>
        <v>1</v>
      </c>
      <c r="C19" s="11" t="s">
        <v>160</v>
      </c>
      <c r="D19" t="s">
        <v>153</v>
      </c>
      <c r="E19" s="2">
        <v>46039</v>
      </c>
      <c r="F19" s="35"/>
      <c r="G19" s="2" t="s">
        <v>18</v>
      </c>
      <c r="H19" t="s">
        <v>231</v>
      </c>
      <c r="I19">
        <v>2</v>
      </c>
      <c r="J19" s="52" t="s">
        <v>442</v>
      </c>
    </row>
    <row r="20" spans="2:10" x14ac:dyDescent="0.2">
      <c r="B20" s="11">
        <f ca="1">IF(tComplete[[#This Row],[Date]]&gt;TODAY(),0,IF(ISERROR(GETPIVOTDATA("No of Teams",'Tournaments and Scores'!$B$2,"Tournament",tComplete[[#This Row],[Tournament]])),-1,1))</f>
        <v>1</v>
      </c>
      <c r="C20" s="11" t="s">
        <v>160</v>
      </c>
      <c r="D20" t="s">
        <v>30</v>
      </c>
      <c r="E20" s="2">
        <v>46039</v>
      </c>
      <c r="F20" s="35"/>
      <c r="G20" s="2" t="s">
        <v>18</v>
      </c>
      <c r="H20" t="s">
        <v>228</v>
      </c>
      <c r="I20">
        <v>2</v>
      </c>
      <c r="J20" s="42" t="s">
        <v>443</v>
      </c>
    </row>
    <row r="21" spans="2:10" x14ac:dyDescent="0.2">
      <c r="B21" s="11">
        <f ca="1">IF(tComplete[[#This Row],[Date]]&gt;TODAY(),0,IF(ISERROR(GETPIVOTDATA("No of Teams",'Tournaments and Scores'!$B$2,"Tournament",tComplete[[#This Row],[Tournament]])),-1,1))</f>
        <v>1</v>
      </c>
      <c r="C21" s="11" t="s">
        <v>160</v>
      </c>
      <c r="D21" t="s">
        <v>44</v>
      </c>
      <c r="E21" s="2">
        <v>46039</v>
      </c>
      <c r="F21" s="35"/>
      <c r="G21" s="2" t="s">
        <v>18</v>
      </c>
      <c r="H21" t="s">
        <v>231</v>
      </c>
      <c r="I21">
        <v>2</v>
      </c>
      <c r="J21" s="18" t="s">
        <v>373</v>
      </c>
    </row>
    <row r="22" spans="2:10" x14ac:dyDescent="0.2">
      <c r="B22" s="11">
        <f ca="1">IF(tComplete[[#This Row],[Date]]&gt;TODAY(),0,IF(ISERROR(GETPIVOTDATA("No of Teams",'Tournaments and Scores'!$B$2,"Tournament",tComplete[[#This Row],[Tournament]])),-1,1))</f>
        <v>1</v>
      </c>
      <c r="C22" s="11" t="s">
        <v>160</v>
      </c>
      <c r="D22" t="s">
        <v>25</v>
      </c>
      <c r="E22" s="2">
        <v>46039</v>
      </c>
      <c r="F22" s="35"/>
      <c r="G22" s="2" t="s">
        <v>18</v>
      </c>
      <c r="H22" t="s">
        <v>232</v>
      </c>
      <c r="I22">
        <v>4</v>
      </c>
      <c r="J22" s="42" t="s">
        <v>393</v>
      </c>
    </row>
    <row r="23" spans="2:10" x14ac:dyDescent="0.2">
      <c r="B23" s="11">
        <f ca="1">IF(tComplete[[#This Row],[Date]]&gt;TODAY(),0,IF(ISERROR(GETPIVOTDATA("No of Teams",'Tournaments and Scores'!$B$2,"Tournament",tComplete[[#This Row],[Tournament]])),-1,1))</f>
        <v>1</v>
      </c>
      <c r="C23" s="11" t="s">
        <v>160</v>
      </c>
      <c r="D23" t="s">
        <v>150</v>
      </c>
      <c r="E23" s="2">
        <v>46039</v>
      </c>
      <c r="F23" s="35"/>
      <c r="G23" s="2" t="s">
        <v>18</v>
      </c>
      <c r="H23" t="s">
        <v>226</v>
      </c>
      <c r="I23">
        <v>1</v>
      </c>
      <c r="J23" s="42" t="s">
        <v>404</v>
      </c>
    </row>
    <row r="24" spans="2:10" x14ac:dyDescent="0.2">
      <c r="B24" s="11">
        <f ca="1">IF(tComplete[[#This Row],[Date]]&gt;TODAY(),0,IF(ISERROR(GETPIVOTDATA("No of Teams",'Tournaments and Scores'!$B$2,"Tournament",tComplete[[#This Row],[Tournament]])),-1,1))</f>
        <v>1</v>
      </c>
      <c r="C24" s="11" t="s">
        <v>160</v>
      </c>
      <c r="D24" t="s">
        <v>33</v>
      </c>
      <c r="E24" s="2">
        <v>46039</v>
      </c>
      <c r="F24" s="35"/>
      <c r="G24" s="2" t="s">
        <v>18</v>
      </c>
      <c r="H24" t="s">
        <v>226</v>
      </c>
      <c r="I24">
        <v>2</v>
      </c>
      <c r="J24" s="18" t="s">
        <v>407</v>
      </c>
    </row>
    <row r="25" spans="2:10" x14ac:dyDescent="0.2">
      <c r="B25" s="11">
        <f ca="1">IF(tComplete[[#This Row],[Date]]&gt;TODAY(),0,IF(ISERROR(GETPIVOTDATA("No of Teams",'Tournaments and Scores'!$B$2,"Tournament",tComplete[[#This Row],[Tournament]])),-1,1))</f>
        <v>1</v>
      </c>
      <c r="C25" s="11" t="s">
        <v>160</v>
      </c>
      <c r="D25" t="s">
        <v>26</v>
      </c>
      <c r="E25" s="2">
        <v>46039</v>
      </c>
      <c r="F25" s="35"/>
      <c r="G25" s="2" t="s">
        <v>18</v>
      </c>
      <c r="H25" t="s">
        <v>227</v>
      </c>
      <c r="I25">
        <v>2</v>
      </c>
      <c r="J25" s="18" t="s">
        <v>408</v>
      </c>
    </row>
    <row r="26" spans="2:10" x14ac:dyDescent="0.2">
      <c r="B26" s="11">
        <f ca="1">IF(tComplete[[#This Row],[Date]]&gt;TODAY(),0,IF(ISERROR(GETPIVOTDATA("No of Teams",'Tournaments and Scores'!$B$2,"Tournament",tComplete[[#This Row],[Tournament]])),-1,1))</f>
        <v>1</v>
      </c>
      <c r="C26" s="11" t="s">
        <v>160</v>
      </c>
      <c r="D26" t="s">
        <v>35</v>
      </c>
      <c r="E26" s="2">
        <v>46045</v>
      </c>
      <c r="F26" s="35"/>
      <c r="G26" s="2" t="s">
        <v>18</v>
      </c>
      <c r="H26" t="s">
        <v>228</v>
      </c>
      <c r="I26">
        <v>2</v>
      </c>
      <c r="J26" s="18" t="s">
        <v>472</v>
      </c>
    </row>
    <row r="27" spans="2:10" x14ac:dyDescent="0.2">
      <c r="B27" s="11">
        <f ca="1">IF(tComplete[[#This Row],[Date]]&gt;TODAY(),0,IF(ISERROR(GETPIVOTDATA("No of Teams",'Tournaments and Scores'!$B$2,"Tournament",tComplete[[#This Row],[Tournament]])),-1,1))</f>
        <v>1</v>
      </c>
      <c r="C27" s="11" t="s">
        <v>160</v>
      </c>
      <c r="D27" t="s">
        <v>220</v>
      </c>
      <c r="E27" s="2">
        <v>46045</v>
      </c>
      <c r="F27" s="35"/>
      <c r="G27" s="2" t="s">
        <v>18</v>
      </c>
      <c r="H27" t="s">
        <v>232</v>
      </c>
      <c r="I27">
        <v>3</v>
      </c>
      <c r="J27" s="42" t="s">
        <v>473</v>
      </c>
    </row>
    <row r="28" spans="2:10" x14ac:dyDescent="0.2">
      <c r="B28" s="11">
        <f ca="1">IF(tComplete[[#This Row],[Date]]&gt;TODAY(),0,IF(ISERROR(GETPIVOTDATA("No of Teams",'Tournaments and Scores'!$B$2,"Tournament",tComplete[[#This Row],[Tournament]])),-1,1))</f>
        <v>1</v>
      </c>
      <c r="C28" s="11" t="s">
        <v>160</v>
      </c>
      <c r="D28" t="s">
        <v>221</v>
      </c>
      <c r="E28" s="2">
        <v>46045</v>
      </c>
      <c r="F28" s="35"/>
      <c r="G28" s="2" t="s">
        <v>18</v>
      </c>
      <c r="H28" t="s">
        <v>228</v>
      </c>
      <c r="I28">
        <v>2</v>
      </c>
      <c r="J28" s="42" t="s">
        <v>500</v>
      </c>
    </row>
    <row r="29" spans="2:10" x14ac:dyDescent="0.2">
      <c r="B29" s="11">
        <f ca="1">IF(tComplete[[#This Row],[Date]]&gt;TODAY(),0,IF(ISERROR(GETPIVOTDATA("No of Teams",'Tournaments and Scores'!$B$2,"Tournament",tComplete[[#This Row],[Tournament]])),-1,1))</f>
        <v>1</v>
      </c>
      <c r="C29" s="11" t="s">
        <v>160</v>
      </c>
      <c r="D29" t="s">
        <v>41</v>
      </c>
      <c r="E29" s="2">
        <v>46046</v>
      </c>
      <c r="F29" s="35"/>
      <c r="G29" s="2" t="s">
        <v>18</v>
      </c>
      <c r="H29" t="s">
        <v>232</v>
      </c>
      <c r="I29">
        <v>4</v>
      </c>
      <c r="J29" s="42" t="s">
        <v>512</v>
      </c>
    </row>
    <row r="30" spans="2:10" x14ac:dyDescent="0.2">
      <c r="B30" s="11">
        <f ca="1">IF(tComplete[[#This Row],[Date]]&gt;TODAY(),0,IF(ISERROR(GETPIVOTDATA("No of Teams",'Tournaments and Scores'!$B$2,"Tournament",tComplete[[#This Row],[Tournament]])),-1,1))</f>
        <v>1</v>
      </c>
      <c r="C30" s="11" t="s">
        <v>160</v>
      </c>
      <c r="D30" t="s">
        <v>31</v>
      </c>
      <c r="E30" s="2">
        <v>46046</v>
      </c>
      <c r="F30" s="35"/>
      <c r="G30" s="2" t="s">
        <v>18</v>
      </c>
      <c r="H30" t="s">
        <v>227</v>
      </c>
      <c r="I30">
        <v>2</v>
      </c>
      <c r="J30" s="42" t="s">
        <v>536</v>
      </c>
    </row>
    <row r="31" spans="2:10" x14ac:dyDescent="0.2">
      <c r="B31" s="11">
        <f ca="1">IF(tComplete[[#This Row],[Date]]&gt;TODAY(),0,IF(ISERROR(GETPIVOTDATA("No of Teams",'Tournaments and Scores'!$B$2,"Tournament",tComplete[[#This Row],[Tournament]])),-1,1))</f>
        <v>1</v>
      </c>
      <c r="C31" s="11" t="s">
        <v>160</v>
      </c>
      <c r="D31" t="s">
        <v>157</v>
      </c>
      <c r="E31" s="2">
        <v>46046</v>
      </c>
      <c r="F31" s="35"/>
      <c r="G31" s="2" t="s">
        <v>18</v>
      </c>
      <c r="H31" t="s">
        <v>228</v>
      </c>
      <c r="I31">
        <v>2</v>
      </c>
      <c r="J31" s="42" t="s">
        <v>537</v>
      </c>
    </row>
    <row r="32" spans="2:10" x14ac:dyDescent="0.2">
      <c r="B32" s="11">
        <f ca="1">IF(tComplete[[#This Row],[Date]]&gt;TODAY(),0,IF(ISERROR(GETPIVOTDATA("No of Teams",'Tournaments and Scores'!$B$2,"Tournament",tComplete[[#This Row],[Tournament]])),-1,1))</f>
        <v>1</v>
      </c>
      <c r="C32" s="11" t="s">
        <v>160</v>
      </c>
      <c r="D32" t="s">
        <v>38</v>
      </c>
      <c r="E32" s="2">
        <v>46046</v>
      </c>
      <c r="F32" s="35"/>
      <c r="G32" s="2" t="s">
        <v>18</v>
      </c>
      <c r="H32" t="s">
        <v>230</v>
      </c>
      <c r="I32">
        <v>3</v>
      </c>
      <c r="J32" s="18" t="s">
        <v>538</v>
      </c>
    </row>
    <row r="33" spans="2:10" x14ac:dyDescent="0.2">
      <c r="B33" s="11">
        <f ca="1">IF(tComplete[[#This Row],[Date]]&gt;TODAY(),0,IF(ISERROR(GETPIVOTDATA("No of Teams",'Tournaments and Scores'!$B$2,"Tournament",tComplete[[#This Row],[Tournament]])),-1,1))</f>
        <v>1</v>
      </c>
      <c r="C33" s="11" t="s">
        <v>160</v>
      </c>
      <c r="D33" t="s">
        <v>32</v>
      </c>
      <c r="E33" s="2">
        <v>46046</v>
      </c>
      <c r="F33" s="35"/>
      <c r="G33" s="2" t="s">
        <v>18</v>
      </c>
      <c r="H33" t="s">
        <v>227</v>
      </c>
      <c r="I33">
        <v>4</v>
      </c>
      <c r="J33" s="42" t="s">
        <v>551</v>
      </c>
    </row>
    <row r="34" spans="2:10" x14ac:dyDescent="0.2">
      <c r="B34" s="11">
        <f ca="1">IF(tComplete[[#This Row],[Date]]&gt;TODAY(),0,IF(ISERROR(GETPIVOTDATA("No of Teams",'Tournaments and Scores'!$B$2,"Tournament",tComplete[[#This Row],[Tournament]])),-1,1))</f>
        <v>1</v>
      </c>
      <c r="C34" s="11" t="s">
        <v>160</v>
      </c>
      <c r="D34" t="s">
        <v>149</v>
      </c>
      <c r="E34" s="2">
        <v>46047</v>
      </c>
      <c r="F34" s="35"/>
      <c r="G34" s="2" t="s">
        <v>18</v>
      </c>
      <c r="H34" t="s">
        <v>230</v>
      </c>
      <c r="I34">
        <v>2</v>
      </c>
      <c r="J34" s="18" t="s">
        <v>577</v>
      </c>
    </row>
    <row r="35" spans="2:10" x14ac:dyDescent="0.2">
      <c r="B35" s="11">
        <f ca="1">IF(tComplete[[#This Row],[Date]]&gt;TODAY(),0,IF(ISERROR(GETPIVOTDATA("No of Teams",'Tournaments and Scores'!$B$2,"Tournament",tComplete[[#This Row],[Tournament]])),-1,1))</f>
        <v>1</v>
      </c>
      <c r="C35" s="11" t="s">
        <v>19</v>
      </c>
      <c r="D35" t="s">
        <v>20</v>
      </c>
      <c r="E35" s="2">
        <v>46051</v>
      </c>
      <c r="F35" s="35"/>
      <c r="G35" s="2" t="s">
        <v>18</v>
      </c>
      <c r="H35" t="s">
        <v>229</v>
      </c>
      <c r="I35">
        <v>4</v>
      </c>
      <c r="J35" s="18" t="s">
        <v>629</v>
      </c>
    </row>
    <row r="36" spans="2:10" x14ac:dyDescent="0.2">
      <c r="B36" s="11">
        <f ca="1">IF(tComplete[[#This Row],[Date]]&gt;TODAY(),0,IF(ISERROR(GETPIVOTDATA("No of Teams",'Tournaments and Scores'!$B$2,"Tournament",tComplete[[#This Row],[Tournament]])),-1,1))</f>
        <v>1</v>
      </c>
      <c r="C36" s="11" t="s">
        <v>19</v>
      </c>
      <c r="D36" t="s">
        <v>40</v>
      </c>
      <c r="E36" s="2">
        <v>46053</v>
      </c>
      <c r="F36" s="35"/>
      <c r="G36" s="2" t="s">
        <v>18</v>
      </c>
      <c r="H36" t="s">
        <v>229</v>
      </c>
      <c r="I36">
        <v>3</v>
      </c>
      <c r="J36" s="42" t="s">
        <v>656</v>
      </c>
    </row>
    <row r="37" spans="2:10" x14ac:dyDescent="0.2">
      <c r="B37" s="11">
        <f ca="1">IF(tComplete[[#This Row],[Date]]&gt;TODAY(),0,IF(ISERROR(GETPIVOTDATA("No of Teams",'Tournaments and Scores'!$B$2,"Tournament",tComplete[[#This Row],[Tournament]])),-1,1))</f>
        <v>1</v>
      </c>
      <c r="C37" s="11" t="s">
        <v>160</v>
      </c>
      <c r="D37" t="s">
        <v>155</v>
      </c>
      <c r="E37" s="2">
        <v>46053</v>
      </c>
      <c r="F37" s="35"/>
      <c r="G37" s="2" t="s">
        <v>18</v>
      </c>
      <c r="H37" t="s">
        <v>232</v>
      </c>
      <c r="I37">
        <v>2</v>
      </c>
      <c r="J37" s="47" t="s">
        <v>649</v>
      </c>
    </row>
    <row r="38" spans="2:10" x14ac:dyDescent="0.2">
      <c r="B38" s="11">
        <f ca="1">IF(tComplete[[#This Row],[Date]]&gt;TODAY(),0,IF(ISERROR(GETPIVOTDATA("No of Teams",'Tournaments and Scores'!$B$2,"Tournament",tComplete[[#This Row],[Tournament]])),-1,1))</f>
        <v>1</v>
      </c>
      <c r="C38" s="11" t="s">
        <v>160</v>
      </c>
      <c r="D38" t="s">
        <v>43</v>
      </c>
      <c r="E38" s="2">
        <v>46053</v>
      </c>
      <c r="F38" s="35"/>
      <c r="G38" s="2" t="s">
        <v>18</v>
      </c>
      <c r="H38" t="s">
        <v>230</v>
      </c>
      <c r="I38">
        <v>1</v>
      </c>
      <c r="J38" s="42" t="s">
        <v>650</v>
      </c>
    </row>
    <row r="39" spans="2:10" x14ac:dyDescent="0.2">
      <c r="B39" s="11">
        <f ca="1">IF(tComplete[[#This Row],[Date]]&gt;TODAY(),0,IF(ISERROR(GETPIVOTDATA("No of Teams",'Tournaments and Scores'!$B$2,"Tournament",tComplete[[#This Row],[Tournament]])),-1,1))</f>
        <v>1</v>
      </c>
      <c r="C39" s="11" t="s">
        <v>160</v>
      </c>
      <c r="D39" t="s">
        <v>146</v>
      </c>
      <c r="E39" s="2">
        <v>46053</v>
      </c>
      <c r="F39" s="35"/>
      <c r="G39" s="2" t="s">
        <v>18</v>
      </c>
      <c r="H39" t="s">
        <v>226</v>
      </c>
      <c r="I39">
        <v>2</v>
      </c>
      <c r="J39" s="42" t="s">
        <v>657</v>
      </c>
    </row>
    <row r="40" spans="2:10" x14ac:dyDescent="0.2">
      <c r="B40" s="11">
        <f ca="1">IF(tComplete[[#This Row],[Date]]&gt;TODAY(),0,IF(ISERROR(GETPIVOTDATA("No of Teams",'Tournaments and Scores'!$B$2,"Tournament",tComplete[[#This Row],[Tournament]])),-1,1))</f>
        <v>1</v>
      </c>
      <c r="C40" s="11" t="s">
        <v>160</v>
      </c>
      <c r="D40" t="s">
        <v>39</v>
      </c>
      <c r="E40" s="2">
        <v>46053</v>
      </c>
      <c r="F40" s="35"/>
      <c r="G40" s="2" t="s">
        <v>18</v>
      </c>
      <c r="H40" t="s">
        <v>232</v>
      </c>
      <c r="I40">
        <v>2</v>
      </c>
      <c r="J40" s="42" t="s">
        <v>651</v>
      </c>
    </row>
    <row r="41" spans="2:10" x14ac:dyDescent="0.2">
      <c r="B41" s="11">
        <f ca="1">IF(tComplete[[#This Row],[Date]]&gt;TODAY(),0,IF(ISERROR(GETPIVOTDATA("No of Teams",'Tournaments and Scores'!$B$2,"Tournament",tComplete[[#This Row],[Tournament]])),-1,1))</f>
        <v>1</v>
      </c>
      <c r="C41" s="11" t="s">
        <v>160</v>
      </c>
      <c r="D41" t="s">
        <v>154</v>
      </c>
      <c r="E41" s="2">
        <v>46053</v>
      </c>
      <c r="F41" s="35"/>
      <c r="G41" s="2" t="s">
        <v>18</v>
      </c>
      <c r="H41" t="s">
        <v>228</v>
      </c>
      <c r="I41">
        <v>2</v>
      </c>
      <c r="J41" s="18" t="s">
        <v>652</v>
      </c>
    </row>
    <row r="42" spans="2:10" x14ac:dyDescent="0.2">
      <c r="B42" s="11">
        <f ca="1">IF(tComplete[[#This Row],[Date]]&gt;TODAY(),0,IF(ISERROR(GETPIVOTDATA("No of Teams",'Tournaments and Scores'!$B$2,"Tournament",tComplete[[#This Row],[Tournament]])),-1,1))</f>
        <v>1</v>
      </c>
      <c r="C42" s="11" t="s">
        <v>160</v>
      </c>
      <c r="D42" t="s">
        <v>45</v>
      </c>
      <c r="E42" s="2">
        <v>46053</v>
      </c>
      <c r="F42" s="35"/>
      <c r="G42" s="2" t="s">
        <v>18</v>
      </c>
      <c r="H42" t="s">
        <v>227</v>
      </c>
      <c r="I42" s="56">
        <v>3</v>
      </c>
      <c r="J42" s="42" t="s">
        <v>691</v>
      </c>
    </row>
    <row r="43" spans="2:10" x14ac:dyDescent="0.2">
      <c r="B43" s="11">
        <f ca="1">IF(tComplete[[#This Row],[Date]]&gt;TODAY(),0,IF(ISERROR(GETPIVOTDATA("No of Teams",'Tournaments and Scores'!$B$2,"Tournament",tComplete[[#This Row],[Tournament]])),-1,1))</f>
        <v>1</v>
      </c>
      <c r="C43" s="11" t="s">
        <v>160</v>
      </c>
      <c r="D43" t="s">
        <v>27</v>
      </c>
      <c r="E43" s="2">
        <v>46053</v>
      </c>
      <c r="F43" s="35"/>
      <c r="G43" s="2" t="s">
        <v>18</v>
      </c>
      <c r="H43" t="s">
        <v>226</v>
      </c>
      <c r="I43" s="56">
        <v>2</v>
      </c>
      <c r="J43" s="42" t="s">
        <v>653</v>
      </c>
    </row>
    <row r="44" spans="2:10" x14ac:dyDescent="0.2">
      <c r="B44" s="11">
        <f ca="1">IF(tComplete[[#This Row],[Date]]&gt;TODAY(),0,IF(ISERROR(GETPIVOTDATA("No of Teams",'Tournaments and Scores'!$B$2,"Tournament",tComplete[[#This Row],[Tournament]])),-1,1))</f>
        <v>1</v>
      </c>
      <c r="C44" s="11" t="s">
        <v>160</v>
      </c>
      <c r="D44" t="s">
        <v>34</v>
      </c>
      <c r="E44" s="2">
        <v>46053</v>
      </c>
      <c r="F44" s="35"/>
      <c r="G44" s="2" t="s">
        <v>18</v>
      </c>
      <c r="H44" t="s">
        <v>228</v>
      </c>
      <c r="I44">
        <v>1</v>
      </c>
      <c r="J44" s="52" t="s">
        <v>654</v>
      </c>
    </row>
    <row r="45" spans="2:10" x14ac:dyDescent="0.2">
      <c r="B45" s="11">
        <f ca="1">IF(tComplete[[#This Row],[Date]]&gt;TODAY(),0,IF(ISERROR(GETPIVOTDATA("No of Teams",'Tournaments and Scores'!$B$2,"Tournament",tComplete[[#This Row],[Tournament]])),-1,1))</f>
        <v>1</v>
      </c>
      <c r="C45" s="11" t="s">
        <v>160</v>
      </c>
      <c r="D45" t="s">
        <v>158</v>
      </c>
      <c r="E45" s="2">
        <v>46054</v>
      </c>
      <c r="F45" s="35"/>
      <c r="G45" s="2" t="s">
        <v>18</v>
      </c>
      <c r="H45" t="s">
        <v>230</v>
      </c>
      <c r="I45">
        <v>2</v>
      </c>
      <c r="J45" s="42" t="s">
        <v>655</v>
      </c>
    </row>
    <row r="46" spans="2:10" x14ac:dyDescent="0.2">
      <c r="B46" s="11">
        <f ca="1">IF(tComplete[[#This Row],[Date]]&gt;TODAY(),0,IF(ISERROR(GETPIVOTDATA("No of Teams",'Tournaments and Scores'!$B$2,"Tournament",tComplete[[#This Row],[Tournament]])),-1,1))</f>
        <v>1</v>
      </c>
      <c r="C46" s="11" t="s">
        <v>160</v>
      </c>
      <c r="D46" t="s">
        <v>159</v>
      </c>
      <c r="E46" s="2">
        <v>46054</v>
      </c>
      <c r="F46" s="35"/>
      <c r="G46" s="2" t="s">
        <v>18</v>
      </c>
      <c r="H46" t="s">
        <v>226</v>
      </c>
      <c r="I46">
        <v>4</v>
      </c>
      <c r="J46" s="42" t="s">
        <v>950</v>
      </c>
    </row>
    <row r="47" spans="2:10" x14ac:dyDescent="0.2">
      <c r="B47" s="11">
        <f ca="1">IF(tComplete[[#This Row],[Date]]&gt;TODAY(),0,IF(ISERROR(GETPIVOTDATA("No of Teams",'Tournaments and Scores'!$B$2,"Tournament",tComplete[[#This Row],[Tournament]])),-1,1))</f>
        <v>1</v>
      </c>
      <c r="C47" s="11" t="s">
        <v>19</v>
      </c>
      <c r="D47" t="s">
        <v>24</v>
      </c>
      <c r="E47" s="2">
        <v>46060</v>
      </c>
      <c r="F47" s="35"/>
      <c r="G47" s="2" t="s">
        <v>18</v>
      </c>
      <c r="H47" t="s">
        <v>229</v>
      </c>
      <c r="I47">
        <v>2</v>
      </c>
      <c r="J47" s="42" t="s">
        <v>858</v>
      </c>
    </row>
    <row r="48" spans="2:10" x14ac:dyDescent="0.2">
      <c r="B48" s="11">
        <f ca="1">IF(tComplete[[#This Row],[Date]]&gt;TODAY(),0,IF(ISERROR(GETPIVOTDATA("No of Teams",'Tournaments and Scores'!$B$2,"Tournament",tComplete[[#This Row],[Tournament]])),-1,1))</f>
        <v>1</v>
      </c>
      <c r="C48" s="11" t="s">
        <v>160</v>
      </c>
      <c r="D48" t="s">
        <v>223</v>
      </c>
      <c r="E48" s="2">
        <v>46060</v>
      </c>
      <c r="F48" s="35"/>
      <c r="G48" s="2" t="s">
        <v>18</v>
      </c>
      <c r="H48" t="s">
        <v>231</v>
      </c>
      <c r="I48">
        <v>2</v>
      </c>
      <c r="J48" s="42" t="s">
        <v>792</v>
      </c>
    </row>
    <row r="49" spans="2:10" x14ac:dyDescent="0.2">
      <c r="B49" s="11">
        <f ca="1">IF(tComplete[[#This Row],[Date]]&gt;TODAY(),0,IF(ISERROR(GETPIVOTDATA("No of Teams",'Tournaments and Scores'!$B$2,"Tournament",tComplete[[#This Row],[Tournament]])),-1,1))</f>
        <v>1</v>
      </c>
      <c r="C49" s="11" t="s">
        <v>160</v>
      </c>
      <c r="D49" t="s">
        <v>37</v>
      </c>
      <c r="E49" s="2">
        <v>46060</v>
      </c>
      <c r="F49" s="35"/>
      <c r="G49" s="2" t="s">
        <v>18</v>
      </c>
      <c r="H49" t="s">
        <v>231</v>
      </c>
      <c r="I49">
        <v>4</v>
      </c>
      <c r="J49" s="18" t="s">
        <v>804</v>
      </c>
    </row>
    <row r="50" spans="2:10" x14ac:dyDescent="0.2">
      <c r="B50" s="11">
        <f ca="1">IF(tComplete[[#This Row],[Date]]&gt;TODAY(),0,IF(ISERROR(GETPIVOTDATA("No of Teams",'Tournaments and Scores'!$B$2,"Tournament",tComplete[[#This Row],[Tournament]])),-1,1))</f>
        <v>1</v>
      </c>
      <c r="C50" s="11" t="s">
        <v>160</v>
      </c>
      <c r="D50" t="s">
        <v>48</v>
      </c>
      <c r="E50" s="2">
        <v>46060</v>
      </c>
      <c r="F50" s="35"/>
      <c r="G50" s="2" t="s">
        <v>18</v>
      </c>
      <c r="H50" t="s">
        <v>230</v>
      </c>
      <c r="I50">
        <v>2</v>
      </c>
      <c r="J50" s="42" t="s">
        <v>823</v>
      </c>
    </row>
    <row r="51" spans="2:10" x14ac:dyDescent="0.2">
      <c r="B51" s="11">
        <f ca="1">IF(tComplete[[#This Row],[Date]]&gt;TODAY(),0,IF(ISERROR(GETPIVOTDATA("No of Teams",'Tournaments and Scores'!$B$2,"Tournament",tComplete[[#This Row],[Tournament]])),-1,1))</f>
        <v>1</v>
      </c>
      <c r="C51" s="11" t="s">
        <v>160</v>
      </c>
      <c r="D51" t="s">
        <v>46</v>
      </c>
      <c r="E51" s="2">
        <v>46060</v>
      </c>
      <c r="F51" s="35"/>
      <c r="G51" s="2" t="s">
        <v>18</v>
      </c>
      <c r="H51" t="s">
        <v>227</v>
      </c>
      <c r="I51">
        <v>3</v>
      </c>
      <c r="J51" s="18" t="s">
        <v>891</v>
      </c>
    </row>
    <row r="52" spans="2:10" x14ac:dyDescent="0.2">
      <c r="B52" s="11">
        <f ca="1">IF(tComplete[[#This Row],[Date]]&gt;TODAY(),0,IF(ISERROR(GETPIVOTDATA("No of Teams",'Tournaments and Scores'!$B$2,"Tournament",tComplete[[#This Row],[Tournament]])),-1,1))</f>
        <v>1</v>
      </c>
      <c r="C52" s="11" t="s">
        <v>160</v>
      </c>
      <c r="D52" t="s">
        <v>49</v>
      </c>
      <c r="E52" s="2">
        <v>46060</v>
      </c>
      <c r="F52" s="35"/>
      <c r="G52" s="2" t="s">
        <v>18</v>
      </c>
      <c r="H52" t="s">
        <v>230</v>
      </c>
      <c r="I52">
        <v>3</v>
      </c>
      <c r="J52" s="18" t="s">
        <v>836</v>
      </c>
    </row>
    <row r="53" spans="2:10" x14ac:dyDescent="0.2">
      <c r="B53" s="11">
        <f ca="1">IF(tComplete[[#This Row],[Date]]&gt;TODAY(),0,IF(ISERROR(GETPIVOTDATA("No of Teams",'Tournaments and Scores'!$B$2,"Tournament",tComplete[[#This Row],[Tournament]])),-1,1))</f>
        <v>1</v>
      </c>
      <c r="C53" s="11" t="s">
        <v>160</v>
      </c>
      <c r="D53" t="s">
        <v>222</v>
      </c>
      <c r="E53" s="2">
        <v>46068</v>
      </c>
      <c r="F53" s="35"/>
      <c r="G53" s="2" t="s">
        <v>18</v>
      </c>
      <c r="H53" t="s">
        <v>226</v>
      </c>
      <c r="I53">
        <v>2</v>
      </c>
      <c r="J53" s="47" t="s">
        <v>892</v>
      </c>
    </row>
    <row r="54" spans="2:10" x14ac:dyDescent="0.2">
      <c r="B54" s="11">
        <f ca="1">IF(tComplete[[#This Row],[Date]]&gt;TODAY(),0,IF(ISERROR(GETPIVOTDATA("No of Teams",'Tournaments and Scores'!$B$2,"Tournament",tComplete[[#This Row],[Tournament]])),-1,1))</f>
        <v>1</v>
      </c>
      <c r="C54" s="11" t="s">
        <v>19</v>
      </c>
      <c r="D54" t="s">
        <v>50</v>
      </c>
      <c r="E54" s="2">
        <v>46073</v>
      </c>
      <c r="F54" s="35"/>
      <c r="G54" s="2" t="s">
        <v>18</v>
      </c>
      <c r="H54" t="s">
        <v>229</v>
      </c>
      <c r="I54">
        <v>3</v>
      </c>
      <c r="J54" s="52" t="s">
        <v>921</v>
      </c>
    </row>
    <row r="55" spans="2:10" x14ac:dyDescent="0.2">
      <c r="B55" s="11">
        <f ca="1">IF(tComplete[[#This Row],[Date]]&gt;TODAY(),0,IF(ISERROR(GETPIVOTDATA("No of Teams",'Tournaments and Scores'!$B$2,"Tournament",tComplete[[#This Row],[Tournament]])),-1,1))</f>
        <v>1</v>
      </c>
      <c r="C55" s="11" t="s">
        <v>19</v>
      </c>
      <c r="D55" t="s">
        <v>225</v>
      </c>
      <c r="E55" s="2">
        <v>46074</v>
      </c>
      <c r="F55" s="35"/>
      <c r="G55" s="2" t="s">
        <v>18</v>
      </c>
      <c r="H55" t="s">
        <v>229</v>
      </c>
      <c r="I55">
        <v>2</v>
      </c>
      <c r="J55" s="18" t="s">
        <v>934</v>
      </c>
    </row>
    <row r="56" spans="2:10" x14ac:dyDescent="0.2">
      <c r="B56" s="11">
        <f ca="1">IF(tComplete[[#This Row],[Date]]&gt;TODAY(),0,IF(ISERROR(GETPIVOTDATA("No of Teams",'Tournaments and Scores'!$B$2,"Tournament",tComplete[[#This Row],[Tournament]])),-1,1))</f>
        <v>1</v>
      </c>
      <c r="C56" s="11" t="s">
        <v>16</v>
      </c>
      <c r="D56" t="s">
        <v>224</v>
      </c>
      <c r="E56" s="2">
        <v>46074</v>
      </c>
      <c r="F56" s="35"/>
      <c r="G56" s="2" t="s">
        <v>110</v>
      </c>
      <c r="H56" t="s">
        <v>233</v>
      </c>
      <c r="I56">
        <v>3</v>
      </c>
      <c r="J56" s="18" t="s">
        <v>947</v>
      </c>
    </row>
    <row r="57" spans="2:10" x14ac:dyDescent="0.2">
      <c r="B57" s="11">
        <f ca="1">IF(tComplete[[#This Row],[Date]]&gt;TODAY(),0,IF(ISERROR(GETPIVOTDATA("No of Teams",'Tournaments and Scores'!$B$2,"Tournament",tComplete[[#This Row],[Tournament]])),-1,1))</f>
        <v>1</v>
      </c>
      <c r="C57" s="11" t="s">
        <v>160</v>
      </c>
      <c r="D57" t="s">
        <v>52</v>
      </c>
      <c r="E57" s="2">
        <v>46074</v>
      </c>
      <c r="F57" s="35"/>
      <c r="G57" s="2" t="s">
        <v>18</v>
      </c>
      <c r="H57" t="s">
        <v>226</v>
      </c>
      <c r="I57">
        <v>3</v>
      </c>
      <c r="J57" s="18" t="s">
        <v>901</v>
      </c>
    </row>
    <row r="58" spans="2:10" x14ac:dyDescent="0.2">
      <c r="B58" s="11">
        <f ca="1">IF(tComplete[[#This Row],[Date]]&gt;TODAY(),0,IF(ISERROR(GETPIVOTDATA("No of Teams",'Tournaments and Scores'!$B$2,"Tournament",tComplete[[#This Row],[Tournament]])),-1,1))</f>
        <v>1</v>
      </c>
      <c r="C58" s="11" t="s">
        <v>160</v>
      </c>
      <c r="D58" t="s">
        <v>226</v>
      </c>
      <c r="E58" s="2">
        <v>46075</v>
      </c>
      <c r="F58" s="35"/>
      <c r="G58" s="2" t="s">
        <v>110</v>
      </c>
      <c r="H58" t="s">
        <v>233</v>
      </c>
      <c r="I58">
        <v>3</v>
      </c>
      <c r="J58" s="18" t="s">
        <v>944</v>
      </c>
    </row>
    <row r="59" spans="2:10" x14ac:dyDescent="0.2">
      <c r="B59" s="11">
        <f ca="1">IF(tComplete[[#This Row],[Date]]&gt;TODAY(),0,IF(ISERROR(GETPIVOTDATA("No of Teams",'Tournaments and Scores'!$B$2,"Tournament",tComplete[[#This Row],[Tournament]])),-1,1))</f>
        <v>1</v>
      </c>
      <c r="C59" s="11" t="s">
        <v>19</v>
      </c>
      <c r="D59" t="s">
        <v>229</v>
      </c>
      <c r="E59" s="2">
        <v>46081</v>
      </c>
      <c r="F59" s="35"/>
      <c r="G59" s="2" t="s">
        <v>110</v>
      </c>
      <c r="H59" t="s">
        <v>233</v>
      </c>
      <c r="I59">
        <v>3</v>
      </c>
      <c r="J59" s="42" t="s">
        <v>951</v>
      </c>
    </row>
    <row r="60" spans="2:10" x14ac:dyDescent="0.2">
      <c r="B60" s="11">
        <f ca="1">IF(tComplete[[#This Row],[Date]]&gt;TODAY(),0,IF(ISERROR(GETPIVOTDATA("No of Teams",'Tournaments and Scores'!$B$2,"Tournament",tComplete[[#This Row],[Tournament]])),-1,1))</f>
        <v>1</v>
      </c>
      <c r="C60" s="11" t="s">
        <v>160</v>
      </c>
      <c r="D60" t="s">
        <v>47</v>
      </c>
      <c r="E60" s="2">
        <v>46081</v>
      </c>
      <c r="F60" s="35"/>
      <c r="G60" s="2" t="s">
        <v>18</v>
      </c>
      <c r="H60" t="s">
        <v>230</v>
      </c>
      <c r="I60">
        <v>2</v>
      </c>
      <c r="J60" s="18" t="s">
        <v>957</v>
      </c>
    </row>
    <row r="61" spans="2:10" x14ac:dyDescent="0.2">
      <c r="B61" s="11">
        <f ca="1">IF(tComplete[[#This Row],[Date]]&gt;TODAY(),0,IF(ISERROR(GETPIVOTDATA("No of Teams",'Tournaments and Scores'!$B$2,"Tournament",tComplete[[#This Row],[Tournament]])),-1,1))</f>
        <v>1</v>
      </c>
      <c r="C61" s="11" t="s">
        <v>160</v>
      </c>
      <c r="D61" t="s">
        <v>227</v>
      </c>
      <c r="E61" s="2">
        <v>46081</v>
      </c>
      <c r="F61" s="35"/>
      <c r="G61" s="2" t="s">
        <v>110</v>
      </c>
      <c r="H61" t="s">
        <v>233</v>
      </c>
      <c r="I61">
        <v>3</v>
      </c>
      <c r="J61" s="18" t="s">
        <v>955</v>
      </c>
    </row>
    <row r="62" spans="2:10" x14ac:dyDescent="0.2">
      <c r="B62" s="11">
        <f ca="1">IF(tComplete[[#This Row],[Date]]&gt;TODAY(),0,IF(ISERROR(GETPIVOTDATA("No of Teams",'Tournaments and Scores'!$B$2,"Tournament",tComplete[[#This Row],[Tournament]])),-1,1))</f>
        <v>1</v>
      </c>
      <c r="C62" s="11" t="s">
        <v>160</v>
      </c>
      <c r="D62" t="s">
        <v>228</v>
      </c>
      <c r="E62" s="2">
        <v>46081</v>
      </c>
      <c r="F62" s="35"/>
      <c r="G62" s="2" t="s">
        <v>110</v>
      </c>
      <c r="H62" t="s">
        <v>233</v>
      </c>
      <c r="I62">
        <v>3</v>
      </c>
      <c r="J62" s="18" t="s">
        <v>953</v>
      </c>
    </row>
    <row r="63" spans="2:10" x14ac:dyDescent="0.2">
      <c r="B63" s="11">
        <f ca="1">IF(tComplete[[#This Row],[Date]]&gt;TODAY(),0,IF(ISERROR(GETPIVOTDATA("No of Teams",'Tournaments and Scores'!$B$2,"Tournament",tComplete[[#This Row],[Tournament]])),-1,1))</f>
        <v>1</v>
      </c>
      <c r="C63" s="11" t="s">
        <v>160</v>
      </c>
      <c r="D63" t="s">
        <v>53</v>
      </c>
      <c r="E63" s="2">
        <v>46081</v>
      </c>
      <c r="F63" s="35"/>
      <c r="G63" s="2" t="s">
        <v>18</v>
      </c>
      <c r="H63" t="s">
        <v>231</v>
      </c>
      <c r="I63">
        <v>2</v>
      </c>
      <c r="J63" s="42" t="s">
        <v>968</v>
      </c>
    </row>
    <row r="64" spans="2:10" x14ac:dyDescent="0.2">
      <c r="B64" s="11">
        <f ca="1">IF(tComplete[[#This Row],[Date]]&gt;TODAY(),0,IF(ISERROR(GETPIVOTDATA("No of Teams",'Tournaments and Scores'!$B$2,"Tournament",tComplete[[#This Row],[Tournament]])),-1,1))</f>
        <v>1</v>
      </c>
      <c r="C64" s="11" t="s">
        <v>160</v>
      </c>
      <c r="D64" t="s">
        <v>230</v>
      </c>
      <c r="E64" s="2">
        <v>46082</v>
      </c>
      <c r="F64" s="35"/>
      <c r="G64" s="54" t="s">
        <v>110</v>
      </c>
      <c r="H64" t="s">
        <v>233</v>
      </c>
      <c r="I64">
        <v>3</v>
      </c>
      <c r="J64" s="52" t="s">
        <v>983</v>
      </c>
    </row>
    <row r="65" spans="2:10" x14ac:dyDescent="0.2">
      <c r="B65" s="11">
        <f ca="1">IF(tComplete[[#This Row],[Date]]&gt;TODAY(),0,IF(ISERROR(GETPIVOTDATA("No of Teams",'Tournaments and Scores'!$B$2,"Tournament",tComplete[[#This Row],[Tournament]])),-1,1))</f>
        <v>1</v>
      </c>
      <c r="C65" s="11" t="s">
        <v>160</v>
      </c>
      <c r="D65" t="s">
        <v>231</v>
      </c>
      <c r="E65" s="2">
        <v>46082</v>
      </c>
      <c r="F65" s="35"/>
      <c r="G65" s="2" t="s">
        <v>110</v>
      </c>
      <c r="H65" t="s">
        <v>233</v>
      </c>
      <c r="I65">
        <v>3</v>
      </c>
      <c r="J65" s="18" t="s">
        <v>981</v>
      </c>
    </row>
    <row r="66" spans="2:10" x14ac:dyDescent="0.2">
      <c r="B66" s="11">
        <f ca="1">IF(tComplete[[#This Row],[Date]]&gt;TODAY(),0,IF(ISERROR(GETPIVOTDATA("No of Teams",'Tournaments and Scores'!$B$2,"Tournament",tComplete[[#This Row],[Tournament]])),-1,1))</f>
        <v>1</v>
      </c>
      <c r="C66" s="11" t="s">
        <v>160</v>
      </c>
      <c r="D66" t="s">
        <v>51</v>
      </c>
      <c r="E66" s="2">
        <v>46085</v>
      </c>
      <c r="F66" s="35"/>
      <c r="G66" s="54" t="s">
        <v>18</v>
      </c>
      <c r="H66" t="s">
        <v>232</v>
      </c>
      <c r="I66">
        <v>2</v>
      </c>
      <c r="J66" s="52" t="s">
        <v>1001</v>
      </c>
    </row>
    <row r="67" spans="2:10" x14ac:dyDescent="0.2">
      <c r="B67" s="11">
        <f ca="1">IF(tComplete[[#This Row],[Date]]&gt;TODAY(),0,IF(ISERROR(GETPIVOTDATA("No of Teams",'Tournaments and Scores'!$B$2,"Tournament",tComplete[[#This Row],[Tournament]])),-1,1))</f>
        <v>1</v>
      </c>
      <c r="C67" s="11" t="s">
        <v>160</v>
      </c>
      <c r="D67" t="s">
        <v>232</v>
      </c>
      <c r="E67" s="2">
        <v>46086</v>
      </c>
      <c r="F67" s="35"/>
      <c r="G67" s="54" t="s">
        <v>110</v>
      </c>
      <c r="H67" t="s">
        <v>233</v>
      </c>
      <c r="I67">
        <v>3</v>
      </c>
      <c r="J67" s="52" t="s">
        <v>1004</v>
      </c>
    </row>
    <row r="68" spans="2:10" x14ac:dyDescent="0.2">
      <c r="B68" s="11">
        <f ca="1">IF(tComplete[[#This Row],[Date]]&gt;TODAY(),0,IF(ISERROR(GETPIVOTDATA("No of Teams",'Tournaments and Scores'!$B$2,"Tournament",tComplete[[#This Row],[Tournament]])),-1,1))</f>
        <v>0</v>
      </c>
      <c r="C68" s="11" t="s">
        <v>179</v>
      </c>
      <c r="D68" t="s">
        <v>233</v>
      </c>
      <c r="E68" s="2">
        <v>46130</v>
      </c>
      <c r="F68" s="35"/>
      <c r="G68" s="54" t="s">
        <v>178</v>
      </c>
      <c r="J68" s="35"/>
    </row>
    <row r="69" spans="2:10" x14ac:dyDescent="0.2">
      <c r="B69" s="11" t="s">
        <v>54</v>
      </c>
      <c r="C69" s="11"/>
      <c r="D69">
        <f>SUBTOTAL(103,tComplete[Tournament])</f>
        <v>62</v>
      </c>
      <c r="I69">
        <f>SUBTOTAL(109,tComplete[Qualifiers])</f>
        <v>154</v>
      </c>
      <c r="J69" s="35"/>
    </row>
  </sheetData>
  <conditionalFormatting sqref="B7:C68">
    <cfRule type="iconSet" priority="176">
      <iconSet showValue="0">
        <cfvo type="percent" val="0"/>
        <cfvo type="num" val="-1" gte="0"/>
        <cfvo type="num" val="0" gte="0"/>
      </iconSet>
    </cfRule>
  </conditionalFormatting>
  <conditionalFormatting sqref="F7:F68">
    <cfRule type="iconSet" priority="178">
      <iconSet showValue="0">
        <cfvo type="percent" val="0"/>
        <cfvo type="num" val="-1" gte="0"/>
        <cfvo type="num" val="0" gte="0"/>
      </iconSet>
    </cfRule>
  </conditionalFormatting>
  <hyperlinks>
    <hyperlink ref="J8" r:id="rId1" xr:uid="{5A7C6211-EDB6-E34F-90D8-735C226E9BD2}"/>
    <hyperlink ref="J12" r:id="rId2" xr:uid="{5F4249BB-6E8D-4141-9980-B93AC87E2B92}"/>
    <hyperlink ref="J10" r:id="rId3" xr:uid="{A84F6A94-5D6F-6D4A-B9DC-6D03F270E165}"/>
    <hyperlink ref="J7" r:id="rId4" xr:uid="{863600F3-5B84-5D4F-91F8-8D7E8BA39438}"/>
    <hyperlink ref="J15" r:id="rId5" xr:uid="{D7052601-7A33-6347-B8E5-9A734AFB6554}"/>
    <hyperlink ref="J21" r:id="rId6" xr:uid="{1CE34187-78C0-784F-943A-A1E565061FE9}"/>
    <hyperlink ref="J22" r:id="rId7" xr:uid="{AC865566-3D01-DD4D-9AC9-23E9A891555E}"/>
    <hyperlink ref="J23" r:id="rId8" xr:uid="{1B4D725A-820A-5144-BE14-9F53C0BEB7AE}"/>
    <hyperlink ref="J24" r:id="rId9" xr:uid="{E34B1B54-CFA9-B843-8C2B-0F8C41E55BA5}"/>
    <hyperlink ref="J25" r:id="rId10" xr:uid="{A5DAC05D-0717-2E43-BD5E-68886A08FCA8}"/>
    <hyperlink ref="J17" r:id="rId11" xr:uid="{0B0D5C2B-E842-894E-8F7F-B564DA7DF42C}"/>
    <hyperlink ref="J9" r:id="rId12" xr:uid="{E1B815F8-B938-8143-B26C-22278B4863D7}"/>
    <hyperlink ref="J14" r:id="rId13" xr:uid="{61C96EC1-BB73-A649-B8BE-B5C2E093486A}"/>
    <hyperlink ref="J13" r:id="rId14" xr:uid="{BE469ED0-BB7B-1248-BF41-516E2002451F}"/>
    <hyperlink ref="J11" r:id="rId15" xr:uid="{174AB308-667C-0947-8F4E-6699F8796FDC}"/>
    <hyperlink ref="J16" r:id="rId16" xr:uid="{792E84D9-1235-9744-BD8C-8214A7191693}"/>
    <hyperlink ref="J19" r:id="rId17" xr:uid="{C8A11FA7-4ADC-CE40-8961-32A9D9B161AC}"/>
    <hyperlink ref="J26" r:id="rId18" xr:uid="{35FADC02-AEBE-9C41-86CA-273CDE24F466}"/>
    <hyperlink ref="J27" r:id="rId19" xr:uid="{AC5A986C-38D5-304D-B423-AD079CEA53CC}"/>
    <hyperlink ref="J29" r:id="rId20" xr:uid="{3A5C7893-6237-C343-9588-DFC1D40266BE}"/>
    <hyperlink ref="J34" r:id="rId21" xr:uid="{9815135F-45FC-C54D-B171-F670356547E7}"/>
    <hyperlink ref="J33" r:id="rId22" xr:uid="{14C0D379-B77A-6E43-B60C-16BB3CC18AC9}"/>
    <hyperlink ref="J35" r:id="rId23" xr:uid="{09072296-2458-6C46-8B8C-C2B6C76F2349}"/>
    <hyperlink ref="J36" r:id="rId24" xr:uid="{60073286-44A2-AA45-81ED-69ABE7EAF459}"/>
    <hyperlink ref="J37" r:id="rId25" xr:uid="{2CC937B7-0B75-DC44-B8F9-B163DE8772F1}"/>
    <hyperlink ref="J38" r:id="rId26" xr:uid="{62774619-311B-0E4B-BDA0-59BE8E10D576}"/>
    <hyperlink ref="J39" r:id="rId27" xr:uid="{C7535D4E-72FA-A245-936F-8DCFCC030B3E}"/>
    <hyperlink ref="J40" r:id="rId28" xr:uid="{E51FE102-7E77-6744-9A3A-C5E39429B88E}"/>
    <hyperlink ref="J41" r:id="rId29" xr:uid="{E9510C64-C51C-4E4B-9DD9-8E8170046BB7}"/>
    <hyperlink ref="J42" r:id="rId30" xr:uid="{BA0DAB1D-ACF5-A948-B420-A0BDCD5FA2B3}"/>
    <hyperlink ref="J43" r:id="rId31" xr:uid="{B2CD2C84-C552-0546-9F7D-57CE924098BB}"/>
    <hyperlink ref="J44" r:id="rId32" xr:uid="{C89817D3-69ED-284B-916A-A90F861B2966}"/>
    <hyperlink ref="J45" r:id="rId33" xr:uid="{D1F867A7-135C-9F45-9580-D851C385832A}"/>
    <hyperlink ref="J46" r:id="rId34" xr:uid="{E0A115B1-F9FC-2E4D-9DAC-586EC097DC53}"/>
    <hyperlink ref="J48" r:id="rId35" xr:uid="{3F6BBE11-A022-C34B-B2B3-820E5469754B}"/>
    <hyperlink ref="J47" r:id="rId36" xr:uid="{793CF6D3-D6C4-B149-8FB1-C814C1FD5703}"/>
    <hyperlink ref="J51" r:id="rId37" xr:uid="{8563F2FC-F1D7-3C4D-8C97-015BADE894A2}"/>
    <hyperlink ref="J30" r:id="rId38" xr:uid="{5B5D8287-EBD3-3E46-BFB0-B3D236DEBB1D}"/>
    <hyperlink ref="J53" r:id="rId39" xr:uid="{552C5016-5CFD-CA42-ACA1-01F82C03A7CD}"/>
    <hyperlink ref="J65" r:id="rId40" xr:uid="{5E0D0619-1866-B446-BC54-C8DAE5775202}"/>
  </hyperlinks>
  <pageMargins left="0.7" right="0.7" top="0.75" bottom="0.75" header="0.3" footer="0.3"/>
  <pageSetup paperSize="9" orientation="portrait" r:id="rId41"/>
  <tableParts count="1">
    <tablePart r:id="rId4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B1:Q65"/>
  <sheetViews>
    <sheetView zoomScaleNormal="100" workbookViewId="0">
      <pane ySplit="3" topLeftCell="A4" activePane="bottomLeft" state="frozen"/>
      <selection activeCell="K27" sqref="K27"/>
      <selection pane="bottomLeft" activeCell="F14" sqref="F14"/>
    </sheetView>
  </sheetViews>
  <sheetFormatPr baseColWidth="10" defaultColWidth="8.83203125" defaultRowHeight="15" x14ac:dyDescent="0.2"/>
  <cols>
    <col min="2" max="2" width="33" bestFit="1" customWidth="1"/>
    <col min="3" max="3" width="10.33203125" bestFit="1" customWidth="1"/>
    <col min="4" max="4" width="33.5" bestFit="1" customWidth="1"/>
    <col min="5" max="16" width="8.33203125" bestFit="1" customWidth="1"/>
    <col min="17" max="17" width="13.6640625" bestFit="1" customWidth="1"/>
    <col min="18" max="18" width="10" bestFit="1" customWidth="1"/>
    <col min="19" max="19" width="8.1640625" bestFit="1" customWidth="1"/>
    <col min="20" max="20" width="10.6640625" bestFit="1" customWidth="1"/>
    <col min="21" max="33" width="24.33203125" customWidth="1"/>
    <col min="34" max="48" width="24.33203125" bestFit="1" customWidth="1"/>
    <col min="49" max="51" width="24.33203125" customWidth="1"/>
    <col min="52" max="52" width="11.33203125" customWidth="1"/>
    <col min="53" max="59" width="32.33203125" bestFit="1" customWidth="1"/>
    <col min="60" max="60" width="15.1640625" customWidth="1"/>
    <col min="61" max="74" width="15.5" bestFit="1" customWidth="1"/>
    <col min="75" max="75" width="14.33203125" customWidth="1"/>
    <col min="76" max="87" width="25.1640625" bestFit="1" customWidth="1"/>
    <col min="88" max="88" width="20" customWidth="1"/>
    <col min="89" max="101" width="25" bestFit="1" customWidth="1"/>
    <col min="102" max="102" width="15.6640625" customWidth="1"/>
    <col min="103" max="110" width="22.5" bestFit="1" customWidth="1"/>
    <col min="111" max="111" width="13.1640625" customWidth="1"/>
    <col min="112" max="112" width="11.33203125" customWidth="1"/>
    <col min="113" max="113" width="15.1640625" bestFit="1" customWidth="1"/>
    <col min="114" max="114" width="11.33203125" bestFit="1" customWidth="1"/>
  </cols>
  <sheetData>
    <row r="1" spans="2:17" ht="409.5" customHeight="1" x14ac:dyDescent="0.2"/>
    <row r="2" spans="2:17" x14ac:dyDescent="0.2">
      <c r="B2" s="12" t="s">
        <v>55</v>
      </c>
      <c r="C2" s="12"/>
      <c r="D2" s="12"/>
      <c r="E2" s="64" t="s">
        <v>56</v>
      </c>
      <c r="F2" s="64"/>
      <c r="G2" s="64"/>
      <c r="H2" s="64"/>
      <c r="I2" s="64"/>
      <c r="J2" s="64"/>
      <c r="K2" s="64"/>
      <c r="L2" s="64"/>
      <c r="M2" s="64"/>
      <c r="N2" s="64"/>
      <c r="O2" s="64"/>
      <c r="P2" s="64"/>
      <c r="Q2" s="64"/>
    </row>
    <row r="3" spans="2:17" x14ac:dyDescent="0.2">
      <c r="B3" s="3" t="s">
        <v>11</v>
      </c>
      <c r="C3" s="3" t="s">
        <v>12</v>
      </c>
      <c r="D3" s="12" t="s">
        <v>9</v>
      </c>
      <c r="E3" s="4" t="s">
        <v>371</v>
      </c>
      <c r="F3" s="4" t="s">
        <v>138</v>
      </c>
      <c r="G3" s="4" t="s">
        <v>57</v>
      </c>
      <c r="H3" s="4" t="s">
        <v>58</v>
      </c>
      <c r="I3" s="4" t="s">
        <v>59</v>
      </c>
      <c r="J3" s="4" t="s">
        <v>60</v>
      </c>
      <c r="K3" s="4" t="s">
        <v>61</v>
      </c>
      <c r="L3" s="4" t="s">
        <v>62</v>
      </c>
      <c r="M3" s="4" t="s">
        <v>186</v>
      </c>
      <c r="N3" s="4" t="s">
        <v>193</v>
      </c>
      <c r="O3" s="4" t="s">
        <v>194</v>
      </c>
      <c r="P3" s="4" t="s">
        <v>1002</v>
      </c>
      <c r="Q3" s="65" t="s">
        <v>202</v>
      </c>
    </row>
    <row r="4" spans="2:17" x14ac:dyDescent="0.2">
      <c r="B4" t="s">
        <v>234</v>
      </c>
      <c r="C4" t="s">
        <v>18</v>
      </c>
      <c r="D4" t="s">
        <v>52</v>
      </c>
      <c r="E4" s="63"/>
      <c r="F4" s="63"/>
      <c r="G4" s="63">
        <v>2</v>
      </c>
      <c r="H4" s="63">
        <v>6</v>
      </c>
      <c r="I4" s="63">
        <v>6</v>
      </c>
      <c r="J4" s="63"/>
      <c r="K4" s="63">
        <v>2</v>
      </c>
      <c r="L4" s="63">
        <v>2</v>
      </c>
      <c r="M4" s="63"/>
      <c r="N4" s="63"/>
      <c r="O4" s="63"/>
      <c r="P4" s="63"/>
      <c r="Q4" s="63">
        <v>18</v>
      </c>
    </row>
    <row r="5" spans="2:17" x14ac:dyDescent="0.2">
      <c r="D5" t="s">
        <v>36</v>
      </c>
      <c r="E5" s="63"/>
      <c r="F5" s="63"/>
      <c r="G5" s="63">
        <v>2</v>
      </c>
      <c r="H5" s="63">
        <v>5</v>
      </c>
      <c r="I5" s="63"/>
      <c r="J5" s="63">
        <v>1</v>
      </c>
      <c r="K5" s="63">
        <v>1</v>
      </c>
      <c r="L5" s="63"/>
      <c r="M5" s="63">
        <v>1</v>
      </c>
      <c r="N5" s="63"/>
      <c r="O5" s="63"/>
      <c r="P5" s="63"/>
      <c r="Q5" s="63">
        <v>10</v>
      </c>
    </row>
    <row r="6" spans="2:17" x14ac:dyDescent="0.2">
      <c r="D6" t="s">
        <v>47</v>
      </c>
      <c r="E6" s="63"/>
      <c r="F6" s="63"/>
      <c r="G6" s="63"/>
      <c r="H6" s="63">
        <v>2</v>
      </c>
      <c r="I6" s="63">
        <v>3</v>
      </c>
      <c r="J6" s="63">
        <v>1</v>
      </c>
      <c r="K6" s="63">
        <v>2</v>
      </c>
      <c r="L6" s="63"/>
      <c r="M6" s="63"/>
      <c r="N6" s="63"/>
      <c r="O6" s="63">
        <v>1</v>
      </c>
      <c r="P6" s="63"/>
      <c r="Q6" s="63">
        <v>9</v>
      </c>
    </row>
    <row r="7" spans="2:17" x14ac:dyDescent="0.2">
      <c r="D7" t="s">
        <v>17</v>
      </c>
      <c r="E7" s="63"/>
      <c r="F7" s="63"/>
      <c r="G7" s="63">
        <v>2</v>
      </c>
      <c r="H7" s="63">
        <v>2</v>
      </c>
      <c r="I7" s="63">
        <v>4</v>
      </c>
      <c r="J7" s="63">
        <v>2</v>
      </c>
      <c r="K7" s="63">
        <v>1</v>
      </c>
      <c r="L7" s="63"/>
      <c r="M7" s="63"/>
      <c r="N7" s="63">
        <v>1</v>
      </c>
      <c r="O7" s="63"/>
      <c r="P7" s="63"/>
      <c r="Q7" s="63">
        <v>12</v>
      </c>
    </row>
    <row r="8" spans="2:17" x14ac:dyDescent="0.2">
      <c r="D8" t="s">
        <v>153</v>
      </c>
      <c r="E8" s="63"/>
      <c r="F8" s="63">
        <v>1</v>
      </c>
      <c r="G8" s="63"/>
      <c r="H8" s="63"/>
      <c r="I8" s="63">
        <v>2</v>
      </c>
      <c r="J8" s="63">
        <v>6</v>
      </c>
      <c r="K8" s="63">
        <v>2</v>
      </c>
      <c r="L8" s="63">
        <v>1</v>
      </c>
      <c r="M8" s="63"/>
      <c r="N8" s="63"/>
      <c r="O8" s="63"/>
      <c r="P8" s="63"/>
      <c r="Q8" s="63">
        <v>12</v>
      </c>
    </row>
    <row r="9" spans="2:17" x14ac:dyDescent="0.2">
      <c r="D9" t="s">
        <v>30</v>
      </c>
      <c r="E9" s="63">
        <v>1</v>
      </c>
      <c r="F9" s="63"/>
      <c r="G9" s="63">
        <v>1</v>
      </c>
      <c r="H9" s="63">
        <v>1</v>
      </c>
      <c r="I9" s="63">
        <v>4</v>
      </c>
      <c r="J9" s="63">
        <v>1</v>
      </c>
      <c r="K9" s="63">
        <v>2</v>
      </c>
      <c r="L9" s="63">
        <v>2</v>
      </c>
      <c r="M9" s="63">
        <v>2</v>
      </c>
      <c r="N9" s="63"/>
      <c r="O9" s="63"/>
      <c r="P9" s="63"/>
      <c r="Q9" s="63">
        <v>14</v>
      </c>
    </row>
    <row r="10" spans="2:17" x14ac:dyDescent="0.2">
      <c r="D10" t="s">
        <v>41</v>
      </c>
      <c r="E10" s="63"/>
      <c r="F10" s="63"/>
      <c r="G10" s="63">
        <v>6</v>
      </c>
      <c r="H10" s="63">
        <v>6</v>
      </c>
      <c r="I10" s="63">
        <v>3</v>
      </c>
      <c r="J10" s="63">
        <v>3</v>
      </c>
      <c r="K10" s="63">
        <v>2</v>
      </c>
      <c r="L10" s="63">
        <v>1</v>
      </c>
      <c r="M10" s="63">
        <v>1</v>
      </c>
      <c r="N10" s="63">
        <v>1</v>
      </c>
      <c r="O10" s="63"/>
      <c r="P10" s="63"/>
      <c r="Q10" s="63">
        <v>23</v>
      </c>
    </row>
    <row r="11" spans="2:17" x14ac:dyDescent="0.2">
      <c r="D11" t="s">
        <v>223</v>
      </c>
      <c r="E11" s="63"/>
      <c r="F11" s="63"/>
      <c r="G11" s="63">
        <v>2</v>
      </c>
      <c r="H11" s="63">
        <v>2</v>
      </c>
      <c r="I11" s="63">
        <v>5</v>
      </c>
      <c r="J11" s="63">
        <v>2</v>
      </c>
      <c r="K11" s="63">
        <v>1</v>
      </c>
      <c r="L11" s="63"/>
      <c r="M11" s="63"/>
      <c r="N11" s="63"/>
      <c r="O11" s="63"/>
      <c r="P11" s="63"/>
      <c r="Q11" s="63">
        <v>12</v>
      </c>
    </row>
    <row r="12" spans="2:17" x14ac:dyDescent="0.2">
      <c r="D12" t="s">
        <v>42</v>
      </c>
      <c r="E12" s="63"/>
      <c r="F12" s="63"/>
      <c r="G12" s="63">
        <v>1</v>
      </c>
      <c r="H12" s="63">
        <v>2</v>
      </c>
      <c r="I12" s="63">
        <v>3</v>
      </c>
      <c r="J12" s="63">
        <v>1</v>
      </c>
      <c r="K12" s="63">
        <v>3</v>
      </c>
      <c r="L12" s="63">
        <v>2</v>
      </c>
      <c r="M12" s="63">
        <v>1</v>
      </c>
      <c r="N12" s="63">
        <v>1</v>
      </c>
      <c r="O12" s="63"/>
      <c r="P12" s="63"/>
      <c r="Q12" s="63">
        <v>14</v>
      </c>
    </row>
    <row r="13" spans="2:17" x14ac:dyDescent="0.2">
      <c r="D13" t="s">
        <v>37</v>
      </c>
      <c r="E13" s="63">
        <v>1</v>
      </c>
      <c r="F13" s="63">
        <v>1</v>
      </c>
      <c r="G13" s="63">
        <v>3</v>
      </c>
      <c r="H13" s="63">
        <v>6</v>
      </c>
      <c r="I13" s="63">
        <v>4</v>
      </c>
      <c r="J13" s="63">
        <v>2</v>
      </c>
      <c r="K13" s="63">
        <v>1</v>
      </c>
      <c r="L13" s="63"/>
      <c r="M13" s="63"/>
      <c r="N13" s="63"/>
      <c r="O13" s="63"/>
      <c r="P13" s="63"/>
      <c r="Q13" s="63">
        <v>18</v>
      </c>
    </row>
    <row r="14" spans="2:17" x14ac:dyDescent="0.2">
      <c r="D14" t="s">
        <v>48</v>
      </c>
      <c r="E14" s="63"/>
      <c r="F14" s="63">
        <v>1</v>
      </c>
      <c r="G14" s="63">
        <v>4</v>
      </c>
      <c r="H14" s="63">
        <v>2</v>
      </c>
      <c r="I14" s="63">
        <v>5</v>
      </c>
      <c r="J14" s="63"/>
      <c r="K14" s="63"/>
      <c r="L14" s="63"/>
      <c r="M14" s="63"/>
      <c r="N14" s="63"/>
      <c r="O14" s="63"/>
      <c r="P14" s="63"/>
      <c r="Q14" s="63">
        <v>12</v>
      </c>
    </row>
    <row r="15" spans="2:17" x14ac:dyDescent="0.2">
      <c r="D15" t="s">
        <v>24</v>
      </c>
      <c r="E15" s="63"/>
      <c r="F15" s="63"/>
      <c r="G15" s="63"/>
      <c r="H15" s="63"/>
      <c r="I15" s="63">
        <v>2</v>
      </c>
      <c r="J15" s="63">
        <v>2</v>
      </c>
      <c r="K15" s="63">
        <v>1</v>
      </c>
      <c r="L15" s="63">
        <v>1</v>
      </c>
      <c r="M15" s="63"/>
      <c r="N15" s="63"/>
      <c r="O15" s="63"/>
      <c r="P15" s="63"/>
      <c r="Q15" s="63">
        <v>6</v>
      </c>
    </row>
    <row r="16" spans="2:17" x14ac:dyDescent="0.2">
      <c r="D16" t="s">
        <v>149</v>
      </c>
      <c r="E16" s="63"/>
      <c r="F16" s="63"/>
      <c r="G16" s="63">
        <v>3</v>
      </c>
      <c r="H16" s="63">
        <v>4</v>
      </c>
      <c r="I16" s="63"/>
      <c r="J16" s="63"/>
      <c r="K16" s="63"/>
      <c r="L16" s="63"/>
      <c r="M16" s="63">
        <v>1</v>
      </c>
      <c r="N16" s="63"/>
      <c r="O16" s="63"/>
      <c r="P16" s="63"/>
      <c r="Q16" s="63">
        <v>8</v>
      </c>
    </row>
    <row r="17" spans="4:17" x14ac:dyDescent="0.2">
      <c r="D17" t="s">
        <v>31</v>
      </c>
      <c r="E17" s="63"/>
      <c r="F17" s="63">
        <v>1</v>
      </c>
      <c r="G17" s="63"/>
      <c r="H17" s="63">
        <v>3</v>
      </c>
      <c r="I17" s="63">
        <v>4</v>
      </c>
      <c r="J17" s="63"/>
      <c r="K17" s="63">
        <v>1</v>
      </c>
      <c r="L17" s="63"/>
      <c r="M17" s="63">
        <v>1</v>
      </c>
      <c r="N17" s="63"/>
      <c r="O17" s="63"/>
      <c r="P17" s="63"/>
      <c r="Q17" s="63">
        <v>10</v>
      </c>
    </row>
    <row r="18" spans="4:17" x14ac:dyDescent="0.2">
      <c r="D18" t="s">
        <v>151</v>
      </c>
      <c r="E18" s="63"/>
      <c r="F18" s="63"/>
      <c r="G18" s="63"/>
      <c r="H18" s="63">
        <v>2</v>
      </c>
      <c r="I18" s="63">
        <v>2</v>
      </c>
      <c r="J18" s="63"/>
      <c r="K18" s="63"/>
      <c r="L18" s="63">
        <v>3</v>
      </c>
      <c r="M18" s="63"/>
      <c r="N18" s="63"/>
      <c r="O18" s="63"/>
      <c r="P18" s="63"/>
      <c r="Q18" s="63">
        <v>7</v>
      </c>
    </row>
    <row r="19" spans="4:17" x14ac:dyDescent="0.2">
      <c r="D19" t="s">
        <v>156</v>
      </c>
      <c r="E19" s="63"/>
      <c r="F19" s="63"/>
      <c r="G19" s="63">
        <v>2</v>
      </c>
      <c r="H19" s="63">
        <v>2</v>
      </c>
      <c r="I19" s="63">
        <v>1</v>
      </c>
      <c r="J19" s="63"/>
      <c r="K19" s="63"/>
      <c r="L19" s="63">
        <v>2</v>
      </c>
      <c r="M19" s="63"/>
      <c r="N19" s="63"/>
      <c r="O19" s="63"/>
      <c r="P19" s="63"/>
      <c r="Q19" s="63">
        <v>7</v>
      </c>
    </row>
    <row r="20" spans="4:17" x14ac:dyDescent="0.2">
      <c r="D20" t="s">
        <v>155</v>
      </c>
      <c r="E20" s="63"/>
      <c r="F20" s="63"/>
      <c r="G20" s="63">
        <v>4</v>
      </c>
      <c r="H20" s="63">
        <v>1</v>
      </c>
      <c r="I20" s="63">
        <v>5</v>
      </c>
      <c r="J20" s="63">
        <v>1</v>
      </c>
      <c r="K20" s="63"/>
      <c r="L20" s="63">
        <v>1</v>
      </c>
      <c r="M20" s="63"/>
      <c r="N20" s="63">
        <v>1</v>
      </c>
      <c r="O20" s="63"/>
      <c r="P20" s="63"/>
      <c r="Q20" s="63">
        <v>13</v>
      </c>
    </row>
    <row r="21" spans="4:17" x14ac:dyDescent="0.2">
      <c r="D21" t="s">
        <v>43</v>
      </c>
      <c r="E21" s="63"/>
      <c r="F21" s="63"/>
      <c r="G21" s="63">
        <v>1</v>
      </c>
      <c r="H21" s="63"/>
      <c r="I21" s="63">
        <v>4</v>
      </c>
      <c r="J21" s="63"/>
      <c r="K21" s="63"/>
      <c r="L21" s="63"/>
      <c r="M21" s="63">
        <v>3</v>
      </c>
      <c r="N21" s="63"/>
      <c r="O21" s="63">
        <v>1</v>
      </c>
      <c r="P21" s="63"/>
      <c r="Q21" s="63">
        <v>9</v>
      </c>
    </row>
    <row r="22" spans="4:17" x14ac:dyDescent="0.2">
      <c r="D22" t="s">
        <v>44</v>
      </c>
      <c r="E22" s="63"/>
      <c r="F22" s="63"/>
      <c r="G22" s="63">
        <v>4</v>
      </c>
      <c r="H22" s="63">
        <v>1</v>
      </c>
      <c r="I22" s="63">
        <v>2</v>
      </c>
      <c r="J22" s="63">
        <v>1</v>
      </c>
      <c r="K22" s="63">
        <v>1</v>
      </c>
      <c r="L22" s="63">
        <v>1</v>
      </c>
      <c r="M22" s="63"/>
      <c r="N22" s="63">
        <v>1</v>
      </c>
      <c r="O22" s="63"/>
      <c r="P22" s="63"/>
      <c r="Q22" s="63">
        <v>11</v>
      </c>
    </row>
    <row r="23" spans="4:17" x14ac:dyDescent="0.2">
      <c r="D23" t="s">
        <v>21</v>
      </c>
      <c r="E23" s="63"/>
      <c r="F23" s="63">
        <v>2</v>
      </c>
      <c r="G23" s="63">
        <v>3</v>
      </c>
      <c r="H23" s="63">
        <v>2</v>
      </c>
      <c r="I23" s="63">
        <v>2</v>
      </c>
      <c r="J23" s="63">
        <v>2</v>
      </c>
      <c r="K23" s="63">
        <v>1</v>
      </c>
      <c r="L23" s="63">
        <v>1</v>
      </c>
      <c r="M23" s="63"/>
      <c r="N23" s="63"/>
      <c r="O23" s="63"/>
      <c r="P23" s="63"/>
      <c r="Q23" s="63">
        <v>13</v>
      </c>
    </row>
    <row r="24" spans="4:17" x14ac:dyDescent="0.2">
      <c r="D24" t="s">
        <v>157</v>
      </c>
      <c r="E24" s="63"/>
      <c r="F24" s="63"/>
      <c r="G24" s="63">
        <v>1</v>
      </c>
      <c r="H24" s="63">
        <v>4</v>
      </c>
      <c r="I24" s="63">
        <v>2</v>
      </c>
      <c r="J24" s="63">
        <v>1</v>
      </c>
      <c r="K24" s="63">
        <v>1</v>
      </c>
      <c r="L24" s="63"/>
      <c r="M24" s="63"/>
      <c r="N24" s="63"/>
      <c r="O24" s="63"/>
      <c r="P24" s="63"/>
      <c r="Q24" s="63">
        <v>9</v>
      </c>
    </row>
    <row r="25" spans="4:17" x14ac:dyDescent="0.2">
      <c r="D25" t="s">
        <v>152</v>
      </c>
      <c r="E25" s="63"/>
      <c r="F25" s="63"/>
      <c r="G25" s="63">
        <v>1</v>
      </c>
      <c r="H25" s="63">
        <v>3</v>
      </c>
      <c r="I25" s="63">
        <v>2</v>
      </c>
      <c r="J25" s="63">
        <v>3</v>
      </c>
      <c r="K25" s="63"/>
      <c r="L25" s="63"/>
      <c r="M25" s="63"/>
      <c r="N25" s="63"/>
      <c r="O25" s="63"/>
      <c r="P25" s="63"/>
      <c r="Q25" s="63">
        <v>9</v>
      </c>
    </row>
    <row r="26" spans="4:17" x14ac:dyDescent="0.2">
      <c r="D26" t="s">
        <v>146</v>
      </c>
      <c r="E26" s="63"/>
      <c r="F26" s="63"/>
      <c r="G26" s="63">
        <v>2</v>
      </c>
      <c r="H26" s="63">
        <v>5</v>
      </c>
      <c r="I26" s="63">
        <v>3</v>
      </c>
      <c r="J26" s="63">
        <v>1</v>
      </c>
      <c r="K26" s="63">
        <v>1</v>
      </c>
      <c r="L26" s="63"/>
      <c r="M26" s="63">
        <v>1</v>
      </c>
      <c r="N26" s="63"/>
      <c r="O26" s="63"/>
      <c r="P26" s="63"/>
      <c r="Q26" s="63">
        <v>13</v>
      </c>
    </row>
    <row r="27" spans="4:17" x14ac:dyDescent="0.2">
      <c r="D27" t="s">
        <v>38</v>
      </c>
      <c r="E27" s="63"/>
      <c r="F27" s="63"/>
      <c r="G27" s="63">
        <v>1</v>
      </c>
      <c r="H27" s="63">
        <v>5</v>
      </c>
      <c r="I27" s="63">
        <v>2</v>
      </c>
      <c r="J27" s="63">
        <v>4</v>
      </c>
      <c r="K27" s="63">
        <v>1</v>
      </c>
      <c r="L27" s="63"/>
      <c r="M27" s="63"/>
      <c r="N27" s="63"/>
      <c r="O27" s="63"/>
      <c r="P27" s="63"/>
      <c r="Q27" s="63">
        <v>13</v>
      </c>
    </row>
    <row r="28" spans="4:17" x14ac:dyDescent="0.2">
      <c r="D28" t="s">
        <v>39</v>
      </c>
      <c r="E28" s="63"/>
      <c r="F28" s="63"/>
      <c r="G28" s="63">
        <v>2</v>
      </c>
      <c r="H28" s="63">
        <v>1</v>
      </c>
      <c r="I28" s="63">
        <v>1</v>
      </c>
      <c r="J28" s="63">
        <v>4</v>
      </c>
      <c r="K28" s="63">
        <v>1</v>
      </c>
      <c r="L28" s="63">
        <v>1</v>
      </c>
      <c r="M28" s="63">
        <v>1</v>
      </c>
      <c r="N28" s="63">
        <v>1</v>
      </c>
      <c r="O28" s="63">
        <v>1</v>
      </c>
      <c r="P28" s="63"/>
      <c r="Q28" s="63">
        <v>13</v>
      </c>
    </row>
    <row r="29" spans="4:17" x14ac:dyDescent="0.2">
      <c r="D29" t="s">
        <v>154</v>
      </c>
      <c r="E29" s="63"/>
      <c r="F29" s="63"/>
      <c r="G29" s="63"/>
      <c r="H29" s="63"/>
      <c r="I29" s="63"/>
      <c r="J29" s="63">
        <v>1</v>
      </c>
      <c r="K29" s="63"/>
      <c r="L29" s="63"/>
      <c r="M29" s="63">
        <v>1</v>
      </c>
      <c r="N29" s="63"/>
      <c r="O29" s="63"/>
      <c r="P29" s="63"/>
      <c r="Q29" s="63">
        <v>2</v>
      </c>
    </row>
    <row r="30" spans="4:17" x14ac:dyDescent="0.2">
      <c r="D30" t="s">
        <v>35</v>
      </c>
      <c r="E30" s="63"/>
      <c r="F30" s="63">
        <v>1</v>
      </c>
      <c r="G30" s="63"/>
      <c r="H30" s="63">
        <v>3</v>
      </c>
      <c r="I30" s="63">
        <v>2</v>
      </c>
      <c r="J30" s="63">
        <v>3</v>
      </c>
      <c r="K30" s="63"/>
      <c r="L30" s="63">
        <v>1</v>
      </c>
      <c r="M30" s="63"/>
      <c r="N30" s="63"/>
      <c r="O30" s="63"/>
      <c r="P30" s="63"/>
      <c r="Q30" s="63">
        <v>10</v>
      </c>
    </row>
    <row r="31" spans="4:17" x14ac:dyDescent="0.2">
      <c r="D31" t="s">
        <v>220</v>
      </c>
      <c r="E31" s="63"/>
      <c r="F31" s="63"/>
      <c r="G31" s="63">
        <v>3</v>
      </c>
      <c r="H31" s="63">
        <v>1</v>
      </c>
      <c r="I31" s="63">
        <v>3</v>
      </c>
      <c r="J31" s="63">
        <v>3</v>
      </c>
      <c r="K31" s="63">
        <v>3</v>
      </c>
      <c r="L31" s="63"/>
      <c r="M31" s="63">
        <v>1</v>
      </c>
      <c r="N31" s="63">
        <v>1</v>
      </c>
      <c r="O31" s="63"/>
      <c r="P31" s="63"/>
      <c r="Q31" s="63">
        <v>15</v>
      </c>
    </row>
    <row r="32" spans="4:17" x14ac:dyDescent="0.2">
      <c r="D32" t="s">
        <v>32</v>
      </c>
      <c r="E32" s="63"/>
      <c r="F32" s="63"/>
      <c r="G32" s="63">
        <v>6</v>
      </c>
      <c r="H32" s="63">
        <v>3</v>
      </c>
      <c r="I32" s="63">
        <v>3</v>
      </c>
      <c r="J32" s="63">
        <v>3</v>
      </c>
      <c r="K32" s="63">
        <v>3</v>
      </c>
      <c r="L32" s="63">
        <v>2</v>
      </c>
      <c r="M32" s="63">
        <v>1</v>
      </c>
      <c r="N32" s="63"/>
      <c r="O32" s="63">
        <v>2</v>
      </c>
      <c r="P32" s="63"/>
      <c r="Q32" s="63">
        <v>23</v>
      </c>
    </row>
    <row r="33" spans="4:17" x14ac:dyDescent="0.2">
      <c r="D33" t="s">
        <v>222</v>
      </c>
      <c r="E33" s="63"/>
      <c r="F33" s="63"/>
      <c r="G33" s="63"/>
      <c r="H33" s="63">
        <v>2</v>
      </c>
      <c r="I33" s="63">
        <v>2</v>
      </c>
      <c r="J33" s="63">
        <v>1</v>
      </c>
      <c r="K33" s="63">
        <v>2</v>
      </c>
      <c r="L33" s="63"/>
      <c r="M33" s="63"/>
      <c r="N33" s="63"/>
      <c r="O33" s="63"/>
      <c r="P33" s="63"/>
      <c r="Q33" s="63">
        <v>7</v>
      </c>
    </row>
    <row r="34" spans="4:17" x14ac:dyDescent="0.2">
      <c r="D34" t="s">
        <v>158</v>
      </c>
      <c r="E34" s="63"/>
      <c r="F34" s="63"/>
      <c r="G34" s="63">
        <v>3</v>
      </c>
      <c r="H34" s="63">
        <v>3</v>
      </c>
      <c r="I34" s="63">
        <v>7</v>
      </c>
      <c r="J34" s="63">
        <v>1</v>
      </c>
      <c r="K34" s="63"/>
      <c r="L34" s="63"/>
      <c r="M34" s="63"/>
      <c r="N34" s="63"/>
      <c r="O34" s="63"/>
      <c r="P34" s="63"/>
      <c r="Q34" s="63">
        <v>14</v>
      </c>
    </row>
    <row r="35" spans="4:17" x14ac:dyDescent="0.2">
      <c r="D35" t="s">
        <v>45</v>
      </c>
      <c r="E35" s="63"/>
      <c r="F35" s="63"/>
      <c r="G35" s="63">
        <v>2</v>
      </c>
      <c r="H35" s="63">
        <v>5</v>
      </c>
      <c r="I35" s="63">
        <v>4</v>
      </c>
      <c r="J35" s="63">
        <v>2</v>
      </c>
      <c r="K35" s="63">
        <v>1</v>
      </c>
      <c r="L35" s="63"/>
      <c r="M35" s="63">
        <v>1</v>
      </c>
      <c r="N35" s="63"/>
      <c r="O35" s="63"/>
      <c r="P35" s="63"/>
      <c r="Q35" s="63">
        <v>15</v>
      </c>
    </row>
    <row r="36" spans="4:17" x14ac:dyDescent="0.2">
      <c r="D36" t="s">
        <v>25</v>
      </c>
      <c r="E36" s="63"/>
      <c r="F36" s="63"/>
      <c r="G36" s="63">
        <v>3</v>
      </c>
      <c r="H36" s="63">
        <v>6</v>
      </c>
      <c r="I36" s="63">
        <v>3</v>
      </c>
      <c r="J36" s="63">
        <v>2</v>
      </c>
      <c r="K36" s="63">
        <v>4</v>
      </c>
      <c r="L36" s="63"/>
      <c r="M36" s="63">
        <v>1</v>
      </c>
      <c r="N36" s="63"/>
      <c r="O36" s="63">
        <v>1</v>
      </c>
      <c r="P36" s="63"/>
      <c r="Q36" s="63">
        <v>20</v>
      </c>
    </row>
    <row r="37" spans="4:17" x14ac:dyDescent="0.2">
      <c r="D37" t="s">
        <v>150</v>
      </c>
      <c r="E37" s="63"/>
      <c r="F37" s="63"/>
      <c r="G37" s="63"/>
      <c r="H37" s="63">
        <v>3</v>
      </c>
      <c r="I37" s="63">
        <v>3</v>
      </c>
      <c r="J37" s="63"/>
      <c r="K37" s="63">
        <v>1</v>
      </c>
      <c r="L37" s="63">
        <v>1</v>
      </c>
      <c r="M37" s="63"/>
      <c r="N37" s="63"/>
      <c r="O37" s="63"/>
      <c r="P37" s="63"/>
      <c r="Q37" s="63">
        <v>8</v>
      </c>
    </row>
    <row r="38" spans="4:17" x14ac:dyDescent="0.2">
      <c r="D38" t="s">
        <v>221</v>
      </c>
      <c r="E38" s="63"/>
      <c r="F38" s="63"/>
      <c r="G38" s="63">
        <v>1</v>
      </c>
      <c r="H38" s="63">
        <v>3</v>
      </c>
      <c r="I38" s="63">
        <v>3</v>
      </c>
      <c r="J38" s="63">
        <v>1</v>
      </c>
      <c r="K38" s="63">
        <v>1</v>
      </c>
      <c r="L38" s="63"/>
      <c r="M38" s="63">
        <v>1</v>
      </c>
      <c r="N38" s="63"/>
      <c r="O38" s="63"/>
      <c r="P38" s="63"/>
      <c r="Q38" s="63">
        <v>10</v>
      </c>
    </row>
    <row r="39" spans="4:17" x14ac:dyDescent="0.2">
      <c r="D39" t="s">
        <v>33</v>
      </c>
      <c r="E39" s="63"/>
      <c r="F39" s="63"/>
      <c r="G39" s="63">
        <v>3</v>
      </c>
      <c r="H39" s="63">
        <v>1</v>
      </c>
      <c r="I39" s="63">
        <v>2</v>
      </c>
      <c r="J39" s="63">
        <v>2</v>
      </c>
      <c r="K39" s="63">
        <v>1</v>
      </c>
      <c r="L39" s="63">
        <v>1</v>
      </c>
      <c r="M39" s="63">
        <v>1</v>
      </c>
      <c r="N39" s="63">
        <v>2</v>
      </c>
      <c r="O39" s="63"/>
      <c r="P39" s="63"/>
      <c r="Q39" s="63">
        <v>13</v>
      </c>
    </row>
    <row r="40" spans="4:17" x14ac:dyDescent="0.2">
      <c r="D40" t="s">
        <v>26</v>
      </c>
      <c r="E40" s="63"/>
      <c r="F40" s="63"/>
      <c r="G40" s="63">
        <v>3</v>
      </c>
      <c r="H40" s="63">
        <v>3</v>
      </c>
      <c r="I40" s="63">
        <v>1</v>
      </c>
      <c r="J40" s="63">
        <v>1</v>
      </c>
      <c r="K40" s="63">
        <v>1</v>
      </c>
      <c r="L40" s="63">
        <v>1</v>
      </c>
      <c r="M40" s="63">
        <v>1</v>
      </c>
      <c r="N40" s="63"/>
      <c r="O40" s="63">
        <v>1</v>
      </c>
      <c r="P40" s="63"/>
      <c r="Q40" s="63">
        <v>12</v>
      </c>
    </row>
    <row r="41" spans="4:17" x14ac:dyDescent="0.2">
      <c r="D41" t="s">
        <v>51</v>
      </c>
      <c r="E41" s="63"/>
      <c r="F41" s="63"/>
      <c r="G41" s="63">
        <v>1</v>
      </c>
      <c r="H41" s="63">
        <v>2</v>
      </c>
      <c r="I41" s="63">
        <v>3</v>
      </c>
      <c r="J41" s="63">
        <v>3</v>
      </c>
      <c r="K41" s="63"/>
      <c r="L41" s="63">
        <v>1</v>
      </c>
      <c r="M41" s="63"/>
      <c r="N41" s="63"/>
      <c r="O41" s="63"/>
      <c r="P41" s="63">
        <v>1</v>
      </c>
      <c r="Q41" s="63">
        <v>11</v>
      </c>
    </row>
    <row r="42" spans="4:17" x14ac:dyDescent="0.2">
      <c r="D42" t="s">
        <v>46</v>
      </c>
      <c r="E42" s="63"/>
      <c r="F42" s="63">
        <v>1</v>
      </c>
      <c r="G42" s="63">
        <v>7</v>
      </c>
      <c r="H42" s="63">
        <v>3</v>
      </c>
      <c r="I42" s="63">
        <v>5</v>
      </c>
      <c r="J42" s="63">
        <v>2</v>
      </c>
      <c r="K42" s="63"/>
      <c r="L42" s="63"/>
      <c r="M42" s="63"/>
      <c r="N42" s="63">
        <v>1</v>
      </c>
      <c r="O42" s="63"/>
      <c r="P42" s="63"/>
      <c r="Q42" s="63">
        <v>19</v>
      </c>
    </row>
    <row r="43" spans="4:17" x14ac:dyDescent="0.2">
      <c r="D43" t="s">
        <v>53</v>
      </c>
      <c r="E43" s="63"/>
      <c r="F43" s="63"/>
      <c r="G43" s="63">
        <v>1</v>
      </c>
      <c r="H43" s="63">
        <v>2</v>
      </c>
      <c r="I43" s="63">
        <v>2</v>
      </c>
      <c r="J43" s="63">
        <v>4</v>
      </c>
      <c r="K43" s="63">
        <v>2</v>
      </c>
      <c r="L43" s="63"/>
      <c r="M43" s="63"/>
      <c r="N43" s="63"/>
      <c r="O43" s="63"/>
      <c r="P43" s="63"/>
      <c r="Q43" s="63">
        <v>11</v>
      </c>
    </row>
    <row r="44" spans="4:17" x14ac:dyDescent="0.2">
      <c r="D44" t="s">
        <v>50</v>
      </c>
      <c r="E44" s="63"/>
      <c r="F44" s="63"/>
      <c r="G44" s="63">
        <v>2</v>
      </c>
      <c r="H44" s="63">
        <v>4</v>
      </c>
      <c r="I44" s="63">
        <v>4</v>
      </c>
      <c r="J44" s="63"/>
      <c r="K44" s="63">
        <v>1</v>
      </c>
      <c r="L44" s="63"/>
      <c r="M44" s="63"/>
      <c r="N44" s="63"/>
      <c r="O44" s="63"/>
      <c r="P44" s="63"/>
      <c r="Q44" s="63">
        <v>11</v>
      </c>
    </row>
    <row r="45" spans="4:17" x14ac:dyDescent="0.2">
      <c r="D45" t="s">
        <v>225</v>
      </c>
      <c r="E45" s="63"/>
      <c r="F45" s="63"/>
      <c r="G45" s="63">
        <v>1</v>
      </c>
      <c r="H45" s="63">
        <v>1</v>
      </c>
      <c r="I45" s="63">
        <v>1</v>
      </c>
      <c r="J45" s="63">
        <v>1</v>
      </c>
      <c r="K45" s="63">
        <v>3</v>
      </c>
      <c r="L45" s="63"/>
      <c r="M45" s="63"/>
      <c r="N45" s="63"/>
      <c r="O45" s="63"/>
      <c r="P45" s="63"/>
      <c r="Q45" s="63">
        <v>7</v>
      </c>
    </row>
    <row r="46" spans="4:17" x14ac:dyDescent="0.2">
      <c r="D46" t="s">
        <v>49</v>
      </c>
      <c r="E46" s="63"/>
      <c r="F46" s="63"/>
      <c r="G46" s="63">
        <v>4</v>
      </c>
      <c r="H46" s="63">
        <v>3</v>
      </c>
      <c r="I46" s="63">
        <v>2</v>
      </c>
      <c r="J46" s="63">
        <v>3</v>
      </c>
      <c r="K46" s="63"/>
      <c r="L46" s="63">
        <v>1</v>
      </c>
      <c r="M46" s="63">
        <v>1</v>
      </c>
      <c r="N46" s="63"/>
      <c r="O46" s="63"/>
      <c r="P46" s="63"/>
      <c r="Q46" s="63">
        <v>14</v>
      </c>
    </row>
    <row r="47" spans="4:17" x14ac:dyDescent="0.2">
      <c r="D47" t="s">
        <v>23</v>
      </c>
      <c r="E47" s="63"/>
      <c r="F47" s="63">
        <v>1</v>
      </c>
      <c r="G47" s="63">
        <v>4</v>
      </c>
      <c r="H47" s="63">
        <v>2</v>
      </c>
      <c r="I47" s="63">
        <v>3</v>
      </c>
      <c r="J47" s="63">
        <v>3</v>
      </c>
      <c r="K47" s="63"/>
      <c r="L47" s="63">
        <v>1</v>
      </c>
      <c r="M47" s="63"/>
      <c r="N47" s="63"/>
      <c r="O47" s="63"/>
      <c r="P47" s="63"/>
      <c r="Q47" s="63">
        <v>14</v>
      </c>
    </row>
    <row r="48" spans="4:17" x14ac:dyDescent="0.2">
      <c r="D48" t="s">
        <v>20</v>
      </c>
      <c r="E48" s="63"/>
      <c r="F48" s="63"/>
      <c r="G48" s="63">
        <v>1</v>
      </c>
      <c r="H48" s="63">
        <v>6</v>
      </c>
      <c r="I48" s="63">
        <v>3</v>
      </c>
      <c r="J48" s="63">
        <v>2</v>
      </c>
      <c r="K48" s="63">
        <v>3</v>
      </c>
      <c r="L48" s="63"/>
      <c r="M48" s="63">
        <v>2</v>
      </c>
      <c r="N48" s="63"/>
      <c r="O48" s="63"/>
      <c r="P48" s="63"/>
      <c r="Q48" s="63">
        <v>17</v>
      </c>
    </row>
    <row r="49" spans="3:17" x14ac:dyDescent="0.2">
      <c r="D49" t="s">
        <v>27</v>
      </c>
      <c r="E49" s="63"/>
      <c r="F49" s="63">
        <v>1</v>
      </c>
      <c r="G49" s="63">
        <v>3</v>
      </c>
      <c r="H49" s="63">
        <v>3</v>
      </c>
      <c r="I49" s="63">
        <v>3</v>
      </c>
      <c r="J49" s="63"/>
      <c r="K49" s="63"/>
      <c r="L49" s="63"/>
      <c r="M49" s="63"/>
      <c r="N49" s="63">
        <v>1</v>
      </c>
      <c r="O49" s="63"/>
      <c r="P49" s="63"/>
      <c r="Q49" s="63">
        <v>11</v>
      </c>
    </row>
    <row r="50" spans="3:17" x14ac:dyDescent="0.2">
      <c r="D50" t="s">
        <v>40</v>
      </c>
      <c r="E50" s="63"/>
      <c r="F50" s="63">
        <v>1</v>
      </c>
      <c r="G50" s="63">
        <v>1</v>
      </c>
      <c r="H50" s="63">
        <v>1</v>
      </c>
      <c r="I50" s="63">
        <v>4</v>
      </c>
      <c r="J50" s="63">
        <v>3</v>
      </c>
      <c r="K50" s="63">
        <v>1</v>
      </c>
      <c r="L50" s="63"/>
      <c r="M50" s="63">
        <v>1</v>
      </c>
      <c r="N50" s="63">
        <v>1</v>
      </c>
      <c r="O50" s="63"/>
      <c r="P50" s="63"/>
      <c r="Q50" s="63">
        <v>13</v>
      </c>
    </row>
    <row r="51" spans="3:17" x14ac:dyDescent="0.2">
      <c r="D51" t="s">
        <v>28</v>
      </c>
      <c r="E51" s="63"/>
      <c r="F51" s="63">
        <v>1</v>
      </c>
      <c r="G51" s="63">
        <v>1</v>
      </c>
      <c r="H51" s="63">
        <v>3</v>
      </c>
      <c r="I51" s="63">
        <v>3</v>
      </c>
      <c r="J51" s="63">
        <v>3</v>
      </c>
      <c r="K51" s="63">
        <v>1</v>
      </c>
      <c r="L51" s="63">
        <v>2</v>
      </c>
      <c r="M51" s="63"/>
      <c r="N51" s="63"/>
      <c r="O51" s="63"/>
      <c r="P51" s="63"/>
      <c r="Q51" s="63">
        <v>14</v>
      </c>
    </row>
    <row r="52" spans="3:17" x14ac:dyDescent="0.2">
      <c r="D52" t="s">
        <v>159</v>
      </c>
      <c r="E52" s="63"/>
      <c r="F52" s="63"/>
      <c r="G52" s="63">
        <v>3</v>
      </c>
      <c r="H52" s="63">
        <v>5</v>
      </c>
      <c r="I52" s="63">
        <v>3</v>
      </c>
      <c r="J52" s="63">
        <v>1</v>
      </c>
      <c r="K52" s="63">
        <v>1</v>
      </c>
      <c r="L52" s="63">
        <v>1</v>
      </c>
      <c r="M52" s="63"/>
      <c r="N52" s="63">
        <v>1</v>
      </c>
      <c r="O52" s="63"/>
      <c r="P52" s="63"/>
      <c r="Q52" s="63">
        <v>15</v>
      </c>
    </row>
    <row r="53" spans="3:17" x14ac:dyDescent="0.2">
      <c r="D53" t="s">
        <v>219</v>
      </c>
      <c r="E53" s="63"/>
      <c r="F53" s="63"/>
      <c r="G53" s="63"/>
      <c r="H53" s="63">
        <v>4</v>
      </c>
      <c r="I53" s="63">
        <v>6</v>
      </c>
      <c r="J53" s="63"/>
      <c r="K53" s="63">
        <v>2</v>
      </c>
      <c r="L53" s="63"/>
      <c r="M53" s="63">
        <v>1</v>
      </c>
      <c r="N53" s="63"/>
      <c r="O53" s="63">
        <v>1</v>
      </c>
      <c r="P53" s="63"/>
      <c r="Q53" s="63">
        <v>14</v>
      </c>
    </row>
    <row r="54" spans="3:17" x14ac:dyDescent="0.2">
      <c r="D54" t="s">
        <v>29</v>
      </c>
      <c r="E54" s="63"/>
      <c r="F54" s="63"/>
      <c r="G54" s="63">
        <v>2</v>
      </c>
      <c r="H54" s="63">
        <v>3</v>
      </c>
      <c r="I54" s="63">
        <v>2</v>
      </c>
      <c r="J54" s="63">
        <v>1</v>
      </c>
      <c r="K54" s="63">
        <v>3</v>
      </c>
      <c r="L54" s="63">
        <v>2</v>
      </c>
      <c r="M54" s="63">
        <v>1</v>
      </c>
      <c r="N54" s="63"/>
      <c r="O54" s="63"/>
      <c r="P54" s="63"/>
      <c r="Q54" s="63">
        <v>14</v>
      </c>
    </row>
    <row r="55" spans="3:17" x14ac:dyDescent="0.2">
      <c r="D55" t="s">
        <v>22</v>
      </c>
      <c r="E55" s="63"/>
      <c r="F55" s="63"/>
      <c r="G55" s="63">
        <v>5</v>
      </c>
      <c r="H55" s="63">
        <v>1</v>
      </c>
      <c r="I55" s="63">
        <v>2</v>
      </c>
      <c r="J55" s="63"/>
      <c r="K55" s="63">
        <v>3</v>
      </c>
      <c r="L55" s="63"/>
      <c r="M55" s="63">
        <v>1</v>
      </c>
      <c r="N55" s="63"/>
      <c r="O55" s="63"/>
      <c r="P55" s="63"/>
      <c r="Q55" s="63">
        <v>12</v>
      </c>
    </row>
    <row r="56" spans="3:17" x14ac:dyDescent="0.2">
      <c r="D56" t="s">
        <v>34</v>
      </c>
      <c r="E56" s="63"/>
      <c r="F56" s="63"/>
      <c r="G56" s="63"/>
      <c r="H56" s="63"/>
      <c r="I56" s="63">
        <v>6</v>
      </c>
      <c r="J56" s="63">
        <v>1</v>
      </c>
      <c r="K56" s="63"/>
      <c r="L56" s="63">
        <v>1</v>
      </c>
      <c r="M56" s="63"/>
      <c r="N56" s="63"/>
      <c r="O56" s="63"/>
      <c r="P56" s="63"/>
      <c r="Q56" s="63">
        <v>8</v>
      </c>
    </row>
    <row r="57" spans="3:17" x14ac:dyDescent="0.2">
      <c r="C57" t="s">
        <v>110</v>
      </c>
      <c r="D57" t="s">
        <v>226</v>
      </c>
      <c r="E57" s="63"/>
      <c r="F57" s="63"/>
      <c r="G57" s="63"/>
      <c r="H57" s="63"/>
      <c r="I57" s="63">
        <v>1</v>
      </c>
      <c r="J57" s="63">
        <v>6</v>
      </c>
      <c r="K57" s="63">
        <v>3</v>
      </c>
      <c r="L57" s="63">
        <v>1</v>
      </c>
      <c r="M57" s="63">
        <v>1</v>
      </c>
      <c r="N57" s="63"/>
      <c r="O57" s="63">
        <v>3</v>
      </c>
      <c r="P57" s="63"/>
      <c r="Q57" s="63">
        <v>15</v>
      </c>
    </row>
    <row r="58" spans="3:17" x14ac:dyDescent="0.2">
      <c r="D58" t="s">
        <v>230</v>
      </c>
      <c r="E58" s="63"/>
      <c r="F58" s="63"/>
      <c r="G58" s="63"/>
      <c r="H58" s="63">
        <v>1</v>
      </c>
      <c r="I58" s="63">
        <v>1</v>
      </c>
      <c r="J58" s="63">
        <v>5</v>
      </c>
      <c r="K58" s="63">
        <v>3</v>
      </c>
      <c r="L58" s="63">
        <v>1</v>
      </c>
      <c r="M58" s="63">
        <v>2</v>
      </c>
      <c r="N58" s="63">
        <v>2</v>
      </c>
      <c r="O58" s="63">
        <v>1</v>
      </c>
      <c r="P58" s="63"/>
      <c r="Q58" s="63">
        <v>16</v>
      </c>
    </row>
    <row r="59" spans="3:17" x14ac:dyDescent="0.2">
      <c r="D59" t="s">
        <v>227</v>
      </c>
      <c r="E59" s="63"/>
      <c r="F59" s="63"/>
      <c r="G59" s="63">
        <v>1</v>
      </c>
      <c r="H59" s="63">
        <v>1</v>
      </c>
      <c r="I59" s="63">
        <v>1</v>
      </c>
      <c r="J59" s="63">
        <v>3</v>
      </c>
      <c r="K59" s="63">
        <v>1</v>
      </c>
      <c r="L59" s="63">
        <v>1</v>
      </c>
      <c r="M59" s="63">
        <v>1</v>
      </c>
      <c r="N59" s="63">
        <v>4</v>
      </c>
      <c r="O59" s="63">
        <v>3</v>
      </c>
      <c r="P59" s="63"/>
      <c r="Q59" s="63">
        <v>16</v>
      </c>
    </row>
    <row r="60" spans="3:17" x14ac:dyDescent="0.2">
      <c r="D60" t="s">
        <v>232</v>
      </c>
      <c r="E60" s="63"/>
      <c r="F60" s="63"/>
      <c r="G60" s="63"/>
      <c r="H60" s="63"/>
      <c r="I60" s="63">
        <v>1</v>
      </c>
      <c r="J60" s="63">
        <v>2</v>
      </c>
      <c r="K60" s="63">
        <v>5</v>
      </c>
      <c r="L60" s="63">
        <v>1</v>
      </c>
      <c r="M60" s="63">
        <v>1</v>
      </c>
      <c r="N60" s="63">
        <v>2</v>
      </c>
      <c r="O60" s="63">
        <v>5</v>
      </c>
      <c r="P60" s="63"/>
      <c r="Q60" s="63">
        <v>17</v>
      </c>
    </row>
    <row r="61" spans="3:17" x14ac:dyDescent="0.2">
      <c r="D61" t="s">
        <v>231</v>
      </c>
      <c r="E61" s="63"/>
      <c r="F61" s="63"/>
      <c r="G61" s="63"/>
      <c r="H61" s="63">
        <v>2</v>
      </c>
      <c r="I61" s="63">
        <v>1</v>
      </c>
      <c r="J61" s="63">
        <v>3</v>
      </c>
      <c r="K61" s="63">
        <v>3</v>
      </c>
      <c r="L61" s="63">
        <v>2</v>
      </c>
      <c r="M61" s="63"/>
      <c r="N61" s="63">
        <v>4</v>
      </c>
      <c r="O61" s="63">
        <v>1</v>
      </c>
      <c r="P61" s="63"/>
      <c r="Q61" s="63">
        <v>16</v>
      </c>
    </row>
    <row r="62" spans="3:17" x14ac:dyDescent="0.2">
      <c r="D62" t="s">
        <v>228</v>
      </c>
      <c r="E62" s="63"/>
      <c r="F62" s="63"/>
      <c r="G62" s="63"/>
      <c r="H62" s="63"/>
      <c r="I62" s="63">
        <v>1</v>
      </c>
      <c r="J62" s="63">
        <v>7</v>
      </c>
      <c r="K62" s="63">
        <v>1</v>
      </c>
      <c r="L62" s="63">
        <v>1</v>
      </c>
      <c r="M62" s="63">
        <v>2</v>
      </c>
      <c r="N62" s="63">
        <v>3</v>
      </c>
      <c r="O62" s="63"/>
      <c r="P62" s="63"/>
      <c r="Q62" s="63">
        <v>15</v>
      </c>
    </row>
    <row r="63" spans="3:17" x14ac:dyDescent="0.2">
      <c r="D63" t="s">
        <v>229</v>
      </c>
      <c r="E63" s="63"/>
      <c r="F63" s="63"/>
      <c r="G63" s="63"/>
      <c r="H63" s="63">
        <v>1</v>
      </c>
      <c r="I63" s="63">
        <v>2</v>
      </c>
      <c r="J63" s="63">
        <v>2</v>
      </c>
      <c r="K63" s="63">
        <v>3</v>
      </c>
      <c r="L63" s="63">
        <v>4</v>
      </c>
      <c r="M63" s="63">
        <v>3</v>
      </c>
      <c r="N63" s="63">
        <v>1</v>
      </c>
      <c r="O63" s="63">
        <v>2</v>
      </c>
      <c r="P63" s="63"/>
      <c r="Q63" s="63">
        <v>18</v>
      </c>
    </row>
    <row r="64" spans="3:17" x14ac:dyDescent="0.2">
      <c r="D64" t="s">
        <v>224</v>
      </c>
      <c r="E64" s="63"/>
      <c r="F64" s="63"/>
      <c r="G64" s="63"/>
      <c r="H64" s="63">
        <v>2</v>
      </c>
      <c r="I64" s="63">
        <v>2</v>
      </c>
      <c r="J64" s="63">
        <v>2</v>
      </c>
      <c r="K64" s="63">
        <v>2</v>
      </c>
      <c r="L64" s="63">
        <v>4</v>
      </c>
      <c r="M64" s="63">
        <v>1</v>
      </c>
      <c r="N64" s="63">
        <v>2</v>
      </c>
      <c r="O64" s="63">
        <v>1</v>
      </c>
      <c r="P64" s="63"/>
      <c r="Q64" s="63">
        <v>16</v>
      </c>
    </row>
    <row r="65" spans="2:17" x14ac:dyDescent="0.2">
      <c r="B65" t="s">
        <v>202</v>
      </c>
      <c r="E65" s="63">
        <v>2</v>
      </c>
      <c r="F65" s="63">
        <v>12</v>
      </c>
      <c r="G65" s="63">
        <v>108</v>
      </c>
      <c r="H65" s="63">
        <v>150</v>
      </c>
      <c r="I65" s="63">
        <v>166</v>
      </c>
      <c r="J65" s="63">
        <v>115</v>
      </c>
      <c r="K65" s="63">
        <v>83</v>
      </c>
      <c r="L65" s="63">
        <v>48</v>
      </c>
      <c r="M65" s="63">
        <v>38</v>
      </c>
      <c r="N65" s="63">
        <v>31</v>
      </c>
      <c r="O65" s="63">
        <v>24</v>
      </c>
      <c r="P65" s="63">
        <v>1</v>
      </c>
      <c r="Q65" s="63">
        <v>778</v>
      </c>
    </row>
  </sheetData>
  <pageMargins left="0.7" right="0.7" top="0.75" bottom="0.75" header="0.3" footer="0.3"/>
  <pageSetup paperSize="9" orientation="portrait" horizontalDpi="300"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0" tint="-0.499984740745262"/>
  </sheetPr>
  <dimension ref="B1:Q66"/>
  <sheetViews>
    <sheetView zoomScaleNormal="100" workbookViewId="0">
      <pane ySplit="2" topLeftCell="A3" activePane="bottomLeft" state="frozen"/>
      <selection activeCell="K27" sqref="K27"/>
      <selection pane="bottomLeft" activeCell="E46" sqref="E46"/>
    </sheetView>
  </sheetViews>
  <sheetFormatPr baseColWidth="10" defaultColWidth="8.83203125" defaultRowHeight="15" x14ac:dyDescent="0.2"/>
  <cols>
    <col min="2" max="2" width="14.5" customWidth="1"/>
    <col min="3" max="3" width="33.1640625" bestFit="1" customWidth="1"/>
    <col min="4" max="6" width="14.6640625" customWidth="1"/>
    <col min="8" max="8" width="11" customWidth="1"/>
    <col min="9" max="11" width="14.6640625" customWidth="1"/>
    <col min="13" max="13" width="12.1640625" customWidth="1"/>
    <col min="14" max="14" width="10.33203125" bestFit="1" customWidth="1"/>
    <col min="15" max="17" width="14.6640625" customWidth="1"/>
  </cols>
  <sheetData>
    <row r="1" spans="2:17" x14ac:dyDescent="0.2">
      <c r="B1" s="36" t="s">
        <v>63</v>
      </c>
      <c r="C1" s="36"/>
      <c r="D1" s="36"/>
      <c r="E1" s="36"/>
      <c r="F1" s="36"/>
      <c r="G1" s="36"/>
      <c r="H1" s="36" t="s">
        <v>64</v>
      </c>
      <c r="I1" s="36"/>
      <c r="J1" s="36"/>
      <c r="K1" s="36"/>
      <c r="L1" s="36"/>
      <c r="M1" s="36" t="s">
        <v>65</v>
      </c>
    </row>
    <row r="2" spans="2:17" x14ac:dyDescent="0.2">
      <c r="B2" s="3" t="s">
        <v>12</v>
      </c>
      <c r="C2" s="3" t="s">
        <v>9</v>
      </c>
      <c r="D2" t="s">
        <v>66</v>
      </c>
      <c r="E2" t="s">
        <v>67</v>
      </c>
      <c r="F2" t="s">
        <v>68</v>
      </c>
      <c r="H2" s="3" t="s">
        <v>10</v>
      </c>
      <c r="I2" t="s">
        <v>66</v>
      </c>
      <c r="J2" t="s">
        <v>67</v>
      </c>
      <c r="K2" t="s">
        <v>68</v>
      </c>
      <c r="M2" s="3" t="s">
        <v>12</v>
      </c>
      <c r="N2" s="3" t="s">
        <v>8</v>
      </c>
      <c r="O2" t="s">
        <v>66</v>
      </c>
      <c r="P2" t="s">
        <v>67</v>
      </c>
      <c r="Q2" t="s">
        <v>68</v>
      </c>
    </row>
    <row r="3" spans="2:17" x14ac:dyDescent="0.2">
      <c r="B3" t="s">
        <v>110</v>
      </c>
      <c r="C3" t="s">
        <v>232</v>
      </c>
      <c r="D3" s="63">
        <v>540</v>
      </c>
      <c r="E3" s="4">
        <v>354.30812324929974</v>
      </c>
      <c r="F3" s="63">
        <v>17</v>
      </c>
      <c r="H3" s="2">
        <v>45990</v>
      </c>
      <c r="I3" s="63">
        <v>470</v>
      </c>
      <c r="J3" s="4">
        <v>192.93452380952382</v>
      </c>
      <c r="K3" s="63">
        <v>24</v>
      </c>
      <c r="M3" t="s">
        <v>18</v>
      </c>
      <c r="N3" t="s">
        <v>19</v>
      </c>
      <c r="O3" s="63">
        <v>470</v>
      </c>
      <c r="P3" s="4">
        <v>201.15423669467785</v>
      </c>
      <c r="Q3" s="63">
        <v>68</v>
      </c>
    </row>
    <row r="4" spans="2:17" x14ac:dyDescent="0.2">
      <c r="C4" t="s">
        <v>227</v>
      </c>
      <c r="D4" s="63">
        <v>545</v>
      </c>
      <c r="E4" s="4">
        <v>333.09151785714283</v>
      </c>
      <c r="F4" s="63">
        <v>16</v>
      </c>
      <c r="H4" s="2">
        <v>45997</v>
      </c>
      <c r="I4" s="63">
        <v>450</v>
      </c>
      <c r="J4" s="4">
        <v>227.54676870748298</v>
      </c>
      <c r="K4" s="63">
        <v>14</v>
      </c>
      <c r="N4" t="s">
        <v>160</v>
      </c>
      <c r="O4" s="63">
        <v>545</v>
      </c>
      <c r="P4" s="4">
        <v>193.72270114942521</v>
      </c>
      <c r="Q4" s="63">
        <v>523</v>
      </c>
    </row>
    <row r="5" spans="2:17" x14ac:dyDescent="0.2">
      <c r="C5" t="s">
        <v>229</v>
      </c>
      <c r="D5" s="63">
        <v>505</v>
      </c>
      <c r="E5" s="4">
        <v>314.10449735449743</v>
      </c>
      <c r="F5" s="63">
        <v>18</v>
      </c>
      <c r="H5" s="2">
        <v>46004</v>
      </c>
      <c r="I5" s="63">
        <v>350</v>
      </c>
      <c r="J5" s="4">
        <v>164.80769230769232</v>
      </c>
      <c r="K5" s="63">
        <v>13</v>
      </c>
      <c r="N5" t="s">
        <v>16</v>
      </c>
      <c r="O5" s="63">
        <v>540</v>
      </c>
      <c r="P5" s="4">
        <v>191.81198686371101</v>
      </c>
      <c r="Q5" s="63">
        <v>58</v>
      </c>
    </row>
    <row r="6" spans="2:17" x14ac:dyDescent="0.2">
      <c r="C6" t="s">
        <v>226</v>
      </c>
      <c r="D6" s="63">
        <v>535</v>
      </c>
      <c r="E6" s="4">
        <v>302.20952380952372</v>
      </c>
      <c r="F6" s="63">
        <v>15</v>
      </c>
      <c r="H6" s="2">
        <v>46005</v>
      </c>
      <c r="I6" s="63">
        <v>380</v>
      </c>
      <c r="J6" s="4">
        <v>175.83333333333334</v>
      </c>
      <c r="K6" s="63">
        <v>14</v>
      </c>
      <c r="M6" t="s">
        <v>110</v>
      </c>
      <c r="N6" t="s">
        <v>19</v>
      </c>
      <c r="O6" s="63">
        <v>505</v>
      </c>
      <c r="P6" s="4">
        <v>314.10449735449743</v>
      </c>
      <c r="Q6" s="63">
        <v>18</v>
      </c>
    </row>
    <row r="7" spans="2:17" x14ac:dyDescent="0.2">
      <c r="C7" t="s">
        <v>228</v>
      </c>
      <c r="D7" s="63">
        <v>480</v>
      </c>
      <c r="E7" s="4">
        <v>299.26984126984127</v>
      </c>
      <c r="F7" s="63">
        <v>15</v>
      </c>
      <c r="H7" s="2">
        <v>46032</v>
      </c>
      <c r="I7" s="63">
        <v>540</v>
      </c>
      <c r="J7" s="4">
        <v>201.97500000000002</v>
      </c>
      <c r="K7" s="63">
        <v>30</v>
      </c>
      <c r="N7" t="s">
        <v>160</v>
      </c>
      <c r="O7" s="63">
        <v>545</v>
      </c>
      <c r="P7" s="4">
        <v>311.25814536340846</v>
      </c>
      <c r="Q7" s="63">
        <v>95</v>
      </c>
    </row>
    <row r="8" spans="2:17" x14ac:dyDescent="0.2">
      <c r="C8" t="s">
        <v>224</v>
      </c>
      <c r="D8" s="63">
        <v>505</v>
      </c>
      <c r="E8" s="4">
        <v>291.27604166666669</v>
      </c>
      <c r="F8" s="63">
        <v>16</v>
      </c>
      <c r="H8" s="2">
        <v>46038</v>
      </c>
      <c r="I8" s="63">
        <v>430</v>
      </c>
      <c r="J8" s="4">
        <v>197.79464285714283</v>
      </c>
      <c r="K8" s="63">
        <v>28</v>
      </c>
      <c r="N8" t="s">
        <v>16</v>
      </c>
      <c r="O8" s="63">
        <v>505</v>
      </c>
      <c r="P8" s="4">
        <v>291.27604166666669</v>
      </c>
      <c r="Q8" s="63">
        <v>16</v>
      </c>
    </row>
    <row r="9" spans="2:17" x14ac:dyDescent="0.2">
      <c r="C9" t="s">
        <v>231</v>
      </c>
      <c r="D9" s="63">
        <v>535</v>
      </c>
      <c r="E9" s="4">
        <v>288.74925595238091</v>
      </c>
      <c r="F9" s="63">
        <v>16</v>
      </c>
      <c r="H9" s="2">
        <v>46039</v>
      </c>
      <c r="I9" s="63">
        <v>545</v>
      </c>
      <c r="J9" s="4">
        <v>208.71328437917219</v>
      </c>
      <c r="K9" s="63">
        <v>107</v>
      </c>
      <c r="M9" t="s">
        <v>202</v>
      </c>
      <c r="O9" s="63">
        <v>545</v>
      </c>
      <c r="P9" s="4">
        <v>213.39852607709747</v>
      </c>
      <c r="Q9" s="63">
        <v>778</v>
      </c>
    </row>
    <row r="10" spans="2:17" x14ac:dyDescent="0.2">
      <c r="C10" t="s">
        <v>230</v>
      </c>
      <c r="D10" s="63">
        <v>535</v>
      </c>
      <c r="E10" s="4">
        <v>285.91517857142856</v>
      </c>
      <c r="F10" s="63">
        <v>16</v>
      </c>
      <c r="H10" s="2">
        <v>46045</v>
      </c>
      <c r="I10" s="63">
        <v>450</v>
      </c>
      <c r="J10" s="4">
        <v>200.89353741496592</v>
      </c>
      <c r="K10" s="63">
        <v>35</v>
      </c>
    </row>
    <row r="11" spans="2:17" x14ac:dyDescent="0.2">
      <c r="B11" t="s">
        <v>945</v>
      </c>
      <c r="D11" s="63">
        <v>545</v>
      </c>
      <c r="E11" s="4">
        <v>309.17691029900334</v>
      </c>
      <c r="F11" s="63">
        <v>129</v>
      </c>
      <c r="H11" s="2">
        <v>46046</v>
      </c>
      <c r="I11" s="63">
        <v>545</v>
      </c>
      <c r="J11" s="4">
        <v>196.41300366300362</v>
      </c>
      <c r="K11" s="63">
        <v>78</v>
      </c>
    </row>
    <row r="12" spans="2:17" x14ac:dyDescent="0.2">
      <c r="B12" t="s">
        <v>18</v>
      </c>
      <c r="C12" t="s">
        <v>154</v>
      </c>
      <c r="D12" s="63">
        <v>410</v>
      </c>
      <c r="E12" s="4">
        <v>277</v>
      </c>
      <c r="F12" s="63">
        <v>2</v>
      </c>
      <c r="H12" s="2">
        <v>46047</v>
      </c>
      <c r="I12" s="63">
        <v>400</v>
      </c>
      <c r="J12" s="4">
        <v>151.51041666666669</v>
      </c>
      <c r="K12" s="63">
        <v>8</v>
      </c>
    </row>
    <row r="13" spans="2:17" x14ac:dyDescent="0.2">
      <c r="C13" t="s">
        <v>39</v>
      </c>
      <c r="D13" s="63">
        <v>520</v>
      </c>
      <c r="E13" s="4">
        <v>257.54761904761904</v>
      </c>
      <c r="F13" s="63">
        <v>13</v>
      </c>
      <c r="H13" s="2">
        <v>46051</v>
      </c>
      <c r="I13" s="63">
        <v>420</v>
      </c>
      <c r="J13" s="4">
        <v>211.1519607843137</v>
      </c>
      <c r="K13" s="63">
        <v>17</v>
      </c>
    </row>
    <row r="14" spans="2:17" x14ac:dyDescent="0.2">
      <c r="C14" t="s">
        <v>43</v>
      </c>
      <c r="D14" s="63">
        <v>520</v>
      </c>
      <c r="E14" s="4">
        <v>256.43518518518522</v>
      </c>
      <c r="F14" s="63">
        <v>9</v>
      </c>
      <c r="H14" s="2">
        <v>46053</v>
      </c>
      <c r="I14" s="63">
        <v>520</v>
      </c>
      <c r="J14" s="4">
        <v>202.63721158566526</v>
      </c>
      <c r="K14" s="63">
        <v>97</v>
      </c>
    </row>
    <row r="15" spans="2:17" x14ac:dyDescent="0.2">
      <c r="C15" t="s">
        <v>33</v>
      </c>
      <c r="D15" s="63">
        <v>450</v>
      </c>
      <c r="E15" s="4">
        <v>232.65934065934064</v>
      </c>
      <c r="F15" s="63">
        <v>13</v>
      </c>
      <c r="H15" s="2">
        <v>46054</v>
      </c>
      <c r="I15" s="63">
        <v>480</v>
      </c>
      <c r="J15" s="4">
        <v>172.1461412151067</v>
      </c>
      <c r="K15" s="63">
        <v>29</v>
      </c>
    </row>
    <row r="16" spans="2:17" x14ac:dyDescent="0.2">
      <c r="C16" t="s">
        <v>30</v>
      </c>
      <c r="D16" s="63">
        <v>445</v>
      </c>
      <c r="E16" s="4">
        <v>228.22448979591837</v>
      </c>
      <c r="F16" s="63">
        <v>14</v>
      </c>
      <c r="H16" s="2">
        <v>46060</v>
      </c>
      <c r="I16" s="63">
        <v>465</v>
      </c>
      <c r="J16" s="4">
        <v>163.63007054673722</v>
      </c>
      <c r="K16" s="63">
        <v>81</v>
      </c>
    </row>
    <row r="17" spans="3:11" x14ac:dyDescent="0.2">
      <c r="C17" t="s">
        <v>47</v>
      </c>
      <c r="D17" s="63">
        <v>505</v>
      </c>
      <c r="E17" s="4">
        <v>227.80423280423278</v>
      </c>
      <c r="F17" s="63">
        <v>9</v>
      </c>
      <c r="H17" s="2">
        <v>46068</v>
      </c>
      <c r="I17" s="63">
        <v>340</v>
      </c>
      <c r="J17" s="4">
        <v>212.61904761904765</v>
      </c>
      <c r="K17" s="63">
        <v>7</v>
      </c>
    </row>
    <row r="18" spans="3:11" x14ac:dyDescent="0.2">
      <c r="C18" t="s">
        <v>42</v>
      </c>
      <c r="D18" s="63">
        <v>450</v>
      </c>
      <c r="E18" s="4">
        <v>227.54676870748298</v>
      </c>
      <c r="F18" s="63">
        <v>14</v>
      </c>
      <c r="H18" s="2">
        <v>46073</v>
      </c>
      <c r="I18" s="63">
        <v>330</v>
      </c>
      <c r="J18" s="4">
        <v>167.50108225108227</v>
      </c>
      <c r="K18" s="63">
        <v>11</v>
      </c>
    </row>
    <row r="19" spans="3:11" x14ac:dyDescent="0.2">
      <c r="C19" t="s">
        <v>153</v>
      </c>
      <c r="D19" s="63">
        <v>390</v>
      </c>
      <c r="E19" s="4">
        <v>225.625</v>
      </c>
      <c r="F19" s="63">
        <v>12</v>
      </c>
      <c r="H19" s="2">
        <v>46074</v>
      </c>
      <c r="I19" s="63">
        <v>505</v>
      </c>
      <c r="J19" s="4">
        <v>237.47822299651574</v>
      </c>
      <c r="K19" s="63">
        <v>41</v>
      </c>
    </row>
    <row r="20" spans="3:11" x14ac:dyDescent="0.2">
      <c r="C20" t="s">
        <v>151</v>
      </c>
      <c r="D20" s="63">
        <v>385</v>
      </c>
      <c r="E20" s="4">
        <v>222.79761904761904</v>
      </c>
      <c r="F20" s="63">
        <v>7</v>
      </c>
      <c r="H20" s="2">
        <v>46075</v>
      </c>
      <c r="I20" s="63">
        <v>535</v>
      </c>
      <c r="J20" s="4">
        <v>302.20952380952372</v>
      </c>
      <c r="K20" s="63">
        <v>15</v>
      </c>
    </row>
    <row r="21" spans="3:11" x14ac:dyDescent="0.2">
      <c r="C21" t="s">
        <v>225</v>
      </c>
      <c r="D21" s="63">
        <v>330</v>
      </c>
      <c r="E21" s="4">
        <v>222.67857142857142</v>
      </c>
      <c r="F21" s="63">
        <v>7</v>
      </c>
      <c r="H21" s="2">
        <v>46081</v>
      </c>
      <c r="I21" s="63">
        <v>545</v>
      </c>
      <c r="J21" s="4">
        <v>286.518806073154</v>
      </c>
      <c r="K21" s="63">
        <v>69</v>
      </c>
    </row>
    <row r="22" spans="3:11" x14ac:dyDescent="0.2">
      <c r="C22" t="s">
        <v>220</v>
      </c>
      <c r="D22" s="63">
        <v>450</v>
      </c>
      <c r="E22" s="4">
        <v>220.1968253968254</v>
      </c>
      <c r="F22" s="63">
        <v>15</v>
      </c>
      <c r="H22" s="2">
        <v>46082</v>
      </c>
      <c r="I22" s="63">
        <v>535</v>
      </c>
      <c r="J22" s="4">
        <v>287.33221726190476</v>
      </c>
      <c r="K22" s="63">
        <v>32</v>
      </c>
    </row>
    <row r="23" spans="3:11" x14ac:dyDescent="0.2">
      <c r="C23" t="s">
        <v>32</v>
      </c>
      <c r="D23" s="63">
        <v>545</v>
      </c>
      <c r="E23" s="4">
        <v>217.95031055900625</v>
      </c>
      <c r="F23" s="63">
        <v>23</v>
      </c>
      <c r="H23" s="2">
        <v>46085</v>
      </c>
      <c r="I23" s="63">
        <v>360</v>
      </c>
      <c r="J23" s="4">
        <v>181.70833333333334</v>
      </c>
      <c r="K23" s="63">
        <v>11</v>
      </c>
    </row>
    <row r="24" spans="3:11" x14ac:dyDescent="0.2">
      <c r="C24" t="s">
        <v>24</v>
      </c>
      <c r="D24" s="63">
        <v>350</v>
      </c>
      <c r="E24" s="4">
        <v>216.25</v>
      </c>
      <c r="F24" s="63">
        <v>6</v>
      </c>
      <c r="H24" s="2">
        <v>46086</v>
      </c>
      <c r="I24" s="63">
        <v>540</v>
      </c>
      <c r="J24" s="4">
        <v>354.30812324929974</v>
      </c>
      <c r="K24" s="63">
        <v>17</v>
      </c>
    </row>
    <row r="25" spans="3:11" x14ac:dyDescent="0.2">
      <c r="C25" t="s">
        <v>219</v>
      </c>
      <c r="D25" s="63">
        <v>540</v>
      </c>
      <c r="E25" s="4">
        <v>213.72619047619045</v>
      </c>
      <c r="F25" s="63">
        <v>14</v>
      </c>
      <c r="H25" s="2" t="s">
        <v>202</v>
      </c>
      <c r="I25" s="63">
        <v>545</v>
      </c>
      <c r="J25" s="4">
        <v>213.39852607709739</v>
      </c>
      <c r="K25" s="63">
        <v>778</v>
      </c>
    </row>
    <row r="26" spans="3:11" x14ac:dyDescent="0.2">
      <c r="C26" t="s">
        <v>26</v>
      </c>
      <c r="D26" s="63">
        <v>500</v>
      </c>
      <c r="E26" s="4">
        <v>213.0525793650794</v>
      </c>
      <c r="F26" s="63">
        <v>12</v>
      </c>
    </row>
    <row r="27" spans="3:11" x14ac:dyDescent="0.2">
      <c r="C27" t="s">
        <v>222</v>
      </c>
      <c r="D27" s="63">
        <v>340</v>
      </c>
      <c r="E27" s="4">
        <v>212.61904761904765</v>
      </c>
      <c r="F27" s="63">
        <v>7</v>
      </c>
    </row>
    <row r="28" spans="3:11" x14ac:dyDescent="0.2">
      <c r="C28" t="s">
        <v>34</v>
      </c>
      <c r="D28" s="63">
        <v>360</v>
      </c>
      <c r="E28" s="4">
        <v>211.5625</v>
      </c>
      <c r="F28" s="63">
        <v>8</v>
      </c>
    </row>
    <row r="29" spans="3:11" x14ac:dyDescent="0.2">
      <c r="C29" t="s">
        <v>20</v>
      </c>
      <c r="D29" s="63">
        <v>420</v>
      </c>
      <c r="E29" s="4">
        <v>211.1519607843137</v>
      </c>
      <c r="F29" s="63">
        <v>17</v>
      </c>
    </row>
    <row r="30" spans="3:11" x14ac:dyDescent="0.2">
      <c r="C30" t="s">
        <v>40</v>
      </c>
      <c r="D30" s="63">
        <v>470</v>
      </c>
      <c r="E30" s="4">
        <v>207.30769230769232</v>
      </c>
      <c r="F30" s="63">
        <v>13</v>
      </c>
    </row>
    <row r="31" spans="3:11" x14ac:dyDescent="0.2">
      <c r="C31" t="s">
        <v>53</v>
      </c>
      <c r="D31" s="63">
        <v>310</v>
      </c>
      <c r="E31" s="4">
        <v>204.28787878787878</v>
      </c>
      <c r="F31" s="63">
        <v>11</v>
      </c>
    </row>
    <row r="32" spans="3:11" x14ac:dyDescent="0.2">
      <c r="C32" t="s">
        <v>29</v>
      </c>
      <c r="D32" s="63">
        <v>430</v>
      </c>
      <c r="E32" s="4">
        <v>203.0790816326531</v>
      </c>
      <c r="F32" s="63">
        <v>14</v>
      </c>
    </row>
    <row r="33" spans="3:6" x14ac:dyDescent="0.2">
      <c r="C33" t="s">
        <v>17</v>
      </c>
      <c r="D33" s="63">
        <v>470</v>
      </c>
      <c r="E33" s="4">
        <v>202.04861111111111</v>
      </c>
      <c r="F33" s="63">
        <v>12</v>
      </c>
    </row>
    <row r="34" spans="3:6" x14ac:dyDescent="0.2">
      <c r="C34" t="s">
        <v>38</v>
      </c>
      <c r="D34" s="63">
        <v>330</v>
      </c>
      <c r="E34" s="4">
        <v>198.30128205128204</v>
      </c>
      <c r="F34" s="63">
        <v>13</v>
      </c>
    </row>
    <row r="35" spans="3:6" x14ac:dyDescent="0.2">
      <c r="C35" t="s">
        <v>25</v>
      </c>
      <c r="D35" s="63">
        <v>545</v>
      </c>
      <c r="E35" s="4">
        <v>197.82083333333333</v>
      </c>
      <c r="F35" s="63">
        <v>20</v>
      </c>
    </row>
    <row r="36" spans="3:6" x14ac:dyDescent="0.2">
      <c r="C36" t="s">
        <v>150</v>
      </c>
      <c r="D36" s="63">
        <v>365</v>
      </c>
      <c r="E36" s="4">
        <v>196.47767857142856</v>
      </c>
      <c r="F36" s="63">
        <v>8</v>
      </c>
    </row>
    <row r="37" spans="3:6" x14ac:dyDescent="0.2">
      <c r="C37" t="s">
        <v>44</v>
      </c>
      <c r="D37" s="63">
        <v>460</v>
      </c>
      <c r="E37" s="4">
        <v>195.96861471861467</v>
      </c>
      <c r="F37" s="63">
        <v>11</v>
      </c>
    </row>
    <row r="38" spans="3:6" x14ac:dyDescent="0.2">
      <c r="C38" t="s">
        <v>52</v>
      </c>
      <c r="D38" s="63">
        <v>380</v>
      </c>
      <c r="E38" s="4">
        <v>195.4133597883598</v>
      </c>
      <c r="F38" s="63">
        <v>18</v>
      </c>
    </row>
    <row r="39" spans="3:6" x14ac:dyDescent="0.2">
      <c r="C39" t="s">
        <v>156</v>
      </c>
      <c r="D39" s="63">
        <v>360</v>
      </c>
      <c r="E39" s="4">
        <v>194.28571428571428</v>
      </c>
      <c r="F39" s="63">
        <v>7</v>
      </c>
    </row>
    <row r="40" spans="3:6" x14ac:dyDescent="0.2">
      <c r="C40" t="s">
        <v>221</v>
      </c>
      <c r="D40" s="63">
        <v>425</v>
      </c>
      <c r="E40" s="4">
        <v>193.99999999999997</v>
      </c>
      <c r="F40" s="63">
        <v>10</v>
      </c>
    </row>
    <row r="41" spans="3:6" x14ac:dyDescent="0.2">
      <c r="C41" t="s">
        <v>28</v>
      </c>
      <c r="D41" s="63">
        <v>375</v>
      </c>
      <c r="E41" s="4">
        <v>192.51020408163262</v>
      </c>
      <c r="F41" s="63">
        <v>14</v>
      </c>
    </row>
    <row r="42" spans="3:6" x14ac:dyDescent="0.2">
      <c r="C42" t="s">
        <v>41</v>
      </c>
      <c r="D42" s="63">
        <v>450</v>
      </c>
      <c r="E42" s="4">
        <v>189.76966873705999</v>
      </c>
      <c r="F42" s="63">
        <v>23</v>
      </c>
    </row>
    <row r="43" spans="3:6" x14ac:dyDescent="0.2">
      <c r="C43" t="s">
        <v>31</v>
      </c>
      <c r="D43" s="63">
        <v>420</v>
      </c>
      <c r="E43" s="4">
        <v>184.52619047619049</v>
      </c>
      <c r="F43" s="63">
        <v>10</v>
      </c>
    </row>
    <row r="44" spans="3:6" x14ac:dyDescent="0.2">
      <c r="C44" t="s">
        <v>22</v>
      </c>
      <c r="D44" s="63">
        <v>430</v>
      </c>
      <c r="E44" s="4">
        <v>183.82043650793651</v>
      </c>
      <c r="F44" s="63">
        <v>12</v>
      </c>
    </row>
    <row r="45" spans="3:6" x14ac:dyDescent="0.2">
      <c r="C45" t="s">
        <v>51</v>
      </c>
      <c r="D45" s="63">
        <v>360</v>
      </c>
      <c r="E45" s="4">
        <v>181.70833333333334</v>
      </c>
      <c r="F45" s="63">
        <v>11</v>
      </c>
    </row>
    <row r="46" spans="3:6" x14ac:dyDescent="0.2">
      <c r="C46" t="s">
        <v>159</v>
      </c>
      <c r="D46" s="63">
        <v>480</v>
      </c>
      <c r="E46" s="4">
        <v>181.58333333333337</v>
      </c>
      <c r="F46" s="63">
        <v>15</v>
      </c>
    </row>
    <row r="47" spans="3:6" x14ac:dyDescent="0.2">
      <c r="C47" t="s">
        <v>36</v>
      </c>
      <c r="D47" s="63">
        <v>400</v>
      </c>
      <c r="E47" s="4">
        <v>180.45833333333331</v>
      </c>
      <c r="F47" s="63">
        <v>10</v>
      </c>
    </row>
    <row r="48" spans="3:6" x14ac:dyDescent="0.2">
      <c r="C48" t="s">
        <v>35</v>
      </c>
      <c r="D48" s="63">
        <v>380</v>
      </c>
      <c r="E48" s="4">
        <v>178.83214285714286</v>
      </c>
      <c r="F48" s="63">
        <v>10</v>
      </c>
    </row>
    <row r="49" spans="3:6" x14ac:dyDescent="0.2">
      <c r="C49" t="s">
        <v>49</v>
      </c>
      <c r="D49" s="63">
        <v>405</v>
      </c>
      <c r="E49" s="4">
        <v>178.82823129251702</v>
      </c>
      <c r="F49" s="63">
        <v>14</v>
      </c>
    </row>
    <row r="50" spans="3:6" x14ac:dyDescent="0.2">
      <c r="C50" t="s">
        <v>155</v>
      </c>
      <c r="D50" s="63">
        <v>495</v>
      </c>
      <c r="E50" s="4">
        <v>177.20238095238099</v>
      </c>
      <c r="F50" s="63">
        <v>13</v>
      </c>
    </row>
    <row r="51" spans="3:6" x14ac:dyDescent="0.2">
      <c r="C51" t="s">
        <v>23</v>
      </c>
      <c r="D51" s="63">
        <v>380</v>
      </c>
      <c r="E51" s="4">
        <v>175.83333333333334</v>
      </c>
      <c r="F51" s="63">
        <v>14</v>
      </c>
    </row>
    <row r="52" spans="3:6" x14ac:dyDescent="0.2">
      <c r="C52" t="s">
        <v>45</v>
      </c>
      <c r="D52" s="63">
        <v>440</v>
      </c>
      <c r="E52" s="4">
        <v>175.47619047619048</v>
      </c>
      <c r="F52" s="63">
        <v>15</v>
      </c>
    </row>
    <row r="53" spans="3:6" x14ac:dyDescent="0.2">
      <c r="C53" t="s">
        <v>146</v>
      </c>
      <c r="D53" s="63">
        <v>405</v>
      </c>
      <c r="E53" s="4">
        <v>174.61538461538461</v>
      </c>
      <c r="F53" s="63">
        <v>13</v>
      </c>
    </row>
    <row r="54" spans="3:6" x14ac:dyDescent="0.2">
      <c r="C54" t="s">
        <v>157</v>
      </c>
      <c r="D54" s="63">
        <v>305</v>
      </c>
      <c r="E54" s="4">
        <v>168.83068783068782</v>
      </c>
      <c r="F54" s="63">
        <v>9</v>
      </c>
    </row>
    <row r="55" spans="3:6" x14ac:dyDescent="0.2">
      <c r="C55" t="s">
        <v>27</v>
      </c>
      <c r="D55" s="63">
        <v>490</v>
      </c>
      <c r="E55" s="4">
        <v>168.40909090909091</v>
      </c>
      <c r="F55" s="63">
        <v>11</v>
      </c>
    </row>
    <row r="56" spans="3:6" x14ac:dyDescent="0.2">
      <c r="C56" t="s">
        <v>50</v>
      </c>
      <c r="D56" s="63">
        <v>330</v>
      </c>
      <c r="E56" s="4">
        <v>167.50108225108227</v>
      </c>
      <c r="F56" s="63">
        <v>11</v>
      </c>
    </row>
    <row r="57" spans="3:6" x14ac:dyDescent="0.2">
      <c r="C57" t="s">
        <v>152</v>
      </c>
      <c r="D57" s="63">
        <v>280</v>
      </c>
      <c r="E57" s="4">
        <v>167.50000000000003</v>
      </c>
      <c r="F57" s="63">
        <v>9</v>
      </c>
    </row>
    <row r="58" spans="3:6" x14ac:dyDescent="0.2">
      <c r="C58" t="s">
        <v>223</v>
      </c>
      <c r="D58" s="63">
        <v>325</v>
      </c>
      <c r="E58" s="4">
        <v>167.29166666666666</v>
      </c>
      <c r="F58" s="63">
        <v>12</v>
      </c>
    </row>
    <row r="59" spans="3:6" x14ac:dyDescent="0.2">
      <c r="C59" t="s">
        <v>21</v>
      </c>
      <c r="D59" s="63">
        <v>350</v>
      </c>
      <c r="E59" s="4">
        <v>164.80769230769232</v>
      </c>
      <c r="F59" s="63">
        <v>13</v>
      </c>
    </row>
    <row r="60" spans="3:6" x14ac:dyDescent="0.2">
      <c r="C60" t="s">
        <v>158</v>
      </c>
      <c r="D60" s="63">
        <v>275</v>
      </c>
      <c r="E60" s="4">
        <v>162.03486394557822</v>
      </c>
      <c r="F60" s="63">
        <v>14</v>
      </c>
    </row>
    <row r="61" spans="3:6" x14ac:dyDescent="0.2">
      <c r="C61" t="s">
        <v>46</v>
      </c>
      <c r="D61" s="63">
        <v>465</v>
      </c>
      <c r="E61" s="4">
        <v>157.8828320802005</v>
      </c>
      <c r="F61" s="63">
        <v>19</v>
      </c>
    </row>
    <row r="62" spans="3:6" x14ac:dyDescent="0.2">
      <c r="C62" t="s">
        <v>37</v>
      </c>
      <c r="D62" s="63">
        <v>310</v>
      </c>
      <c r="E62" s="4">
        <v>152.61574074074076</v>
      </c>
      <c r="F62" s="63">
        <v>18</v>
      </c>
    </row>
    <row r="63" spans="3:6" x14ac:dyDescent="0.2">
      <c r="C63" t="s">
        <v>149</v>
      </c>
      <c r="D63" s="63">
        <v>400</v>
      </c>
      <c r="E63" s="4">
        <v>151.51041666666669</v>
      </c>
      <c r="F63" s="63">
        <v>8</v>
      </c>
    </row>
    <row r="64" spans="3:6" x14ac:dyDescent="0.2">
      <c r="C64" t="s">
        <v>48</v>
      </c>
      <c r="D64" s="63">
        <v>240</v>
      </c>
      <c r="E64" s="4">
        <v>141.54861111111111</v>
      </c>
      <c r="F64" s="63">
        <v>12</v>
      </c>
    </row>
    <row r="65" spans="2:6" x14ac:dyDescent="0.2">
      <c r="B65" t="s">
        <v>203</v>
      </c>
      <c r="D65" s="63">
        <v>545</v>
      </c>
      <c r="E65" s="4">
        <v>194.33153292181072</v>
      </c>
      <c r="F65" s="63">
        <v>649</v>
      </c>
    </row>
    <row r="66" spans="2:6" x14ac:dyDescent="0.2">
      <c r="B66" t="s">
        <v>202</v>
      </c>
      <c r="D66" s="63">
        <v>545</v>
      </c>
      <c r="E66" s="4">
        <v>213.39852607709747</v>
      </c>
      <c r="F66" s="63">
        <v>778</v>
      </c>
    </row>
  </sheetData>
  <conditionalFormatting pivot="1" sqref="D3:D10 D12:D64">
    <cfRule type="dataBar" priority="14">
      <dataBar>
        <cfvo type="num" val="0"/>
        <cfvo type="num" val="HighScore"/>
        <color rgb="FF008AEF"/>
      </dataBar>
      <extLst>
        <ext xmlns:x14="http://schemas.microsoft.com/office/spreadsheetml/2009/9/main" uri="{B025F937-C7B1-47D3-B67F-A62EFF666E3E}">
          <x14:id>{F9BE02B6-3324-46CD-9120-B1897AC4F44E}</x14:id>
        </ext>
      </extLst>
    </cfRule>
  </conditionalFormatting>
  <conditionalFormatting pivot="1" sqref="E3:E10 E12:E64">
    <cfRule type="dataBar" priority="12">
      <dataBar>
        <cfvo type="num" val="0"/>
        <cfvo type="num" val="HighScore"/>
        <color rgb="FFD6007B"/>
      </dataBar>
      <extLst>
        <ext xmlns:x14="http://schemas.microsoft.com/office/spreadsheetml/2009/9/main" uri="{B025F937-C7B1-47D3-B67F-A62EFF666E3E}">
          <x14:id>{9FBFF9D9-57E1-4398-9B66-5C469C911292}</x14:id>
        </ext>
      </extLst>
    </cfRule>
  </conditionalFormatting>
  <conditionalFormatting pivot="1" sqref="I3:I24">
    <cfRule type="dataBar" priority="11">
      <dataBar>
        <cfvo type="num" val="0"/>
        <cfvo type="num" val="HighScore"/>
        <color rgb="FF008AEF"/>
      </dataBar>
      <extLst>
        <ext xmlns:x14="http://schemas.microsoft.com/office/spreadsheetml/2009/9/main" uri="{B025F937-C7B1-47D3-B67F-A62EFF666E3E}">
          <x14:id>{8ECD328B-CF6A-4A2A-BC04-245C08A16113}</x14:id>
        </ext>
      </extLst>
    </cfRule>
  </conditionalFormatting>
  <conditionalFormatting pivot="1" sqref="J3:J24">
    <cfRule type="dataBar" priority="10">
      <dataBar>
        <cfvo type="num" val="0"/>
        <cfvo type="num" val="HighScore"/>
        <color rgb="FFD6007B"/>
      </dataBar>
      <extLst>
        <ext xmlns:x14="http://schemas.microsoft.com/office/spreadsheetml/2009/9/main" uri="{B025F937-C7B1-47D3-B67F-A62EFF666E3E}">
          <x14:id>{6983D58A-BB98-44C4-AD1D-AF822D14AC30}</x14:id>
        </ext>
      </extLst>
    </cfRule>
  </conditionalFormatting>
  <conditionalFormatting pivot="1" sqref="K3:K24">
    <cfRule type="dataBar" priority="8">
      <dataBar>
        <cfvo type="min"/>
        <cfvo type="max"/>
        <color rgb="FFFEB628"/>
      </dataBar>
      <extLst>
        <ext xmlns:x14="http://schemas.microsoft.com/office/spreadsheetml/2009/9/main" uri="{B025F937-C7B1-47D3-B67F-A62EFF666E3E}">
          <x14:id>{367F64BA-9017-49B7-88EF-432C221A1480}</x14:id>
        </ext>
      </extLst>
    </cfRule>
  </conditionalFormatting>
  <conditionalFormatting pivot="1" sqref="F3:F10 F12:F64">
    <cfRule type="dataBar" priority="4">
      <dataBar>
        <cfvo type="min"/>
        <cfvo type="max"/>
        <color rgb="FFFFB628"/>
      </dataBar>
      <extLst>
        <ext xmlns:x14="http://schemas.microsoft.com/office/spreadsheetml/2009/9/main" uri="{B025F937-C7B1-47D3-B67F-A62EFF666E3E}">
          <x14:id>{94B068A4-2D58-4901-8CBB-3FC0E38CEB58}</x14:id>
        </ext>
      </extLst>
    </cfRule>
  </conditionalFormatting>
  <conditionalFormatting pivot="1" sqref="Q3:Q8">
    <cfRule type="dataBar" priority="3">
      <dataBar>
        <cfvo type="min"/>
        <cfvo type="max"/>
        <color rgb="FFFFB628"/>
      </dataBar>
      <extLst>
        <ext xmlns:x14="http://schemas.microsoft.com/office/spreadsheetml/2009/9/main" uri="{B025F937-C7B1-47D3-B67F-A62EFF666E3E}">
          <x14:id>{0A83FB08-0E80-4732-B8CF-D3824B4C318B}</x14:id>
        </ext>
      </extLst>
    </cfRule>
  </conditionalFormatting>
  <conditionalFormatting pivot="1" sqref="O3:O8">
    <cfRule type="dataBar" priority="2">
      <dataBar>
        <cfvo type="num" val="0"/>
        <cfvo type="num" val="HighScore"/>
        <color rgb="FF008AEF"/>
      </dataBar>
      <extLst>
        <ext xmlns:x14="http://schemas.microsoft.com/office/spreadsheetml/2009/9/main" uri="{B025F937-C7B1-47D3-B67F-A62EFF666E3E}">
          <x14:id>{0AFA24F4-89E8-4DAB-9D34-4028D0ED827B}</x14:id>
        </ext>
      </extLst>
    </cfRule>
  </conditionalFormatting>
  <conditionalFormatting pivot="1" sqref="P3:P8">
    <cfRule type="dataBar" priority="1">
      <dataBar>
        <cfvo type="num" val="0"/>
        <cfvo type="formula" val="HighScore"/>
        <color rgb="FFD6007B"/>
      </dataBar>
      <extLst>
        <ext xmlns:x14="http://schemas.microsoft.com/office/spreadsheetml/2009/9/main" uri="{B025F937-C7B1-47D3-B67F-A62EFF666E3E}">
          <x14:id>{9DD1B173-F0A5-4257-AB0B-ACBA2EE8137F}</x14:id>
        </ext>
      </extLst>
    </cfRule>
  </conditionalFormatting>
  <pageMargins left="0.7" right="0.7" top="0.75" bottom="0.75" header="0.3" footer="0.3"/>
  <pageSetup paperSize="9" orientation="portrait" horizontalDpi="300" r:id="rId4"/>
  <extLst>
    <ext xmlns:x14="http://schemas.microsoft.com/office/spreadsheetml/2009/9/main" uri="{78C0D931-6437-407d-A8EE-F0AAD7539E65}">
      <x14:conditionalFormattings>
        <x14:conditionalFormatting xmlns:xm="http://schemas.microsoft.com/office/excel/2006/main" pivot="1">
          <x14:cfRule type="dataBar" id="{F9BE02B6-3324-46CD-9120-B1897AC4F44E}">
            <x14:dataBar minLength="0" maxLength="100" border="1" negativeBarBorderColorSameAsPositive="0">
              <x14:cfvo type="num">
                <xm:f>0</xm:f>
              </x14:cfvo>
              <x14:cfvo type="num">
                <xm:f>HighScore</xm:f>
              </x14:cfvo>
              <x14:borderColor rgb="FF008AEF"/>
              <x14:negativeFillColor rgb="FFFF0000"/>
              <x14:negativeBorderColor rgb="FFFF0000"/>
              <x14:axisColor rgb="FF000000"/>
            </x14:dataBar>
          </x14:cfRule>
          <xm:sqref>D3:D10 D12:D64</xm:sqref>
        </x14:conditionalFormatting>
        <x14:conditionalFormatting xmlns:xm="http://schemas.microsoft.com/office/excel/2006/main" pivot="1">
          <x14:cfRule type="dataBar" id="{9FBFF9D9-57E1-4398-9B66-5C469C911292}">
            <x14:dataBar minLength="0" maxLength="100" border="1" negativeBarBorderColorSameAsPositive="0">
              <x14:cfvo type="num">
                <xm:f>0</xm:f>
              </x14:cfvo>
              <x14:cfvo type="num">
                <xm:f>HighScore</xm:f>
              </x14:cfvo>
              <x14:borderColor rgb="FFD6007B"/>
              <x14:negativeFillColor rgb="FFFF0000"/>
              <x14:negativeBorderColor rgb="FFFF0000"/>
              <x14:axisColor rgb="FF000000"/>
            </x14:dataBar>
          </x14:cfRule>
          <xm:sqref>E3:E10 E12:E64</xm:sqref>
        </x14:conditionalFormatting>
        <x14:conditionalFormatting xmlns:xm="http://schemas.microsoft.com/office/excel/2006/main" pivot="1">
          <x14:cfRule type="dataBar" id="{8ECD328B-CF6A-4A2A-BC04-245C08A16113}">
            <x14:dataBar minLength="0" maxLength="100" border="1" negativeBarBorderColorSameAsPositive="0">
              <x14:cfvo type="num">
                <xm:f>0</xm:f>
              </x14:cfvo>
              <x14:cfvo type="num">
                <xm:f>HighScore</xm:f>
              </x14:cfvo>
              <x14:borderColor rgb="FF008AEF"/>
              <x14:negativeFillColor rgb="FFFF0000"/>
              <x14:negativeBorderColor rgb="FFFF0000"/>
              <x14:axisColor rgb="FF000000"/>
            </x14:dataBar>
          </x14:cfRule>
          <xm:sqref>I3:I24</xm:sqref>
        </x14:conditionalFormatting>
        <x14:conditionalFormatting xmlns:xm="http://schemas.microsoft.com/office/excel/2006/main" pivot="1">
          <x14:cfRule type="dataBar" id="{6983D58A-BB98-44C4-AD1D-AF822D14AC30}">
            <x14:dataBar minLength="0" maxLength="100" border="1" negativeBarBorderColorSameAsPositive="0">
              <x14:cfvo type="num">
                <xm:f>0</xm:f>
              </x14:cfvo>
              <x14:cfvo type="num">
                <xm:f>HighScore</xm:f>
              </x14:cfvo>
              <x14:borderColor rgb="FFD6007B"/>
              <x14:negativeFillColor rgb="FFFF0000"/>
              <x14:negativeBorderColor rgb="FFFF0000"/>
              <x14:axisColor rgb="FF000000"/>
            </x14:dataBar>
          </x14:cfRule>
          <xm:sqref>J3:J24</xm:sqref>
        </x14:conditionalFormatting>
        <x14:conditionalFormatting xmlns:xm="http://schemas.microsoft.com/office/excel/2006/main" pivot="1">
          <x14:cfRule type="dataBar" id="{367F64BA-9017-49B7-88EF-432C221A1480}">
            <x14:dataBar minLength="0" maxLength="100" border="1" negativeBarBorderColorSameAsPositive="0">
              <x14:cfvo type="autoMin"/>
              <x14:cfvo type="autoMax"/>
              <x14:borderColor rgb="FFFFB628"/>
              <x14:negativeFillColor rgb="FFFF0000"/>
              <x14:negativeBorderColor rgb="FFFF0000"/>
              <x14:axisColor rgb="FF000000"/>
            </x14:dataBar>
          </x14:cfRule>
          <xm:sqref>K3:K24</xm:sqref>
        </x14:conditionalFormatting>
        <x14:conditionalFormatting xmlns:xm="http://schemas.microsoft.com/office/excel/2006/main" pivot="1">
          <x14:cfRule type="dataBar" id="{94B068A4-2D58-4901-8CBB-3FC0E38CEB58}">
            <x14:dataBar minLength="0" maxLength="100" border="1" negativeBarBorderColorSameAsPositive="0">
              <x14:cfvo type="autoMin"/>
              <x14:cfvo type="autoMax"/>
              <x14:borderColor rgb="FFFFB628"/>
              <x14:negativeFillColor rgb="FFFF0000"/>
              <x14:negativeBorderColor rgb="FFFF0000"/>
              <x14:axisColor rgb="FF000000"/>
            </x14:dataBar>
          </x14:cfRule>
          <xm:sqref>F3:F10 F12:F64</xm:sqref>
        </x14:conditionalFormatting>
        <x14:conditionalFormatting xmlns:xm="http://schemas.microsoft.com/office/excel/2006/main" pivot="1">
          <x14:cfRule type="dataBar" id="{0A83FB08-0E80-4732-B8CF-D3824B4C318B}">
            <x14:dataBar minLength="0" maxLength="100" border="1" negativeBarBorderColorSameAsPositive="0">
              <x14:cfvo type="autoMin"/>
              <x14:cfvo type="autoMax"/>
              <x14:borderColor rgb="FFFFB628"/>
              <x14:negativeFillColor rgb="FFFF0000"/>
              <x14:negativeBorderColor rgb="FFFF0000"/>
              <x14:axisColor rgb="FF000000"/>
            </x14:dataBar>
          </x14:cfRule>
          <xm:sqref>Q3:Q8</xm:sqref>
        </x14:conditionalFormatting>
        <x14:conditionalFormatting xmlns:xm="http://schemas.microsoft.com/office/excel/2006/main" pivot="1">
          <x14:cfRule type="dataBar" id="{0AFA24F4-89E8-4DAB-9D34-4028D0ED827B}">
            <x14:dataBar minLength="0" maxLength="100" border="1" negativeBarBorderColorSameAsPositive="0">
              <x14:cfvo type="num">
                <xm:f>0</xm:f>
              </x14:cfvo>
              <x14:cfvo type="num">
                <xm:f>HighScore</xm:f>
              </x14:cfvo>
              <x14:borderColor rgb="FF008AEF"/>
              <x14:negativeFillColor rgb="FFFF0000"/>
              <x14:negativeBorderColor rgb="FFFF0000"/>
              <x14:axisColor rgb="FF000000"/>
            </x14:dataBar>
          </x14:cfRule>
          <xm:sqref>O3:O8</xm:sqref>
        </x14:conditionalFormatting>
        <x14:conditionalFormatting xmlns:xm="http://schemas.microsoft.com/office/excel/2006/main" pivot="1">
          <x14:cfRule type="dataBar" id="{9DD1B173-F0A5-4257-AB0B-ACBA2EE8137F}">
            <x14:dataBar minLength="0" maxLength="100" border="1" negativeBarBorderColorSameAsPositive="0">
              <x14:cfvo type="num">
                <xm:f>0</xm:f>
              </x14:cfvo>
              <x14:cfvo type="formula">
                <xm:f>HighScore</xm:f>
              </x14:cfvo>
              <x14:borderColor rgb="FFD6007B"/>
              <x14:negativeFillColor rgb="FFFF0000"/>
              <x14:negativeBorderColor rgb="FFFF0000"/>
              <x14:axisColor rgb="FF000000"/>
            </x14:dataBar>
          </x14:cfRule>
          <xm:sqref>P3:P8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79998168889431442"/>
  </sheetPr>
  <dimension ref="B4:H23"/>
  <sheetViews>
    <sheetView zoomScaleNormal="100" workbookViewId="0">
      <pane ySplit="5" topLeftCell="A6" activePane="bottomLeft" state="frozen"/>
      <selection pane="bottomLeft" activeCell="C35" sqref="C35"/>
    </sheetView>
  </sheetViews>
  <sheetFormatPr baseColWidth="10" defaultColWidth="8.83203125" defaultRowHeight="15" x14ac:dyDescent="0.2"/>
  <cols>
    <col min="1" max="1" width="72" customWidth="1"/>
    <col min="2" max="2" width="11.83203125" bestFit="1" customWidth="1"/>
    <col min="3" max="3" width="33.6640625" bestFit="1" customWidth="1"/>
    <col min="4" max="4" width="33.5" bestFit="1" customWidth="1"/>
    <col min="5" max="7" width="14.6640625" customWidth="1"/>
  </cols>
  <sheetData>
    <row r="4" spans="2:8" x14ac:dyDescent="0.2">
      <c r="H4" t="s">
        <v>70</v>
      </c>
    </row>
    <row r="5" spans="2:8" x14ac:dyDescent="0.2">
      <c r="B5" s="3" t="s">
        <v>56</v>
      </c>
      <c r="C5" s="3" t="s">
        <v>71</v>
      </c>
      <c r="D5" s="3" t="s">
        <v>13</v>
      </c>
      <c r="E5" t="s">
        <v>66</v>
      </c>
      <c r="F5" t="s">
        <v>67</v>
      </c>
      <c r="G5" t="s">
        <v>72</v>
      </c>
    </row>
    <row r="6" spans="2:8" x14ac:dyDescent="0.2">
      <c r="B6" s="4" t="s">
        <v>194</v>
      </c>
      <c r="C6" t="s">
        <v>374</v>
      </c>
      <c r="D6" t="s">
        <v>233</v>
      </c>
      <c r="E6" s="63">
        <v>540</v>
      </c>
      <c r="F6" s="4">
        <v>515.71428571428567</v>
      </c>
      <c r="G6" s="7">
        <v>0.95502645502645489</v>
      </c>
    </row>
    <row r="7" spans="2:8" x14ac:dyDescent="0.2">
      <c r="C7" t="s">
        <v>513</v>
      </c>
      <c r="E7" s="63">
        <v>535</v>
      </c>
      <c r="F7" s="4">
        <v>481</v>
      </c>
      <c r="G7" s="7">
        <v>0.89906542056074767</v>
      </c>
    </row>
    <row r="8" spans="2:8" x14ac:dyDescent="0.2">
      <c r="C8" t="s">
        <v>719</v>
      </c>
      <c r="D8" t="s">
        <v>233</v>
      </c>
      <c r="E8" s="63">
        <v>525</v>
      </c>
      <c r="F8" s="4">
        <v>456.25</v>
      </c>
      <c r="G8" s="7">
        <v>0.86904761904761907</v>
      </c>
    </row>
    <row r="9" spans="2:8" x14ac:dyDescent="0.2">
      <c r="C9" t="s">
        <v>485</v>
      </c>
      <c r="E9" s="63">
        <v>510</v>
      </c>
      <c r="F9" s="4">
        <v>452</v>
      </c>
      <c r="G9" s="7">
        <v>0.88627450980392153</v>
      </c>
    </row>
    <row r="10" spans="2:8" x14ac:dyDescent="0.2">
      <c r="C10" t="s">
        <v>733</v>
      </c>
      <c r="E10" s="63">
        <v>505</v>
      </c>
      <c r="F10" s="4">
        <v>477.85714285714283</v>
      </c>
      <c r="G10" s="7">
        <v>0.94625176803394617</v>
      </c>
    </row>
    <row r="11" spans="2:8" x14ac:dyDescent="0.2">
      <c r="B11" s="4" t="s">
        <v>193</v>
      </c>
      <c r="C11" t="s">
        <v>732</v>
      </c>
      <c r="E11" s="63">
        <v>480</v>
      </c>
      <c r="F11" s="4">
        <v>458.75</v>
      </c>
      <c r="G11" s="7">
        <v>0.95572916666666663</v>
      </c>
    </row>
    <row r="12" spans="2:8" x14ac:dyDescent="0.2">
      <c r="C12" t="s">
        <v>1030</v>
      </c>
      <c r="E12" s="63">
        <v>475</v>
      </c>
      <c r="F12" s="4">
        <v>440</v>
      </c>
      <c r="G12" s="7">
        <v>0.9263157894736842</v>
      </c>
    </row>
    <row r="13" spans="2:8" x14ac:dyDescent="0.2">
      <c r="B13" s="4" t="s">
        <v>186</v>
      </c>
      <c r="C13" t="s">
        <v>380</v>
      </c>
      <c r="D13" t="s">
        <v>233</v>
      </c>
      <c r="E13" s="63">
        <v>400</v>
      </c>
      <c r="F13" s="4">
        <v>335</v>
      </c>
      <c r="G13" s="7">
        <v>0.83750000000000002</v>
      </c>
    </row>
    <row r="14" spans="2:8" x14ac:dyDescent="0.2">
      <c r="B14" s="4" t="s">
        <v>62</v>
      </c>
      <c r="C14" t="s">
        <v>515</v>
      </c>
      <c r="E14" s="63">
        <v>350</v>
      </c>
      <c r="F14" s="4">
        <v>321.66666666666669</v>
      </c>
      <c r="G14" s="7">
        <v>0.91904761904761911</v>
      </c>
    </row>
    <row r="15" spans="2:8" x14ac:dyDescent="0.2">
      <c r="B15" s="4" t="s">
        <v>61</v>
      </c>
      <c r="C15" t="s">
        <v>514</v>
      </c>
      <c r="E15" s="63">
        <v>345</v>
      </c>
      <c r="F15" s="4">
        <v>330</v>
      </c>
      <c r="G15" s="7">
        <v>0.95652173913043481</v>
      </c>
    </row>
    <row r="16" spans="2:8" x14ac:dyDescent="0.2">
      <c r="C16" t="s">
        <v>487</v>
      </c>
      <c r="E16" s="63">
        <v>340</v>
      </c>
      <c r="F16" s="4">
        <v>313.33333333333331</v>
      </c>
      <c r="G16" s="7">
        <v>0.92156862745098034</v>
      </c>
    </row>
    <row r="17" spans="2:7" x14ac:dyDescent="0.2">
      <c r="C17" t="s">
        <v>991</v>
      </c>
      <c r="E17" s="63">
        <v>330</v>
      </c>
      <c r="F17" s="4">
        <v>271.66666666666669</v>
      </c>
      <c r="G17" s="7">
        <v>0.82323232323232332</v>
      </c>
    </row>
    <row r="18" spans="2:7" x14ac:dyDescent="0.2">
      <c r="C18" t="s">
        <v>379</v>
      </c>
      <c r="E18" s="63">
        <v>300</v>
      </c>
      <c r="F18" s="4">
        <v>270</v>
      </c>
      <c r="G18" s="7">
        <v>0.9</v>
      </c>
    </row>
    <row r="19" spans="2:7" x14ac:dyDescent="0.2">
      <c r="C19" t="s">
        <v>488</v>
      </c>
      <c r="E19" s="63">
        <v>300</v>
      </c>
      <c r="F19" s="4">
        <v>293.33333333333331</v>
      </c>
      <c r="G19" s="7">
        <v>0.97777777777777775</v>
      </c>
    </row>
    <row r="20" spans="2:7" x14ac:dyDescent="0.2">
      <c r="B20" s="4" t="s">
        <v>60</v>
      </c>
      <c r="C20" t="s">
        <v>989</v>
      </c>
      <c r="E20" s="63">
        <v>290</v>
      </c>
      <c r="F20" s="4">
        <v>176.66666666666666</v>
      </c>
      <c r="G20" s="7">
        <v>0.6091954022988505</v>
      </c>
    </row>
    <row r="21" spans="2:7" x14ac:dyDescent="0.2">
      <c r="C21" t="s">
        <v>377</v>
      </c>
      <c r="E21" s="63">
        <v>260</v>
      </c>
      <c r="F21" s="4">
        <v>218.33333333333334</v>
      </c>
      <c r="G21" s="7">
        <v>0.83974358974358976</v>
      </c>
    </row>
    <row r="22" spans="2:7" x14ac:dyDescent="0.2">
      <c r="B22" s="4" t="s">
        <v>59</v>
      </c>
      <c r="C22" t="s">
        <v>726</v>
      </c>
      <c r="E22" s="63">
        <v>215</v>
      </c>
      <c r="F22" s="4">
        <v>211.66666666666666</v>
      </c>
      <c r="G22" s="7">
        <v>0.98449612403100772</v>
      </c>
    </row>
    <row r="23" spans="2:7" x14ac:dyDescent="0.2">
      <c r="B23" s="4" t="s">
        <v>202</v>
      </c>
      <c r="E23" s="63">
        <v>540</v>
      </c>
      <c r="F23" s="4">
        <v>354.30812324929974</v>
      </c>
      <c r="G23" s="7">
        <v>0.89899076048329785</v>
      </c>
    </row>
  </sheetData>
  <conditionalFormatting pivot="1">
    <cfRule type="dataBar" priority="10">
      <dataBar>
        <cfvo type="min"/>
        <cfvo type="max"/>
        <color rgb="FF008AEF"/>
      </dataBar>
      <extLst>
        <ext xmlns:x14="http://schemas.microsoft.com/office/spreadsheetml/2009/9/main" uri="{B025F937-C7B1-47D3-B67F-A62EFF666E3E}">
          <x14:id>{B23D9FD0-EA97-4194-82C4-97AC7F59B3E1}</x14:id>
        </ext>
      </extLst>
    </cfRule>
  </conditionalFormatting>
  <conditionalFormatting pivot="1">
    <cfRule type="dataBar" priority="9">
      <dataBar>
        <cfvo type="num" val="0"/>
        <cfvo type="num" val="GETPIVOTDATA(&quot;Top Score&quot;,$B$4)"/>
        <color rgb="FFD6007B"/>
      </dataBar>
      <extLst>
        <ext xmlns:x14="http://schemas.microsoft.com/office/spreadsheetml/2009/9/main" uri="{B025F937-C7B1-47D3-B67F-A62EFF666E3E}">
          <x14:id>{0540663B-3C18-489F-8C0E-77AE42AB0410}</x14:id>
        </ext>
      </extLst>
    </cfRule>
  </conditionalFormatting>
  <conditionalFormatting pivot="1">
    <cfRule type="colorScale" priority="7">
      <colorScale>
        <cfvo type="num" val="0"/>
        <cfvo type="percentile" val="50"/>
        <cfvo type="num" val="1"/>
        <color rgb="FFF8696B"/>
        <color rgb="FFFFEB84"/>
        <color rgb="FF63BE7B"/>
      </colorScale>
    </cfRule>
  </conditionalFormatting>
  <conditionalFormatting pivot="1" sqref="E6:E22">
    <cfRule type="dataBar" priority="6">
      <dataBar>
        <cfvo type="num" val="0"/>
        <cfvo type="num" val="HighScore"/>
        <color rgb="FF008AEF"/>
      </dataBar>
      <extLst>
        <ext xmlns:x14="http://schemas.microsoft.com/office/spreadsheetml/2009/9/main" uri="{B025F937-C7B1-47D3-B67F-A62EFF666E3E}">
          <x14:id>{BDB9B95B-A1AA-4257-A8F5-BCB1F26FE9D6}</x14:id>
        </ext>
      </extLst>
    </cfRule>
  </conditionalFormatting>
  <conditionalFormatting sqref="D6:D1001">
    <cfRule type="cellIs" dxfId="5" priority="3" operator="equal">
      <formula>"(blank)"</formula>
    </cfRule>
  </conditionalFormatting>
  <conditionalFormatting pivot="1" sqref="G6:G22">
    <cfRule type="colorScale" priority="2">
      <colorScale>
        <cfvo type="num" val="0"/>
        <cfvo type="percentile" val="50"/>
        <cfvo type="num" val="1"/>
        <color rgb="FFF8696B"/>
        <color rgb="FFFFEB84"/>
        <color rgb="FF63BE7B"/>
      </colorScale>
    </cfRule>
  </conditionalFormatting>
  <conditionalFormatting pivot="1" sqref="F6:F22">
    <cfRule type="dataBar" priority="1">
      <dataBar>
        <cfvo type="num" val="0"/>
        <cfvo type="num" val="HighScore"/>
        <color rgb="FFD6007B"/>
      </dataBar>
      <extLst>
        <ext xmlns:x14="http://schemas.microsoft.com/office/spreadsheetml/2009/9/main" uri="{B025F937-C7B1-47D3-B67F-A62EFF666E3E}">
          <x14:id>{7A7590A2-24CC-42B6-9BE5-D341BEE110D6}</x14:id>
        </ext>
      </extLst>
    </cfRule>
  </conditionalFormatting>
  <pageMargins left="0.7" right="0.7" top="0.75" bottom="0.75" header="0.3" footer="0.3"/>
  <pageSetup paperSize="9" orientation="portrait" horizontalDpi="300" r:id="rId2"/>
  <drawing r:id="rId3"/>
  <extLst>
    <ext xmlns:x14="http://schemas.microsoft.com/office/spreadsheetml/2009/9/main" uri="{78C0D931-6437-407d-A8EE-F0AAD7539E65}">
      <x14:conditionalFormattings>
        <x14:conditionalFormatting xmlns:xm="http://schemas.microsoft.com/office/excel/2006/main" pivot="1">
          <x14:cfRule type="dataBar" id="{B23D9FD0-EA97-4194-82C4-97AC7F59B3E1}">
            <x14:dataBar minLength="0" maxLength="100" border="1" negativeBarBorderColorSameAsPositive="0">
              <x14:cfvo type="autoMin"/>
              <x14:cfvo type="autoMax"/>
              <x14:borderColor rgb="FF008AEF"/>
              <x14:negativeFillColor rgb="FFFF0000"/>
              <x14:negativeBorderColor rgb="FFFF0000"/>
              <x14:axisColor rgb="FF000000"/>
            </x14:dataBar>
          </x14:cfRule>
        </x14:conditionalFormatting>
        <x14:conditionalFormatting xmlns:xm="http://schemas.microsoft.com/office/excel/2006/main" pivot="1">
          <x14:cfRule type="dataBar" id="{0540663B-3C18-489F-8C0E-77AE42AB0410}">
            <x14:dataBar minLength="0" maxLength="100" border="1" negativeBarBorderColorSameAsPositive="0">
              <x14:cfvo type="num">
                <xm:f>0</xm:f>
              </x14:cfvo>
              <x14:cfvo type="num">
                <xm:f>GETPIVOTDATA("Top Score",$B$4)</xm:f>
              </x14:cfvo>
              <x14:borderColor rgb="FFD6007B"/>
              <x14:negativeFillColor rgb="FFFF0000"/>
              <x14:negativeBorderColor rgb="FFFF0000"/>
              <x14:axisColor rgb="FF000000"/>
            </x14:dataBar>
          </x14:cfRule>
        </x14:conditionalFormatting>
        <x14:conditionalFormatting xmlns:xm="http://schemas.microsoft.com/office/excel/2006/main" pivot="1">
          <x14:cfRule type="dataBar" id="{BDB9B95B-A1AA-4257-A8F5-BCB1F26FE9D6}">
            <x14:dataBar minLength="0" maxLength="100" border="1" negativeBarBorderColorSameAsPositive="0">
              <x14:cfvo type="num">
                <xm:f>0</xm:f>
              </x14:cfvo>
              <x14:cfvo type="num">
                <xm:f>HighScore</xm:f>
              </x14:cfvo>
              <x14:borderColor rgb="FF008AEF"/>
              <x14:negativeFillColor rgb="FFFF0000"/>
              <x14:negativeBorderColor rgb="FFFF0000"/>
              <x14:axisColor rgb="FF000000"/>
            </x14:dataBar>
          </x14:cfRule>
          <xm:sqref>E6:E22</xm:sqref>
        </x14:conditionalFormatting>
        <x14:conditionalFormatting xmlns:xm="http://schemas.microsoft.com/office/excel/2006/main" pivot="1">
          <x14:cfRule type="dataBar" id="{7A7590A2-24CC-42B6-9BE5-D341BEE110D6}">
            <x14:dataBar minLength="0" maxLength="100" border="1" negativeBarBorderColorSameAsPositive="0">
              <x14:cfvo type="num">
                <xm:f>0</xm:f>
              </x14:cfvo>
              <x14:cfvo type="num">
                <xm:f>HighScore</xm:f>
              </x14:cfvo>
              <x14:borderColor rgb="FFD6007B"/>
              <x14:negativeFillColor rgb="FFFF0000"/>
              <x14:negativeBorderColor rgb="FFFF0000"/>
              <x14:axisColor rgb="FF000000"/>
            </x14:dataBar>
          </x14:cfRule>
          <xm:sqref>F6:F22</xm:sqref>
        </x14:conditionalFormatting>
      </x14:conditionalFormattings>
    </ext>
    <ext xmlns:x14="http://schemas.microsoft.com/office/spreadsheetml/2009/9/main" uri="{A8765BA9-456A-4dab-B4F3-ACF838C121DE}">
      <x14:slicerList>
        <x14:slicer r:id="rId4"/>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sheetPr>
  <dimension ref="B1:T1083"/>
  <sheetViews>
    <sheetView workbookViewId="0">
      <pane ySplit="2" topLeftCell="A3" activePane="bottomLeft" state="frozen"/>
      <selection activeCell="B22" sqref="B22"/>
      <selection pane="bottomLeft" activeCell="L57" sqref="L57"/>
    </sheetView>
  </sheetViews>
  <sheetFormatPr baseColWidth="10" defaultColWidth="8.83203125" defaultRowHeight="15" x14ac:dyDescent="0.2"/>
  <cols>
    <col min="2" max="2" width="38.5" customWidth="1"/>
    <col min="3" max="3" width="16.5" bestFit="1" customWidth="1"/>
    <col min="4" max="4" width="8.33203125" bestFit="1" customWidth="1"/>
    <col min="6" max="6" width="38.5" bestFit="1" customWidth="1"/>
    <col min="7" max="7" width="37" bestFit="1" customWidth="1"/>
    <col min="8" max="8" width="14" bestFit="1" customWidth="1"/>
    <col min="12" max="12" width="22.6640625" bestFit="1" customWidth="1"/>
    <col min="13" max="13" width="27.1640625" bestFit="1" customWidth="1"/>
    <col min="17" max="17" width="11.33203125" bestFit="1" customWidth="1"/>
    <col min="18" max="18" width="30.5" bestFit="1" customWidth="1"/>
    <col min="19" max="19" width="14" bestFit="1" customWidth="1"/>
  </cols>
  <sheetData>
    <row r="1" spans="2:20" x14ac:dyDescent="0.2">
      <c r="L1" s="3" t="s">
        <v>73</v>
      </c>
      <c r="M1" t="s">
        <v>74</v>
      </c>
    </row>
    <row r="2" spans="2:20" x14ac:dyDescent="0.2">
      <c r="B2" s="3" t="s">
        <v>71</v>
      </c>
      <c r="C2" t="s">
        <v>75</v>
      </c>
      <c r="F2" s="3" t="s">
        <v>12</v>
      </c>
      <c r="G2" s="3" t="s">
        <v>13</v>
      </c>
      <c r="H2" t="s">
        <v>69</v>
      </c>
      <c r="I2" t="s">
        <v>76</v>
      </c>
      <c r="J2" t="s">
        <v>77</v>
      </c>
      <c r="L2" s="3" t="s">
        <v>11</v>
      </c>
      <c r="M2" t="s">
        <v>204</v>
      </c>
    </row>
    <row r="3" spans="2:20" x14ac:dyDescent="0.2">
      <c r="B3" t="s">
        <v>716</v>
      </c>
      <c r="C3" s="63">
        <v>110</v>
      </c>
      <c r="D3" s="24">
        <f t="shared" ref="D3:D66" si="0">IF(ISBLANK(C3),"",_xlfn.RANK.EQ(C3,tScores))</f>
        <v>616</v>
      </c>
      <c r="F3" t="s">
        <v>18</v>
      </c>
      <c r="G3" t="s">
        <v>226</v>
      </c>
      <c r="H3" s="63">
        <v>15</v>
      </c>
      <c r="I3" s="55">
        <f>SUMIF(tComplete[Next Round],G3,tComplete[Qualifiers])</f>
        <v>16</v>
      </c>
      <c r="J3">
        <f t="shared" ref="J3:J9" si="1">I3-H3</f>
        <v>1</v>
      </c>
    </row>
    <row r="4" spans="2:20" x14ac:dyDescent="0.2">
      <c r="B4" t="s">
        <v>714</v>
      </c>
      <c r="C4" s="63">
        <v>140</v>
      </c>
      <c r="D4" s="24">
        <f t="shared" si="0"/>
        <v>541</v>
      </c>
      <c r="G4" t="s">
        <v>230</v>
      </c>
      <c r="H4" s="63">
        <v>16</v>
      </c>
      <c r="I4" s="55">
        <f>SUMIF(tComplete[Next Round],G4,tComplete[Qualifiers])</f>
        <v>16</v>
      </c>
      <c r="J4">
        <f t="shared" si="1"/>
        <v>0</v>
      </c>
      <c r="L4" s="3" t="s">
        <v>9</v>
      </c>
      <c r="M4" t="s">
        <v>69</v>
      </c>
      <c r="N4" t="s">
        <v>78</v>
      </c>
      <c r="O4" t="s">
        <v>79</v>
      </c>
    </row>
    <row r="5" spans="2:20" x14ac:dyDescent="0.2">
      <c r="B5" t="s">
        <v>712</v>
      </c>
      <c r="C5" s="63">
        <v>165</v>
      </c>
      <c r="D5" s="24">
        <f t="shared" si="0"/>
        <v>480</v>
      </c>
      <c r="G5" t="s">
        <v>227</v>
      </c>
      <c r="H5" s="63">
        <v>16</v>
      </c>
      <c r="I5" s="55">
        <f>SUMIF(tComplete[Next Round],G5,tComplete[Qualifiers])</f>
        <v>16</v>
      </c>
      <c r="J5">
        <f t="shared" si="1"/>
        <v>0</v>
      </c>
      <c r="L5" t="s">
        <v>52</v>
      </c>
      <c r="M5" s="63">
        <v>3</v>
      </c>
      <c r="N5">
        <f>VLOOKUP(L5,tComplete[[Tournament]:[Qualifiers]],6,FALSE)</f>
        <v>3</v>
      </c>
      <c r="O5">
        <f t="shared" ref="O5:O10" si="2">IF(M5=N5,1,-1)</f>
        <v>1</v>
      </c>
    </row>
    <row r="6" spans="2:20" x14ac:dyDescent="0.2">
      <c r="B6" t="s">
        <v>711</v>
      </c>
      <c r="C6" s="63">
        <v>170</v>
      </c>
      <c r="D6" s="24">
        <f t="shared" si="0"/>
        <v>465</v>
      </c>
      <c r="G6" t="s">
        <v>232</v>
      </c>
      <c r="H6" s="63">
        <v>17</v>
      </c>
      <c r="I6" s="55">
        <f>SUMIF(tComplete[Next Round],G6,tComplete[Qualifiers])</f>
        <v>17</v>
      </c>
      <c r="J6">
        <f t="shared" si="1"/>
        <v>0</v>
      </c>
      <c r="L6" t="s">
        <v>36</v>
      </c>
      <c r="M6" s="63">
        <v>2</v>
      </c>
      <c r="N6">
        <f>VLOOKUP(L6,tComplete[[Tournament]:[Qualifiers]],6,FALSE)</f>
        <v>2</v>
      </c>
      <c r="O6">
        <f t="shared" si="2"/>
        <v>1</v>
      </c>
    </row>
    <row r="7" spans="2:20" x14ac:dyDescent="0.2">
      <c r="B7" t="s">
        <v>286</v>
      </c>
      <c r="C7" s="63">
        <v>465</v>
      </c>
      <c r="D7" s="24">
        <f t="shared" si="0"/>
        <v>33</v>
      </c>
      <c r="G7" t="s">
        <v>231</v>
      </c>
      <c r="H7" s="63">
        <v>16</v>
      </c>
      <c r="I7" s="55">
        <f>SUMIF(tComplete[Next Round],G7,tComplete[Qualifiers])</f>
        <v>16</v>
      </c>
      <c r="J7">
        <f t="shared" si="1"/>
        <v>0</v>
      </c>
      <c r="L7" t="s">
        <v>47</v>
      </c>
      <c r="M7" s="63">
        <v>2</v>
      </c>
      <c r="N7">
        <f>VLOOKUP(L7,tComplete[[Tournament]:[Qualifiers]],6,FALSE)</f>
        <v>2</v>
      </c>
      <c r="O7">
        <f t="shared" si="2"/>
        <v>1</v>
      </c>
    </row>
    <row r="8" spans="2:20" x14ac:dyDescent="0.2">
      <c r="B8" t="s">
        <v>739</v>
      </c>
      <c r="C8" s="63">
        <v>350</v>
      </c>
      <c r="D8" s="24">
        <f t="shared" si="0"/>
        <v>87</v>
      </c>
      <c r="G8" t="s">
        <v>228</v>
      </c>
      <c r="H8" s="63">
        <v>15</v>
      </c>
      <c r="I8" s="55">
        <f>SUMIF(tComplete[Next Round],G8,tComplete[Qualifiers])</f>
        <v>15</v>
      </c>
      <c r="J8">
        <f t="shared" si="1"/>
        <v>0</v>
      </c>
      <c r="L8" t="s">
        <v>17</v>
      </c>
      <c r="M8" s="63">
        <v>3</v>
      </c>
      <c r="N8">
        <f>VLOOKUP(L8,tComplete[[Tournament]:[Qualifiers]],6,FALSE)</f>
        <v>3</v>
      </c>
      <c r="O8">
        <f t="shared" si="2"/>
        <v>1</v>
      </c>
    </row>
    <row r="9" spans="2:20" x14ac:dyDescent="0.2">
      <c r="B9" t="s">
        <v>757</v>
      </c>
      <c r="C9" s="63">
        <v>170</v>
      </c>
      <c r="D9" s="24">
        <f t="shared" si="0"/>
        <v>465</v>
      </c>
      <c r="G9" t="s">
        <v>229</v>
      </c>
      <c r="H9" s="63">
        <v>18</v>
      </c>
      <c r="I9" s="55">
        <f>SUMIF(tComplete[Next Round],G9,tComplete[Qualifiers])</f>
        <v>18</v>
      </c>
      <c r="J9">
        <f t="shared" si="1"/>
        <v>0</v>
      </c>
      <c r="L9" t="s">
        <v>153</v>
      </c>
      <c r="M9" s="63">
        <v>2</v>
      </c>
      <c r="N9">
        <f>VLOOKUP(L9,tComplete[[Tournament]:[Qualifiers]],6,FALSE)</f>
        <v>2</v>
      </c>
      <c r="O9">
        <f t="shared" si="2"/>
        <v>1</v>
      </c>
    </row>
    <row r="10" spans="2:20" x14ac:dyDescent="0.2">
      <c r="B10" t="s">
        <v>167</v>
      </c>
      <c r="C10" s="63">
        <v>220</v>
      </c>
      <c r="D10" s="24">
        <f t="shared" si="0"/>
        <v>298</v>
      </c>
      <c r="G10" t="s">
        <v>224</v>
      </c>
      <c r="H10" s="63">
        <v>16</v>
      </c>
      <c r="I10" s="55">
        <f>SUMIF(tComplete[Next Round],G10,tComplete[Qualifiers])</f>
        <v>16</v>
      </c>
      <c r="J10">
        <f t="shared" ref="J10" si="3">I10-H10</f>
        <v>0</v>
      </c>
      <c r="L10" t="s">
        <v>30</v>
      </c>
      <c r="M10" s="63">
        <v>2</v>
      </c>
      <c r="N10">
        <f>VLOOKUP(L10,tComplete[[Tournament]:[Qualifiers]],6,FALSE)</f>
        <v>2</v>
      </c>
      <c r="O10">
        <f t="shared" si="2"/>
        <v>1</v>
      </c>
      <c r="S10" s="19"/>
      <c r="T10" s="19"/>
    </row>
    <row r="11" spans="2:20" x14ac:dyDescent="0.2">
      <c r="B11" t="s">
        <v>799</v>
      </c>
      <c r="C11" s="63">
        <v>200</v>
      </c>
      <c r="D11" s="24">
        <f t="shared" si="0"/>
        <v>360</v>
      </c>
      <c r="F11" t="s">
        <v>202</v>
      </c>
      <c r="H11" s="63">
        <v>129</v>
      </c>
      <c r="L11" t="s">
        <v>41</v>
      </c>
      <c r="M11" s="63">
        <v>4</v>
      </c>
      <c r="N11">
        <f>VLOOKUP(L11,tComplete[[Tournament]:[Qualifiers]],6,FALSE)</f>
        <v>4</v>
      </c>
      <c r="O11">
        <f t="shared" ref="O11:O70" si="4">IF(M11=N11,1,-1)</f>
        <v>1</v>
      </c>
    </row>
    <row r="12" spans="2:20" x14ac:dyDescent="0.2">
      <c r="B12" t="s">
        <v>923</v>
      </c>
      <c r="C12" s="63">
        <v>210</v>
      </c>
      <c r="D12" s="24">
        <f t="shared" si="0"/>
        <v>329</v>
      </c>
      <c r="L12" t="s">
        <v>223</v>
      </c>
      <c r="M12" s="63">
        <v>2</v>
      </c>
      <c r="N12">
        <f>VLOOKUP(L12,tComplete[[Tournament]:[Qualifiers]],6,FALSE)</f>
        <v>2</v>
      </c>
      <c r="O12">
        <f t="shared" si="4"/>
        <v>1</v>
      </c>
    </row>
    <row r="13" spans="2:20" x14ac:dyDescent="0.2">
      <c r="B13" t="s">
        <v>435</v>
      </c>
      <c r="C13" s="63">
        <v>200</v>
      </c>
      <c r="D13" s="24">
        <f t="shared" si="0"/>
        <v>360</v>
      </c>
      <c r="L13" t="s">
        <v>42</v>
      </c>
      <c r="M13" s="63">
        <v>2</v>
      </c>
      <c r="N13">
        <f>VLOOKUP(L13,tComplete[[Tournament]:[Qualifiers]],6,FALSE)</f>
        <v>2</v>
      </c>
      <c r="O13">
        <f t="shared" si="4"/>
        <v>1</v>
      </c>
    </row>
    <row r="14" spans="2:20" x14ac:dyDescent="0.2">
      <c r="B14" t="s">
        <v>481</v>
      </c>
      <c r="C14" s="63">
        <v>250</v>
      </c>
      <c r="D14" s="24">
        <f t="shared" si="0"/>
        <v>229</v>
      </c>
      <c r="L14" t="s">
        <v>37</v>
      </c>
      <c r="M14" s="63">
        <v>4</v>
      </c>
      <c r="N14">
        <f>VLOOKUP(L14,tComplete[[Tournament]:[Qualifiers]],6,FALSE)</f>
        <v>4</v>
      </c>
      <c r="O14">
        <f t="shared" si="4"/>
        <v>1</v>
      </c>
    </row>
    <row r="15" spans="2:20" x14ac:dyDescent="0.2">
      <c r="B15" t="s">
        <v>248</v>
      </c>
      <c r="C15" s="63">
        <v>100</v>
      </c>
      <c r="D15" s="24">
        <f t="shared" si="0"/>
        <v>626</v>
      </c>
      <c r="L15" t="s">
        <v>48</v>
      </c>
      <c r="M15" s="63">
        <v>2</v>
      </c>
      <c r="N15">
        <f>VLOOKUP(L15,tComplete[[Tournament]:[Qualifiers]],6,FALSE)</f>
        <v>2</v>
      </c>
      <c r="O15">
        <f t="shared" si="4"/>
        <v>1</v>
      </c>
    </row>
    <row r="16" spans="2:20" x14ac:dyDescent="0.2">
      <c r="B16" t="s">
        <v>247</v>
      </c>
      <c r="C16" s="63">
        <v>105</v>
      </c>
      <c r="D16" s="24">
        <f t="shared" si="0"/>
        <v>624</v>
      </c>
      <c r="L16" t="s">
        <v>24</v>
      </c>
      <c r="M16" s="63">
        <v>2</v>
      </c>
      <c r="N16">
        <f>VLOOKUP(L16,tComplete[[Tournament]:[Qualifiers]],6,FALSE)</f>
        <v>2</v>
      </c>
      <c r="O16">
        <f t="shared" si="4"/>
        <v>1</v>
      </c>
    </row>
    <row r="17" spans="2:15" x14ac:dyDescent="0.2">
      <c r="B17" t="s">
        <v>705</v>
      </c>
      <c r="C17" s="63">
        <v>140</v>
      </c>
      <c r="D17" s="24">
        <f t="shared" si="0"/>
        <v>541</v>
      </c>
      <c r="L17" t="s">
        <v>149</v>
      </c>
      <c r="M17" s="63">
        <v>2</v>
      </c>
      <c r="N17">
        <f>VLOOKUP(L17,tComplete[[Tournament]:[Qualifiers]],6,FALSE)</f>
        <v>2</v>
      </c>
      <c r="O17">
        <f t="shared" si="4"/>
        <v>1</v>
      </c>
    </row>
    <row r="18" spans="2:15" x14ac:dyDescent="0.2">
      <c r="B18" t="s">
        <v>595</v>
      </c>
      <c r="C18" s="63">
        <v>230</v>
      </c>
      <c r="D18" s="24">
        <f t="shared" si="0"/>
        <v>272</v>
      </c>
      <c r="L18" t="s">
        <v>31</v>
      </c>
      <c r="M18" s="63">
        <v>2</v>
      </c>
      <c r="N18">
        <f>VLOOKUP(L18,tComplete[[Tournament]:[Qualifiers]],6,FALSE)</f>
        <v>2</v>
      </c>
      <c r="O18">
        <f t="shared" si="4"/>
        <v>1</v>
      </c>
    </row>
    <row r="19" spans="2:15" x14ac:dyDescent="0.2">
      <c r="B19" t="s">
        <v>750</v>
      </c>
      <c r="C19" s="63">
        <v>230</v>
      </c>
      <c r="D19" s="24">
        <f t="shared" si="0"/>
        <v>272</v>
      </c>
      <c r="L19" t="s">
        <v>151</v>
      </c>
      <c r="M19" s="63">
        <v>1</v>
      </c>
      <c r="N19">
        <f>VLOOKUP(L19,tComplete[[Tournament]:[Qualifiers]],6,FALSE)</f>
        <v>1</v>
      </c>
      <c r="O19">
        <f t="shared" si="4"/>
        <v>1</v>
      </c>
    </row>
    <row r="20" spans="2:15" x14ac:dyDescent="0.2">
      <c r="B20" t="s">
        <v>871</v>
      </c>
      <c r="C20" s="63">
        <v>490</v>
      </c>
      <c r="D20" s="24">
        <f t="shared" si="0"/>
        <v>22</v>
      </c>
      <c r="F20" s="3" t="s">
        <v>69</v>
      </c>
      <c r="G20" s="3" t="s">
        <v>12</v>
      </c>
      <c r="L20" t="s">
        <v>156</v>
      </c>
      <c r="M20" s="63">
        <v>2</v>
      </c>
      <c r="N20">
        <f>VLOOKUP(L20,tComplete[[Tournament]:[Qualifiers]],6,FALSE)</f>
        <v>2</v>
      </c>
      <c r="O20">
        <f t="shared" si="4"/>
        <v>1</v>
      </c>
    </row>
    <row r="21" spans="2:15" x14ac:dyDescent="0.2">
      <c r="B21" t="s">
        <v>296</v>
      </c>
      <c r="C21" s="63">
        <v>280</v>
      </c>
      <c r="D21" s="24">
        <f t="shared" si="0"/>
        <v>172</v>
      </c>
      <c r="F21" s="3" t="s">
        <v>71</v>
      </c>
      <c r="G21" t="s">
        <v>18</v>
      </c>
      <c r="I21" t="s">
        <v>110</v>
      </c>
      <c r="J21" t="s">
        <v>202</v>
      </c>
      <c r="L21" t="s">
        <v>155</v>
      </c>
      <c r="M21" s="63">
        <v>2</v>
      </c>
      <c r="N21">
        <f>VLOOKUP(L21,tComplete[[Tournament]:[Qualifiers]],6,FALSE)</f>
        <v>2</v>
      </c>
      <c r="O21">
        <f t="shared" si="4"/>
        <v>1</v>
      </c>
    </row>
    <row r="22" spans="2:15" x14ac:dyDescent="0.2">
      <c r="B22" t="s">
        <v>524</v>
      </c>
      <c r="C22" s="63">
        <v>180</v>
      </c>
      <c r="D22" s="24">
        <f t="shared" si="0"/>
        <v>429</v>
      </c>
      <c r="F22" t="s">
        <v>989</v>
      </c>
      <c r="G22" s="63">
        <v>1</v>
      </c>
      <c r="H22" s="63"/>
      <c r="I22" s="63">
        <v>1</v>
      </c>
      <c r="J22" s="63">
        <v>2</v>
      </c>
      <c r="L22" t="s">
        <v>43</v>
      </c>
      <c r="M22" s="63">
        <v>1</v>
      </c>
      <c r="N22">
        <f>VLOOKUP(L22,tComplete[[Tournament]:[Qualifiers]],6,FALSE)</f>
        <v>1</v>
      </c>
      <c r="O22">
        <f t="shared" si="4"/>
        <v>1</v>
      </c>
    </row>
    <row r="23" spans="2:15" x14ac:dyDescent="0.2">
      <c r="B23" t="s">
        <v>485</v>
      </c>
      <c r="C23" s="63">
        <v>510</v>
      </c>
      <c r="D23" s="24">
        <f t="shared" si="0"/>
        <v>12</v>
      </c>
      <c r="F23" t="s">
        <v>875</v>
      </c>
      <c r="G23" s="63">
        <v>1</v>
      </c>
      <c r="H23" s="63"/>
      <c r="I23" s="63">
        <v>1</v>
      </c>
      <c r="J23" s="63">
        <v>2</v>
      </c>
      <c r="L23" t="s">
        <v>44</v>
      </c>
      <c r="M23" s="63">
        <v>2</v>
      </c>
      <c r="N23">
        <f>VLOOKUP(L23,tComplete[[Tournament]:[Qualifiers]],6,FALSE)</f>
        <v>2</v>
      </c>
      <c r="O23">
        <f t="shared" si="4"/>
        <v>1</v>
      </c>
    </row>
    <row r="24" spans="2:15" x14ac:dyDescent="0.2">
      <c r="B24" t="s">
        <v>487</v>
      </c>
      <c r="C24" s="63">
        <v>340</v>
      </c>
      <c r="D24" s="24">
        <f t="shared" si="0"/>
        <v>98</v>
      </c>
      <c r="F24" t="s">
        <v>838</v>
      </c>
      <c r="G24" s="63">
        <v>1</v>
      </c>
      <c r="H24" s="63"/>
      <c r="I24" s="63">
        <v>1</v>
      </c>
      <c r="J24" s="63">
        <v>2</v>
      </c>
      <c r="L24" t="s">
        <v>21</v>
      </c>
      <c r="M24" s="63">
        <v>4</v>
      </c>
      <c r="N24">
        <f>VLOOKUP(L24,tComplete[[Tournament]:[Qualifiers]],6,FALSE)</f>
        <v>4</v>
      </c>
      <c r="O24">
        <f t="shared" ref="O24:O31" si="5">IF(M24=N24,1,-1)</f>
        <v>1</v>
      </c>
    </row>
    <row r="25" spans="2:15" x14ac:dyDescent="0.2">
      <c r="B25" t="s">
        <v>448</v>
      </c>
      <c r="C25" s="63">
        <v>215</v>
      </c>
      <c r="D25" s="24">
        <f t="shared" si="0"/>
        <v>319</v>
      </c>
      <c r="F25" t="s">
        <v>602</v>
      </c>
      <c r="G25" s="63">
        <v>1</v>
      </c>
      <c r="H25" s="63"/>
      <c r="I25" s="63">
        <v>1</v>
      </c>
      <c r="J25" s="63">
        <v>2</v>
      </c>
      <c r="L25" t="s">
        <v>157</v>
      </c>
      <c r="M25" s="63">
        <v>2</v>
      </c>
      <c r="N25">
        <f>VLOOKUP(L25,tComplete[[Tournament]:[Qualifiers]],6,FALSE)</f>
        <v>2</v>
      </c>
      <c r="O25">
        <f t="shared" si="5"/>
        <v>1</v>
      </c>
    </row>
    <row r="26" spans="2:15" x14ac:dyDescent="0.2">
      <c r="B26" t="s">
        <v>490</v>
      </c>
      <c r="C26" s="63">
        <v>260</v>
      </c>
      <c r="D26" s="24">
        <f t="shared" si="0"/>
        <v>207</v>
      </c>
      <c r="F26" t="s">
        <v>929</v>
      </c>
      <c r="G26" s="63">
        <v>1</v>
      </c>
      <c r="H26" s="63"/>
      <c r="I26" s="63">
        <v>1</v>
      </c>
      <c r="J26" s="63">
        <v>2</v>
      </c>
      <c r="L26" t="s">
        <v>152</v>
      </c>
      <c r="M26" s="63">
        <v>2</v>
      </c>
      <c r="N26">
        <f>VLOOKUP(L26,tComplete[[Tournament]:[Qualifiers]],6,FALSE)</f>
        <v>2</v>
      </c>
      <c r="O26">
        <f t="shared" si="5"/>
        <v>1</v>
      </c>
    </row>
    <row r="27" spans="2:15" x14ac:dyDescent="0.2">
      <c r="B27" t="s">
        <v>504</v>
      </c>
      <c r="C27" s="63">
        <v>345</v>
      </c>
      <c r="D27" s="24">
        <f t="shared" si="0"/>
        <v>95</v>
      </c>
      <c r="F27" t="s">
        <v>609</v>
      </c>
      <c r="G27" s="63">
        <v>1</v>
      </c>
      <c r="H27" s="63"/>
      <c r="I27" s="63">
        <v>1</v>
      </c>
      <c r="J27" s="63">
        <v>2</v>
      </c>
      <c r="L27" t="s">
        <v>146</v>
      </c>
      <c r="M27" s="63">
        <v>2</v>
      </c>
      <c r="N27">
        <f>VLOOKUP(L27,tComplete[[Tournament]:[Qualifiers]],6,FALSE)</f>
        <v>2</v>
      </c>
      <c r="O27">
        <f t="shared" si="5"/>
        <v>1</v>
      </c>
    </row>
    <row r="28" spans="2:15" x14ac:dyDescent="0.2">
      <c r="B28" t="s">
        <v>882</v>
      </c>
      <c r="C28" s="63">
        <v>140</v>
      </c>
      <c r="D28" s="24">
        <f t="shared" si="0"/>
        <v>541</v>
      </c>
      <c r="F28" t="s">
        <v>814</v>
      </c>
      <c r="G28" s="63">
        <v>1</v>
      </c>
      <c r="H28" s="63"/>
      <c r="I28" s="63">
        <v>1</v>
      </c>
      <c r="J28" s="63">
        <v>2</v>
      </c>
      <c r="L28" t="s">
        <v>38</v>
      </c>
      <c r="M28" s="63">
        <v>3</v>
      </c>
      <c r="N28">
        <f>VLOOKUP(L28,tComplete[[Tournament]:[Qualifiers]],6,FALSE)</f>
        <v>3</v>
      </c>
      <c r="O28">
        <f t="shared" si="5"/>
        <v>1</v>
      </c>
    </row>
    <row r="29" spans="2:15" x14ac:dyDescent="0.2">
      <c r="B29" t="s">
        <v>720</v>
      </c>
      <c r="C29" s="63">
        <v>355</v>
      </c>
      <c r="D29" s="24">
        <f t="shared" si="0"/>
        <v>86</v>
      </c>
      <c r="F29" t="s">
        <v>614</v>
      </c>
      <c r="G29" s="63">
        <v>1</v>
      </c>
      <c r="H29" s="63"/>
      <c r="I29" s="63">
        <v>1</v>
      </c>
      <c r="J29" s="63">
        <v>2</v>
      </c>
      <c r="L29" t="s">
        <v>39</v>
      </c>
      <c r="M29" s="63">
        <v>2</v>
      </c>
      <c r="N29">
        <f>VLOOKUP(L29,tComplete[[Tournament]:[Qualifiers]],6,FALSE)</f>
        <v>2</v>
      </c>
      <c r="O29">
        <f t="shared" si="5"/>
        <v>1</v>
      </c>
    </row>
    <row r="30" spans="2:15" x14ac:dyDescent="0.2">
      <c r="B30" t="s">
        <v>555</v>
      </c>
      <c r="C30" s="63">
        <v>380</v>
      </c>
      <c r="D30" s="24">
        <f t="shared" si="0"/>
        <v>71</v>
      </c>
      <c r="F30" t="s">
        <v>861</v>
      </c>
      <c r="G30" s="63">
        <v>1</v>
      </c>
      <c r="H30" s="63"/>
      <c r="I30" s="63">
        <v>1</v>
      </c>
      <c r="J30" s="63">
        <v>2</v>
      </c>
      <c r="L30" t="s">
        <v>154</v>
      </c>
      <c r="M30" s="63">
        <v>2</v>
      </c>
      <c r="N30">
        <f>VLOOKUP(L30,tComplete[[Tournament]:[Qualifiers]],6,FALSE)</f>
        <v>2</v>
      </c>
      <c r="O30">
        <f t="shared" si="5"/>
        <v>1</v>
      </c>
    </row>
    <row r="31" spans="2:15" x14ac:dyDescent="0.2">
      <c r="B31" t="s">
        <v>370</v>
      </c>
      <c r="C31" s="63">
        <v>0</v>
      </c>
      <c r="D31" s="24">
        <f t="shared" si="0"/>
        <v>647</v>
      </c>
      <c r="F31" t="s">
        <v>615</v>
      </c>
      <c r="G31" s="63">
        <v>1</v>
      </c>
      <c r="H31" s="63"/>
      <c r="I31" s="63">
        <v>1</v>
      </c>
      <c r="J31" s="63">
        <v>2</v>
      </c>
      <c r="L31" t="s">
        <v>35</v>
      </c>
      <c r="M31" s="63">
        <v>2</v>
      </c>
      <c r="N31">
        <f>VLOOKUP(L31,tComplete[[Tournament]:[Qualifiers]],6,FALSE)</f>
        <v>2</v>
      </c>
      <c r="O31">
        <f t="shared" si="5"/>
        <v>1</v>
      </c>
    </row>
    <row r="32" spans="2:15" x14ac:dyDescent="0.2">
      <c r="B32" t="s">
        <v>486</v>
      </c>
      <c r="C32" s="63">
        <v>340</v>
      </c>
      <c r="D32" s="24">
        <f t="shared" si="0"/>
        <v>98</v>
      </c>
      <c r="F32" t="s">
        <v>904</v>
      </c>
      <c r="G32" s="63">
        <v>1</v>
      </c>
      <c r="H32" s="63"/>
      <c r="I32" s="63">
        <v>1</v>
      </c>
      <c r="J32" s="63">
        <v>2</v>
      </c>
      <c r="L32" t="s">
        <v>220</v>
      </c>
      <c r="M32" s="63">
        <v>3</v>
      </c>
      <c r="N32">
        <f>VLOOKUP(L32,tComplete[[Tournament]:[Qualifiers]],6,FALSE)</f>
        <v>3</v>
      </c>
      <c r="O32">
        <f t="shared" si="4"/>
        <v>1</v>
      </c>
    </row>
    <row r="33" spans="2:15" x14ac:dyDescent="0.2">
      <c r="B33" t="s">
        <v>543</v>
      </c>
      <c r="C33" s="63">
        <v>240</v>
      </c>
      <c r="D33" s="24">
        <f t="shared" si="0"/>
        <v>246</v>
      </c>
      <c r="F33" t="s">
        <v>632</v>
      </c>
      <c r="G33" s="63">
        <v>1</v>
      </c>
      <c r="H33" s="63"/>
      <c r="I33" s="63">
        <v>1</v>
      </c>
      <c r="J33" s="63">
        <v>2</v>
      </c>
      <c r="L33" t="s">
        <v>32</v>
      </c>
      <c r="M33" s="63">
        <v>4</v>
      </c>
      <c r="N33">
        <f>VLOOKUP(L33,tComplete[[Tournament]:[Qualifiers]],6,FALSE)</f>
        <v>4</v>
      </c>
      <c r="O33">
        <f t="shared" si="4"/>
        <v>1</v>
      </c>
    </row>
    <row r="34" spans="2:15" x14ac:dyDescent="0.2">
      <c r="B34" t="s">
        <v>355</v>
      </c>
      <c r="C34" s="63">
        <v>200</v>
      </c>
      <c r="D34" s="24">
        <f t="shared" si="0"/>
        <v>360</v>
      </c>
      <c r="F34" t="s">
        <v>958</v>
      </c>
      <c r="G34" s="63">
        <v>1</v>
      </c>
      <c r="H34" s="63"/>
      <c r="I34" s="63">
        <v>1</v>
      </c>
      <c r="J34" s="63">
        <v>2</v>
      </c>
      <c r="L34" t="s">
        <v>222</v>
      </c>
      <c r="M34" s="63">
        <v>2</v>
      </c>
      <c r="N34">
        <f>VLOOKUP(L34,tComplete[[Tournament]:[Qualifiers]],6,FALSE)</f>
        <v>2</v>
      </c>
      <c r="O34">
        <f t="shared" si="4"/>
        <v>1</v>
      </c>
    </row>
    <row r="35" spans="2:15" x14ac:dyDescent="0.2">
      <c r="B35" t="s">
        <v>484</v>
      </c>
      <c r="C35" s="63">
        <v>400</v>
      </c>
      <c r="D35" s="24">
        <f t="shared" si="0"/>
        <v>54</v>
      </c>
      <c r="F35" t="s">
        <v>631</v>
      </c>
      <c r="G35" s="63">
        <v>1</v>
      </c>
      <c r="H35" s="63"/>
      <c r="I35" s="63">
        <v>1</v>
      </c>
      <c r="J35" s="63">
        <v>2</v>
      </c>
      <c r="L35" t="s">
        <v>158</v>
      </c>
      <c r="M35" s="63">
        <v>2</v>
      </c>
      <c r="N35">
        <f>VLOOKUP(L35,tComplete[[Tournament]:[Qualifiers]],6,FALSE)</f>
        <v>2</v>
      </c>
      <c r="O35">
        <f t="shared" si="4"/>
        <v>1</v>
      </c>
    </row>
    <row r="36" spans="2:15" x14ac:dyDescent="0.2">
      <c r="B36" t="s">
        <v>316</v>
      </c>
      <c r="C36" s="63">
        <v>155</v>
      </c>
      <c r="D36" s="24">
        <f t="shared" si="0"/>
        <v>515</v>
      </c>
      <c r="F36" t="s">
        <v>806</v>
      </c>
      <c r="G36" s="63">
        <v>1</v>
      </c>
      <c r="H36" s="63"/>
      <c r="I36" s="63">
        <v>1</v>
      </c>
      <c r="J36" s="63">
        <v>2</v>
      </c>
      <c r="L36" t="s">
        <v>45</v>
      </c>
      <c r="M36" s="63">
        <v>3</v>
      </c>
      <c r="N36">
        <f>VLOOKUP(L36,tComplete[[Tournament]:[Qualifiers]],6,FALSE)</f>
        <v>3</v>
      </c>
      <c r="O36">
        <f t="shared" si="4"/>
        <v>1</v>
      </c>
    </row>
    <row r="37" spans="2:15" x14ac:dyDescent="0.2">
      <c r="B37" t="s">
        <v>848</v>
      </c>
      <c r="C37" s="63">
        <v>140</v>
      </c>
      <c r="D37" s="24">
        <f t="shared" si="0"/>
        <v>541</v>
      </c>
      <c r="F37" t="s">
        <v>633</v>
      </c>
      <c r="G37" s="63">
        <v>1</v>
      </c>
      <c r="H37" s="63"/>
      <c r="I37" s="63">
        <v>1</v>
      </c>
      <c r="J37" s="63">
        <v>2</v>
      </c>
      <c r="L37" t="s">
        <v>25</v>
      </c>
      <c r="M37" s="63">
        <v>4</v>
      </c>
      <c r="N37">
        <f>VLOOKUP(L37,tComplete[[Tournament]:[Qualifiers]],6,FALSE)</f>
        <v>4</v>
      </c>
      <c r="O37">
        <f t="shared" si="4"/>
        <v>1</v>
      </c>
    </row>
    <row r="38" spans="2:15" x14ac:dyDescent="0.2">
      <c r="B38" t="s">
        <v>175</v>
      </c>
      <c r="C38" s="63">
        <v>235</v>
      </c>
      <c r="D38" s="24">
        <f t="shared" si="0"/>
        <v>265</v>
      </c>
      <c r="F38" t="s">
        <v>826</v>
      </c>
      <c r="G38" s="63">
        <v>1</v>
      </c>
      <c r="H38" s="63"/>
      <c r="I38" s="63">
        <v>1</v>
      </c>
      <c r="J38" s="63">
        <v>2</v>
      </c>
      <c r="L38" t="s">
        <v>150</v>
      </c>
      <c r="M38" s="63">
        <v>1</v>
      </c>
      <c r="N38">
        <f>VLOOKUP(L38,tComplete[[Tournament]:[Qualifiers]],6,FALSE)</f>
        <v>1</v>
      </c>
      <c r="O38">
        <f t="shared" si="4"/>
        <v>1</v>
      </c>
    </row>
    <row r="39" spans="2:15" x14ac:dyDescent="0.2">
      <c r="B39" t="s">
        <v>940</v>
      </c>
      <c r="C39" s="63">
        <v>240</v>
      </c>
      <c r="D39" s="24">
        <f t="shared" si="0"/>
        <v>246</v>
      </c>
      <c r="F39" t="s">
        <v>635</v>
      </c>
      <c r="G39" s="63">
        <v>1</v>
      </c>
      <c r="H39" s="63"/>
      <c r="I39" s="63">
        <v>1</v>
      </c>
      <c r="J39" s="63">
        <v>2</v>
      </c>
      <c r="L39" t="s">
        <v>221</v>
      </c>
      <c r="M39" s="63">
        <v>2</v>
      </c>
      <c r="N39">
        <f>VLOOKUP(L39,tComplete[[Tournament]:[Qualifiers]],6,FALSE)</f>
        <v>2</v>
      </c>
      <c r="O39">
        <f t="shared" si="4"/>
        <v>1</v>
      </c>
    </row>
    <row r="40" spans="2:15" x14ac:dyDescent="0.2">
      <c r="B40" t="s">
        <v>518</v>
      </c>
      <c r="C40" s="63">
        <v>300</v>
      </c>
      <c r="D40" s="24">
        <f t="shared" si="0"/>
        <v>142</v>
      </c>
      <c r="F40" t="s">
        <v>856</v>
      </c>
      <c r="G40" s="63">
        <v>1</v>
      </c>
      <c r="H40" s="63"/>
      <c r="I40" s="63">
        <v>1</v>
      </c>
      <c r="J40" s="63">
        <v>2</v>
      </c>
      <c r="L40" t="s">
        <v>33</v>
      </c>
      <c r="M40" s="63">
        <v>2</v>
      </c>
      <c r="N40">
        <f>VLOOKUP(L40,tComplete[[Tournament]:[Qualifiers]],6,FALSE)</f>
        <v>2</v>
      </c>
      <c r="O40">
        <f t="shared" si="4"/>
        <v>1</v>
      </c>
    </row>
    <row r="41" spans="2:15" x14ac:dyDescent="0.2">
      <c r="B41" t="s">
        <v>390</v>
      </c>
      <c r="C41" s="63">
        <v>145</v>
      </c>
      <c r="D41" s="24">
        <f t="shared" si="0"/>
        <v>528</v>
      </c>
      <c r="F41" t="s">
        <v>661</v>
      </c>
      <c r="G41" s="63">
        <v>1</v>
      </c>
      <c r="H41" s="63"/>
      <c r="I41" s="63">
        <v>1</v>
      </c>
      <c r="J41" s="63">
        <v>2</v>
      </c>
      <c r="L41" t="s">
        <v>226</v>
      </c>
      <c r="M41" s="63">
        <v>3</v>
      </c>
      <c r="N41">
        <f>VLOOKUP(L41,tComplete[[Tournament]:[Qualifiers]],6,FALSE)</f>
        <v>3</v>
      </c>
      <c r="O41">
        <f t="shared" si="4"/>
        <v>1</v>
      </c>
    </row>
    <row r="42" spans="2:15" x14ac:dyDescent="0.2">
      <c r="B42" t="s">
        <v>924</v>
      </c>
      <c r="C42" s="63">
        <v>215</v>
      </c>
      <c r="D42" s="24">
        <f t="shared" si="0"/>
        <v>319</v>
      </c>
      <c r="F42" t="s">
        <v>871</v>
      </c>
      <c r="G42" s="63">
        <v>1</v>
      </c>
      <c r="H42" s="63"/>
      <c r="I42" s="63">
        <v>1</v>
      </c>
      <c r="J42" s="63">
        <v>2</v>
      </c>
      <c r="L42" t="s">
        <v>230</v>
      </c>
      <c r="M42" s="63">
        <v>3</v>
      </c>
      <c r="N42">
        <f>VLOOKUP(L42,tComplete[[Tournament]:[Qualifiers]],6,FALSE)</f>
        <v>3</v>
      </c>
      <c r="O42">
        <f t="shared" si="4"/>
        <v>1</v>
      </c>
    </row>
    <row r="43" spans="2:15" x14ac:dyDescent="0.2">
      <c r="B43" t="s">
        <v>787</v>
      </c>
      <c r="C43" s="63">
        <v>115</v>
      </c>
      <c r="D43" s="24">
        <f t="shared" si="0"/>
        <v>604</v>
      </c>
      <c r="F43" t="s">
        <v>667</v>
      </c>
      <c r="G43" s="63">
        <v>1</v>
      </c>
      <c r="H43" s="63"/>
      <c r="I43" s="63">
        <v>1</v>
      </c>
      <c r="J43" s="63">
        <v>2</v>
      </c>
      <c r="L43" t="s">
        <v>227</v>
      </c>
      <c r="M43" s="63">
        <v>3</v>
      </c>
      <c r="N43">
        <f>VLOOKUP(L43,tComplete[[Tournament]:[Qualifiers]],6,FALSE)</f>
        <v>3</v>
      </c>
      <c r="O43">
        <f t="shared" si="4"/>
        <v>1</v>
      </c>
    </row>
    <row r="44" spans="2:15" x14ac:dyDescent="0.2">
      <c r="B44" t="s">
        <v>256</v>
      </c>
      <c r="C44" s="63">
        <v>220</v>
      </c>
      <c r="D44" s="24">
        <f t="shared" si="0"/>
        <v>298</v>
      </c>
      <c r="F44" t="s">
        <v>894</v>
      </c>
      <c r="G44" s="63">
        <v>1</v>
      </c>
      <c r="H44" s="63"/>
      <c r="I44" s="63">
        <v>1</v>
      </c>
      <c r="J44" s="63">
        <v>2</v>
      </c>
      <c r="L44" t="s">
        <v>232</v>
      </c>
      <c r="M44" s="63">
        <v>3</v>
      </c>
      <c r="N44">
        <f>VLOOKUP(L44,tComplete[[Tournament]:[Qualifiers]],6,FALSE)</f>
        <v>3</v>
      </c>
      <c r="O44">
        <f t="shared" si="4"/>
        <v>1</v>
      </c>
    </row>
    <row r="45" spans="2:15" x14ac:dyDescent="0.2">
      <c r="B45" t="s">
        <v>599</v>
      </c>
      <c r="C45" s="63">
        <v>245</v>
      </c>
      <c r="D45" s="24">
        <f t="shared" si="0"/>
        <v>241</v>
      </c>
      <c r="F45" t="s">
        <v>669</v>
      </c>
      <c r="G45" s="63">
        <v>1</v>
      </c>
      <c r="H45" s="63"/>
      <c r="I45" s="63">
        <v>1</v>
      </c>
      <c r="J45" s="63">
        <v>2</v>
      </c>
      <c r="L45" t="s">
        <v>231</v>
      </c>
      <c r="M45" s="63">
        <v>4</v>
      </c>
      <c r="N45">
        <f>VLOOKUP(L45,tComplete[[Tournament]:[Qualifiers]],6,FALSE)</f>
        <v>3</v>
      </c>
      <c r="O45">
        <f t="shared" si="4"/>
        <v>-1</v>
      </c>
    </row>
    <row r="46" spans="2:15" x14ac:dyDescent="0.2">
      <c r="B46" t="s">
        <v>527</v>
      </c>
      <c r="C46" s="63">
        <v>165</v>
      </c>
      <c r="D46" s="24">
        <f t="shared" si="0"/>
        <v>480</v>
      </c>
      <c r="F46" t="s">
        <v>923</v>
      </c>
      <c r="G46" s="63">
        <v>1</v>
      </c>
      <c r="H46" s="63"/>
      <c r="I46" s="63">
        <v>1</v>
      </c>
      <c r="J46" s="63">
        <v>2</v>
      </c>
      <c r="L46" t="s">
        <v>228</v>
      </c>
      <c r="M46" s="63">
        <v>3</v>
      </c>
      <c r="N46">
        <f>VLOOKUP(L46,tComplete[[Tournament]:[Qualifiers]],6,FALSE)</f>
        <v>3</v>
      </c>
      <c r="O46">
        <f t="shared" si="4"/>
        <v>1</v>
      </c>
    </row>
    <row r="47" spans="2:15" x14ac:dyDescent="0.2">
      <c r="B47" t="s">
        <v>722</v>
      </c>
      <c r="C47" s="63">
        <v>210</v>
      </c>
      <c r="D47" s="24">
        <f t="shared" si="0"/>
        <v>329</v>
      </c>
      <c r="F47" t="s">
        <v>682</v>
      </c>
      <c r="G47" s="63">
        <v>1</v>
      </c>
      <c r="H47" s="63"/>
      <c r="I47" s="63">
        <v>1</v>
      </c>
      <c r="J47" s="63">
        <v>2</v>
      </c>
      <c r="L47" t="s">
        <v>229</v>
      </c>
      <c r="M47" s="63">
        <v>3</v>
      </c>
      <c r="N47">
        <f>VLOOKUP(L47,tComplete[[Tournament]:[Qualifiers]],6,FALSE)</f>
        <v>3</v>
      </c>
      <c r="O47">
        <f t="shared" si="4"/>
        <v>1</v>
      </c>
    </row>
    <row r="48" spans="2:15" x14ac:dyDescent="0.2">
      <c r="B48" t="s">
        <v>534</v>
      </c>
      <c r="C48" s="63">
        <v>100</v>
      </c>
      <c r="D48" s="24">
        <f t="shared" si="0"/>
        <v>626</v>
      </c>
      <c r="F48" t="s">
        <v>935</v>
      </c>
      <c r="G48" s="63">
        <v>1</v>
      </c>
      <c r="H48" s="63"/>
      <c r="I48" s="63">
        <v>1</v>
      </c>
      <c r="J48" s="63">
        <v>2</v>
      </c>
      <c r="L48" t="s">
        <v>224</v>
      </c>
      <c r="M48" s="63">
        <v>3</v>
      </c>
      <c r="N48">
        <f>VLOOKUP(L48,tComplete[[Tournament]:[Qualifiers]],6,FALSE)</f>
        <v>3</v>
      </c>
      <c r="O48">
        <f t="shared" si="4"/>
        <v>1</v>
      </c>
    </row>
    <row r="49" spans="2:15" x14ac:dyDescent="0.2">
      <c r="B49" t="s">
        <v>243</v>
      </c>
      <c r="C49" s="63">
        <v>175</v>
      </c>
      <c r="D49" s="24">
        <f t="shared" si="0"/>
        <v>453</v>
      </c>
      <c r="F49" t="s">
        <v>692</v>
      </c>
      <c r="G49" s="63">
        <v>1</v>
      </c>
      <c r="H49" s="63"/>
      <c r="I49" s="63">
        <v>1</v>
      </c>
      <c r="J49" s="63">
        <v>2</v>
      </c>
      <c r="L49" t="s">
        <v>26</v>
      </c>
      <c r="M49" s="63">
        <v>2</v>
      </c>
      <c r="N49">
        <f>VLOOKUP(L49,tComplete[[Tournament]:[Qualifiers]],6,FALSE)</f>
        <v>2</v>
      </c>
      <c r="O49">
        <f t="shared" si="4"/>
        <v>1</v>
      </c>
    </row>
    <row r="50" spans="2:15" x14ac:dyDescent="0.2">
      <c r="B50" t="s">
        <v>242</v>
      </c>
      <c r="C50" s="63">
        <v>225</v>
      </c>
      <c r="D50" s="24">
        <f t="shared" si="0"/>
        <v>291</v>
      </c>
      <c r="F50" t="s">
        <v>970</v>
      </c>
      <c r="G50" s="63">
        <v>1</v>
      </c>
      <c r="H50" s="63"/>
      <c r="I50" s="63">
        <v>1</v>
      </c>
      <c r="J50" s="63">
        <v>2</v>
      </c>
      <c r="L50" t="s">
        <v>51</v>
      </c>
      <c r="M50" s="63">
        <v>2</v>
      </c>
      <c r="N50">
        <f>VLOOKUP(L50,tComplete[[Tournament]:[Qualifiers]],6,FALSE)</f>
        <v>2</v>
      </c>
      <c r="O50">
        <f t="shared" si="4"/>
        <v>1</v>
      </c>
    </row>
    <row r="51" spans="2:15" x14ac:dyDescent="0.2">
      <c r="B51" t="s">
        <v>673</v>
      </c>
      <c r="C51" s="63">
        <v>180</v>
      </c>
      <c r="D51" s="24">
        <f t="shared" si="0"/>
        <v>429</v>
      </c>
      <c r="F51" t="s">
        <v>696</v>
      </c>
      <c r="G51" s="63">
        <v>1</v>
      </c>
      <c r="H51" s="63"/>
      <c r="I51" s="63">
        <v>1</v>
      </c>
      <c r="J51" s="63">
        <v>2</v>
      </c>
      <c r="L51" t="s">
        <v>46</v>
      </c>
      <c r="M51" s="63">
        <v>3</v>
      </c>
      <c r="N51">
        <f>VLOOKUP(L51,tComplete[[Tournament]:[Qualifiers]],6,FALSE)</f>
        <v>3</v>
      </c>
      <c r="O51">
        <f t="shared" si="4"/>
        <v>1</v>
      </c>
    </row>
    <row r="52" spans="2:15" x14ac:dyDescent="0.2">
      <c r="B52" t="s">
        <v>263</v>
      </c>
      <c r="C52" s="63">
        <v>305</v>
      </c>
      <c r="D52" s="24">
        <f t="shared" si="0"/>
        <v>139</v>
      </c>
      <c r="F52" t="s">
        <v>805</v>
      </c>
      <c r="G52" s="63">
        <v>1</v>
      </c>
      <c r="H52" s="63"/>
      <c r="I52" s="63">
        <v>1</v>
      </c>
      <c r="J52" s="63">
        <v>2</v>
      </c>
      <c r="L52" t="s">
        <v>53</v>
      </c>
      <c r="M52" s="63">
        <v>2</v>
      </c>
      <c r="N52">
        <f>VLOOKUP(L52,tComplete[[Tournament]:[Qualifiers]],6,FALSE)</f>
        <v>2</v>
      </c>
      <c r="O52">
        <f t="shared" si="4"/>
        <v>1</v>
      </c>
    </row>
    <row r="53" spans="2:15" x14ac:dyDescent="0.2">
      <c r="B53" t="s">
        <v>636</v>
      </c>
      <c r="C53" s="63">
        <v>285</v>
      </c>
      <c r="D53" s="24">
        <f t="shared" si="0"/>
        <v>169</v>
      </c>
      <c r="F53" t="s">
        <v>701</v>
      </c>
      <c r="G53" s="63">
        <v>1</v>
      </c>
      <c r="H53" s="63"/>
      <c r="I53" s="63">
        <v>1</v>
      </c>
      <c r="J53" s="63">
        <v>2</v>
      </c>
      <c r="L53" t="s">
        <v>50</v>
      </c>
      <c r="M53" s="63">
        <v>3</v>
      </c>
      <c r="N53">
        <f>VLOOKUP(L53,tComplete[[Tournament]:[Qualifiers]],6,FALSE)</f>
        <v>3</v>
      </c>
      <c r="O53">
        <f t="shared" si="4"/>
        <v>1</v>
      </c>
    </row>
    <row r="54" spans="2:15" x14ac:dyDescent="0.2">
      <c r="B54" t="s">
        <v>181</v>
      </c>
      <c r="C54" s="63">
        <v>390</v>
      </c>
      <c r="D54" s="24">
        <f t="shared" si="0"/>
        <v>64</v>
      </c>
      <c r="F54" t="s">
        <v>813</v>
      </c>
      <c r="G54" s="63">
        <v>1</v>
      </c>
      <c r="H54" s="63"/>
      <c r="I54" s="63">
        <v>1</v>
      </c>
      <c r="J54" s="63">
        <v>2</v>
      </c>
      <c r="L54" t="s">
        <v>225</v>
      </c>
      <c r="M54" s="63">
        <v>2</v>
      </c>
      <c r="N54">
        <f>VLOOKUP(L54,tComplete[[Tournament]:[Qualifiers]],6,FALSE)</f>
        <v>2</v>
      </c>
      <c r="O54">
        <f t="shared" si="4"/>
        <v>1</v>
      </c>
    </row>
    <row r="55" spans="2:15" x14ac:dyDescent="0.2">
      <c r="B55" t="s">
        <v>808</v>
      </c>
      <c r="C55" s="63">
        <v>230</v>
      </c>
      <c r="D55" s="24">
        <f t="shared" si="0"/>
        <v>272</v>
      </c>
      <c r="F55" t="s">
        <v>708</v>
      </c>
      <c r="G55" s="63">
        <v>1</v>
      </c>
      <c r="H55" s="63"/>
      <c r="I55" s="63">
        <v>1</v>
      </c>
      <c r="J55" s="63">
        <v>2</v>
      </c>
      <c r="L55" t="s">
        <v>49</v>
      </c>
      <c r="M55" s="63">
        <v>3</v>
      </c>
      <c r="N55">
        <f>VLOOKUP(L55,tComplete[[Tournament]:[Qualifiers]],6,FALSE)</f>
        <v>3</v>
      </c>
      <c r="O55">
        <f t="shared" si="4"/>
        <v>1</v>
      </c>
    </row>
    <row r="56" spans="2:15" x14ac:dyDescent="0.2">
      <c r="B56" t="s">
        <v>337</v>
      </c>
      <c r="C56" s="63">
        <v>275</v>
      </c>
      <c r="D56" s="24">
        <f t="shared" si="0"/>
        <v>186</v>
      </c>
      <c r="F56" t="s">
        <v>825</v>
      </c>
      <c r="G56" s="63">
        <v>1</v>
      </c>
      <c r="H56" s="63"/>
      <c r="I56" s="63">
        <v>1</v>
      </c>
      <c r="J56" s="63">
        <v>2</v>
      </c>
      <c r="L56" t="s">
        <v>23</v>
      </c>
      <c r="M56" s="63">
        <v>2</v>
      </c>
      <c r="N56">
        <f>VLOOKUP(L56,tComplete[[Tournament]:[Qualifiers]],6,FALSE)</f>
        <v>2</v>
      </c>
      <c r="O56">
        <f t="shared" si="4"/>
        <v>1</v>
      </c>
    </row>
    <row r="57" spans="2:15" x14ac:dyDescent="0.2">
      <c r="B57" t="s">
        <v>620</v>
      </c>
      <c r="C57" s="63">
        <v>290</v>
      </c>
      <c r="D57" s="24">
        <f t="shared" si="0"/>
        <v>159</v>
      </c>
      <c r="F57" t="s">
        <v>710</v>
      </c>
      <c r="G57" s="63">
        <v>1</v>
      </c>
      <c r="H57" s="63"/>
      <c r="I57" s="63">
        <v>1</v>
      </c>
      <c r="J57" s="63">
        <v>2</v>
      </c>
      <c r="L57" t="s">
        <v>20</v>
      </c>
      <c r="M57" s="63">
        <v>4</v>
      </c>
      <c r="N57">
        <f>VLOOKUP(L57,tComplete[[Tournament]:[Qualifiers]],6,FALSE)</f>
        <v>4</v>
      </c>
      <c r="O57">
        <f t="shared" si="4"/>
        <v>1</v>
      </c>
    </row>
    <row r="58" spans="2:15" x14ac:dyDescent="0.2">
      <c r="B58" t="s">
        <v>641</v>
      </c>
      <c r="C58" s="63">
        <v>190</v>
      </c>
      <c r="D58" s="24">
        <f t="shared" si="0"/>
        <v>400</v>
      </c>
      <c r="F58" t="s">
        <v>837</v>
      </c>
      <c r="G58" s="63">
        <v>1</v>
      </c>
      <c r="H58" s="63"/>
      <c r="I58" s="63">
        <v>1</v>
      </c>
      <c r="J58" s="63">
        <v>2</v>
      </c>
      <c r="L58" t="s">
        <v>27</v>
      </c>
      <c r="M58" s="63">
        <v>2</v>
      </c>
      <c r="N58">
        <f>VLOOKUP(L58,tComplete[[Tournament]:[Qualifiers]],6,FALSE)</f>
        <v>2</v>
      </c>
      <c r="O58">
        <f t="shared" si="4"/>
        <v>1</v>
      </c>
    </row>
    <row r="59" spans="2:15" x14ac:dyDescent="0.2">
      <c r="B59" t="s">
        <v>886</v>
      </c>
      <c r="C59" s="63">
        <v>130</v>
      </c>
      <c r="D59" s="24">
        <f t="shared" si="0"/>
        <v>574</v>
      </c>
      <c r="F59" t="s">
        <v>719</v>
      </c>
      <c r="G59" s="63">
        <v>1</v>
      </c>
      <c r="H59" s="63"/>
      <c r="I59" s="63">
        <v>1</v>
      </c>
      <c r="J59" s="63">
        <v>2</v>
      </c>
      <c r="L59" t="s">
        <v>40</v>
      </c>
      <c r="M59" s="63">
        <v>3</v>
      </c>
      <c r="N59">
        <f>VLOOKUP(L59,tComplete[[Tournament]:[Qualifiers]],6,FALSE)</f>
        <v>3</v>
      </c>
      <c r="O59">
        <f t="shared" si="4"/>
        <v>1</v>
      </c>
    </row>
    <row r="60" spans="2:15" x14ac:dyDescent="0.2">
      <c r="B60" t="s">
        <v>811</v>
      </c>
      <c r="C60" s="63">
        <v>200</v>
      </c>
      <c r="D60" s="24">
        <f t="shared" si="0"/>
        <v>360</v>
      </c>
      <c r="F60" t="s">
        <v>839</v>
      </c>
      <c r="G60" s="63">
        <v>1</v>
      </c>
      <c r="H60" s="63"/>
      <c r="I60" s="63">
        <v>1</v>
      </c>
      <c r="J60" s="63">
        <v>2</v>
      </c>
      <c r="L60" t="s">
        <v>28</v>
      </c>
      <c r="M60" s="63">
        <v>4</v>
      </c>
      <c r="N60">
        <f>VLOOKUP(L60,tComplete[[Tournament]:[Qualifiers]],6,FALSE)</f>
        <v>4</v>
      </c>
      <c r="O60">
        <f t="shared" si="4"/>
        <v>1</v>
      </c>
    </row>
    <row r="61" spans="2:15" x14ac:dyDescent="0.2">
      <c r="B61" t="s">
        <v>782</v>
      </c>
      <c r="C61" s="63">
        <v>250</v>
      </c>
      <c r="D61" s="24">
        <f t="shared" si="0"/>
        <v>229</v>
      </c>
      <c r="F61" t="s">
        <v>726</v>
      </c>
      <c r="G61" s="63">
        <v>1</v>
      </c>
      <c r="H61" s="63"/>
      <c r="I61" s="63">
        <v>1</v>
      </c>
      <c r="J61" s="63">
        <v>2</v>
      </c>
      <c r="L61" t="s">
        <v>159</v>
      </c>
      <c r="M61" s="63">
        <v>3</v>
      </c>
      <c r="N61">
        <f>VLOOKUP(L61,tComplete[[Tournament]:[Qualifiers]],6,FALSE)</f>
        <v>4</v>
      </c>
      <c r="O61">
        <f t="shared" si="4"/>
        <v>-1</v>
      </c>
    </row>
    <row r="62" spans="2:15" x14ac:dyDescent="0.2">
      <c r="B62" t="s">
        <v>238</v>
      </c>
      <c r="C62" s="63">
        <v>345</v>
      </c>
      <c r="D62" s="24">
        <f t="shared" si="0"/>
        <v>95</v>
      </c>
      <c r="F62" t="s">
        <v>855</v>
      </c>
      <c r="G62" s="63">
        <v>1</v>
      </c>
      <c r="H62" s="63"/>
      <c r="I62" s="63">
        <v>1</v>
      </c>
      <c r="J62" s="63">
        <v>2</v>
      </c>
      <c r="L62" t="s">
        <v>219</v>
      </c>
      <c r="M62" s="63">
        <v>4</v>
      </c>
      <c r="N62">
        <f>VLOOKUP(L62,tComplete[[Tournament]:[Qualifiers]],6,FALSE)</f>
        <v>4</v>
      </c>
      <c r="O62">
        <f t="shared" si="4"/>
        <v>1</v>
      </c>
    </row>
    <row r="63" spans="2:15" x14ac:dyDescent="0.2">
      <c r="B63" t="s">
        <v>568</v>
      </c>
      <c r="C63" s="63">
        <v>155</v>
      </c>
      <c r="D63" s="24">
        <f t="shared" si="0"/>
        <v>515</v>
      </c>
      <c r="F63" t="s">
        <v>732</v>
      </c>
      <c r="G63" s="63">
        <v>1</v>
      </c>
      <c r="H63" s="63"/>
      <c r="I63" s="63">
        <v>1</v>
      </c>
      <c r="J63" s="63">
        <v>2</v>
      </c>
      <c r="L63" t="s">
        <v>29</v>
      </c>
      <c r="M63" s="63">
        <v>2</v>
      </c>
      <c r="N63">
        <f>VLOOKUP(L63,tComplete[[Tournament]:[Qualifiers]],6,FALSE)</f>
        <v>2</v>
      </c>
      <c r="O63">
        <f t="shared" si="4"/>
        <v>1</v>
      </c>
    </row>
    <row r="64" spans="2:15" x14ac:dyDescent="0.2">
      <c r="B64" t="s">
        <v>572</v>
      </c>
      <c r="C64" s="63">
        <v>125</v>
      </c>
      <c r="D64" s="24">
        <f t="shared" si="0"/>
        <v>587</v>
      </c>
      <c r="F64" t="s">
        <v>870</v>
      </c>
      <c r="G64" s="63">
        <v>1</v>
      </c>
      <c r="H64" s="63"/>
      <c r="I64" s="63">
        <v>1</v>
      </c>
      <c r="J64" s="63">
        <v>2</v>
      </c>
      <c r="L64" t="s">
        <v>22</v>
      </c>
      <c r="M64" s="63">
        <v>3</v>
      </c>
      <c r="N64">
        <f>VLOOKUP(L64,tComplete[[Tournament]:[Qualifiers]],6,FALSE)</f>
        <v>3</v>
      </c>
      <c r="O64">
        <f t="shared" si="4"/>
        <v>1</v>
      </c>
    </row>
    <row r="65" spans="2:15" x14ac:dyDescent="0.2">
      <c r="B65" t="s">
        <v>177</v>
      </c>
      <c r="C65" s="63">
        <v>165</v>
      </c>
      <c r="D65" s="24">
        <f t="shared" si="0"/>
        <v>480</v>
      </c>
      <c r="F65" t="s">
        <v>733</v>
      </c>
      <c r="G65" s="63">
        <v>1</v>
      </c>
      <c r="H65" s="63"/>
      <c r="I65" s="63">
        <v>1</v>
      </c>
      <c r="J65" s="63">
        <v>2</v>
      </c>
      <c r="L65" t="s">
        <v>34</v>
      </c>
      <c r="M65" s="63">
        <v>1</v>
      </c>
      <c r="N65">
        <f>VLOOKUP(L65,tComplete[[Tournament]:[Qualifiers]],6,FALSE)</f>
        <v>1</v>
      </c>
      <c r="O65">
        <f t="shared" si="4"/>
        <v>1</v>
      </c>
    </row>
    <row r="66" spans="2:15" x14ac:dyDescent="0.2">
      <c r="B66" t="s">
        <v>777</v>
      </c>
      <c r="C66" s="63">
        <v>490</v>
      </c>
      <c r="D66" s="24">
        <f t="shared" si="0"/>
        <v>22</v>
      </c>
      <c r="F66" t="s">
        <v>872</v>
      </c>
      <c r="G66" s="63">
        <v>1</v>
      </c>
      <c r="H66" s="63"/>
      <c r="I66" s="63">
        <v>1</v>
      </c>
      <c r="J66" s="63">
        <v>2</v>
      </c>
      <c r="L66" t="s">
        <v>202</v>
      </c>
      <c r="M66" s="63">
        <v>154</v>
      </c>
      <c r="N66" t="e">
        <f>VLOOKUP(L66,tComplete[[Tournament]:[Qualifiers]],6,FALSE)</f>
        <v>#N/A</v>
      </c>
      <c r="O66" t="e">
        <f t="shared" si="4"/>
        <v>#N/A</v>
      </c>
    </row>
    <row r="67" spans="2:15" x14ac:dyDescent="0.2">
      <c r="B67" t="s">
        <v>862</v>
      </c>
      <c r="C67" s="63">
        <v>230</v>
      </c>
      <c r="D67" s="24">
        <f t="shared" ref="D67:D130" si="6">IF(ISBLANK(C67),"",_xlfn.RANK.EQ(C67,tScores))</f>
        <v>272</v>
      </c>
      <c r="F67" t="s">
        <v>748</v>
      </c>
      <c r="G67" s="63">
        <v>1</v>
      </c>
      <c r="H67" s="63"/>
      <c r="I67" s="63">
        <v>1</v>
      </c>
      <c r="J67" s="63">
        <v>2</v>
      </c>
      <c r="N67" t="e">
        <f>VLOOKUP(L67,tComplete[[Tournament]:[Qualifiers]],6,FALSE)</f>
        <v>#N/A</v>
      </c>
      <c r="O67" t="e">
        <f t="shared" si="4"/>
        <v>#N/A</v>
      </c>
    </row>
    <row r="68" spans="2:15" x14ac:dyDescent="0.2">
      <c r="B68" t="s">
        <v>529</v>
      </c>
      <c r="C68" s="63">
        <v>145</v>
      </c>
      <c r="D68" s="24">
        <f t="shared" si="6"/>
        <v>528</v>
      </c>
      <c r="F68" t="s">
        <v>893</v>
      </c>
      <c r="G68" s="63">
        <v>1</v>
      </c>
      <c r="H68" s="63"/>
      <c r="I68" s="63">
        <v>1</v>
      </c>
      <c r="J68" s="63">
        <v>2</v>
      </c>
      <c r="N68" t="e">
        <f>VLOOKUP(L68,tComplete[[Tournament]:[Qualifiers]],6,FALSE)</f>
        <v>#N/A</v>
      </c>
      <c r="O68" t="e">
        <f t="shared" si="4"/>
        <v>#N/A</v>
      </c>
    </row>
    <row r="69" spans="2:15" x14ac:dyDescent="0.2">
      <c r="B69" t="s">
        <v>164</v>
      </c>
      <c r="C69" s="63">
        <v>195</v>
      </c>
      <c r="D69" s="24">
        <f t="shared" si="6"/>
        <v>392</v>
      </c>
      <c r="F69" t="s">
        <v>755</v>
      </c>
      <c r="G69" s="63">
        <v>1</v>
      </c>
      <c r="H69" s="63"/>
      <c r="I69" s="63">
        <v>1</v>
      </c>
      <c r="J69" s="63">
        <v>2</v>
      </c>
      <c r="N69" t="e">
        <f>VLOOKUP(L69,tComplete[[Tournament]:[Qualifiers]],6,FALSE)</f>
        <v>#N/A</v>
      </c>
      <c r="O69" t="e">
        <f t="shared" si="4"/>
        <v>#N/A</v>
      </c>
    </row>
    <row r="70" spans="2:15" x14ac:dyDescent="0.2">
      <c r="B70" t="s">
        <v>941</v>
      </c>
      <c r="C70" s="63">
        <v>195</v>
      </c>
      <c r="D70" s="24">
        <f t="shared" si="6"/>
        <v>392</v>
      </c>
      <c r="F70" t="s">
        <v>902</v>
      </c>
      <c r="G70" s="63">
        <v>1</v>
      </c>
      <c r="H70" s="63"/>
      <c r="I70" s="63">
        <v>1</v>
      </c>
      <c r="J70" s="63">
        <v>2</v>
      </c>
      <c r="N70" t="e">
        <f>VLOOKUP(L70,tComplete[[Tournament]:[Qualifiers]],6,FALSE)</f>
        <v>#N/A</v>
      </c>
      <c r="O70" t="e">
        <f t="shared" si="4"/>
        <v>#N/A</v>
      </c>
    </row>
    <row r="71" spans="2:15" x14ac:dyDescent="0.2">
      <c r="B71" t="s">
        <v>581</v>
      </c>
      <c r="C71" s="63">
        <v>180</v>
      </c>
      <c r="D71" s="24">
        <f t="shared" si="6"/>
        <v>429</v>
      </c>
      <c r="F71" t="s">
        <v>762</v>
      </c>
      <c r="G71" s="63">
        <v>1</v>
      </c>
      <c r="H71" s="63"/>
      <c r="I71" s="63">
        <v>1</v>
      </c>
      <c r="J71" s="63">
        <v>2</v>
      </c>
      <c r="N71" t="e">
        <f>VLOOKUP(L71,tComplete[[Tournament]:[Qualifiers]],6,FALSE)</f>
        <v>#N/A</v>
      </c>
      <c r="O71" t="e">
        <f t="shared" ref="O71:O77" si="7">IF(M71=N71,1,-1)</f>
        <v>#N/A</v>
      </c>
    </row>
    <row r="72" spans="2:15" x14ac:dyDescent="0.2">
      <c r="B72" t="s">
        <v>162</v>
      </c>
      <c r="C72" s="63">
        <v>470</v>
      </c>
      <c r="D72" s="24">
        <f t="shared" si="6"/>
        <v>30</v>
      </c>
      <c r="F72" t="s">
        <v>905</v>
      </c>
      <c r="G72" s="63">
        <v>1</v>
      </c>
      <c r="H72" s="63"/>
      <c r="I72" s="63">
        <v>1</v>
      </c>
      <c r="J72" s="63">
        <v>2</v>
      </c>
      <c r="N72" t="e">
        <f>VLOOKUP(L72,tComplete[[Tournament]:[Qualifiers]],6,FALSE)</f>
        <v>#N/A</v>
      </c>
      <c r="O72" t="e">
        <f t="shared" si="7"/>
        <v>#N/A</v>
      </c>
    </row>
    <row r="73" spans="2:15" x14ac:dyDescent="0.2">
      <c r="B73" t="s">
        <v>276</v>
      </c>
      <c r="C73" s="63">
        <v>215</v>
      </c>
      <c r="D73" s="24">
        <f t="shared" si="6"/>
        <v>319</v>
      </c>
      <c r="F73" t="s">
        <v>768</v>
      </c>
      <c r="G73" s="63">
        <v>1</v>
      </c>
      <c r="H73" s="63"/>
      <c r="I73" s="63">
        <v>1</v>
      </c>
      <c r="J73" s="63">
        <v>2</v>
      </c>
      <c r="N73" t="e">
        <f>VLOOKUP(L73,tComplete[[Tournament]:[Qualifiers]],6,FALSE)</f>
        <v>#N/A</v>
      </c>
      <c r="O73" t="e">
        <f t="shared" si="7"/>
        <v>#N/A</v>
      </c>
    </row>
    <row r="74" spans="2:15" x14ac:dyDescent="0.2">
      <c r="B74" t="s">
        <v>856</v>
      </c>
      <c r="C74" s="63">
        <v>280</v>
      </c>
      <c r="D74" s="24">
        <f t="shared" si="6"/>
        <v>172</v>
      </c>
      <c r="F74" t="s">
        <v>928</v>
      </c>
      <c r="G74" s="63">
        <v>1</v>
      </c>
      <c r="H74" s="63"/>
      <c r="I74" s="63">
        <v>1</v>
      </c>
      <c r="J74" s="63">
        <v>2</v>
      </c>
      <c r="N74" t="e">
        <f>VLOOKUP(L74,tComplete[[Tournament]:[Qualifiers]],6,FALSE)</f>
        <v>#N/A</v>
      </c>
      <c r="O74" t="e">
        <f t="shared" si="7"/>
        <v>#N/A</v>
      </c>
    </row>
    <row r="75" spans="2:15" x14ac:dyDescent="0.2">
      <c r="B75" t="s">
        <v>549</v>
      </c>
      <c r="C75" s="63">
        <v>170</v>
      </c>
      <c r="D75" s="24">
        <f t="shared" si="6"/>
        <v>465</v>
      </c>
      <c r="F75" t="s">
        <v>769</v>
      </c>
      <c r="G75" s="63">
        <v>1</v>
      </c>
      <c r="H75" s="63"/>
      <c r="I75" s="63">
        <v>1</v>
      </c>
      <c r="J75" s="63">
        <v>2</v>
      </c>
      <c r="N75" t="e">
        <f>VLOOKUP(L75,tComplete[[Tournament]:[Qualifiers]],6,FALSE)</f>
        <v>#N/A</v>
      </c>
      <c r="O75" t="e">
        <f t="shared" si="7"/>
        <v>#N/A</v>
      </c>
    </row>
    <row r="76" spans="2:15" x14ac:dyDescent="0.2">
      <c r="B76" t="s">
        <v>398</v>
      </c>
      <c r="C76" s="63">
        <v>240</v>
      </c>
      <c r="D76" s="24">
        <f t="shared" si="6"/>
        <v>246</v>
      </c>
      <c r="F76" t="s">
        <v>938</v>
      </c>
      <c r="G76" s="63">
        <v>1</v>
      </c>
      <c r="H76" s="63"/>
      <c r="I76" s="63">
        <v>1</v>
      </c>
      <c r="J76" s="63">
        <v>2</v>
      </c>
      <c r="N76" t="e">
        <f>VLOOKUP(L76,tComplete[[Tournament]:[Qualifiers]],6,FALSE)</f>
        <v>#N/A</v>
      </c>
      <c r="O76" t="e">
        <f t="shared" si="7"/>
        <v>#N/A</v>
      </c>
    </row>
    <row r="77" spans="2:15" x14ac:dyDescent="0.2">
      <c r="B77" t="s">
        <v>474</v>
      </c>
      <c r="C77" s="63">
        <v>410</v>
      </c>
      <c r="D77" s="24">
        <f t="shared" si="6"/>
        <v>53</v>
      </c>
      <c r="F77" t="s">
        <v>777</v>
      </c>
      <c r="G77" s="63">
        <v>1</v>
      </c>
      <c r="H77" s="63"/>
      <c r="I77" s="63">
        <v>1</v>
      </c>
      <c r="J77" s="63">
        <v>2</v>
      </c>
      <c r="N77" t="e">
        <f>VLOOKUP(L77,tComplete[[Tournament]:[Qualifiers]],6,FALSE)</f>
        <v>#N/A</v>
      </c>
      <c r="O77" t="e">
        <f t="shared" si="7"/>
        <v>#N/A</v>
      </c>
    </row>
    <row r="78" spans="2:15" x14ac:dyDescent="0.2">
      <c r="B78" t="s">
        <v>540</v>
      </c>
      <c r="C78" s="63">
        <v>290</v>
      </c>
      <c r="D78" s="24">
        <f t="shared" si="6"/>
        <v>159</v>
      </c>
      <c r="F78" t="s">
        <v>956</v>
      </c>
      <c r="G78" s="63">
        <v>1</v>
      </c>
      <c r="H78" s="63"/>
      <c r="I78" s="63">
        <v>1</v>
      </c>
      <c r="J78" s="63">
        <v>2</v>
      </c>
      <c r="N78" t="e">
        <f>VLOOKUP(L78,tComplete[[Tournament]:[Qualifiers]],6,FALSE)</f>
        <v>#N/A</v>
      </c>
      <c r="O78" t="e">
        <f t="shared" ref="O78:O80" si="8">IF(M78=N78,1,-1)</f>
        <v>#N/A</v>
      </c>
    </row>
    <row r="79" spans="2:15" x14ac:dyDescent="0.2">
      <c r="B79" t="s">
        <v>902</v>
      </c>
      <c r="C79" s="63">
        <v>505</v>
      </c>
      <c r="D79" s="24">
        <f t="shared" si="6"/>
        <v>13</v>
      </c>
      <c r="F79" t="s">
        <v>778</v>
      </c>
      <c r="G79" s="63">
        <v>1</v>
      </c>
      <c r="H79" s="63"/>
      <c r="I79" s="63">
        <v>1</v>
      </c>
      <c r="J79" s="63">
        <v>2</v>
      </c>
      <c r="N79" t="e">
        <f>VLOOKUP(L79,tComplete[[Tournament]:[Qualifiers]],6,FALSE)</f>
        <v>#N/A</v>
      </c>
      <c r="O79" t="e">
        <f t="shared" si="8"/>
        <v>#N/A</v>
      </c>
    </row>
    <row r="80" spans="2:15" x14ac:dyDescent="0.2">
      <c r="B80" t="s">
        <v>632</v>
      </c>
      <c r="C80" s="63">
        <v>505</v>
      </c>
      <c r="D80" s="24">
        <f t="shared" si="6"/>
        <v>13</v>
      </c>
      <c r="F80" t="s">
        <v>961</v>
      </c>
      <c r="G80" s="63">
        <v>1</v>
      </c>
      <c r="H80" s="63"/>
      <c r="I80" s="63">
        <v>1</v>
      </c>
      <c r="J80" s="63">
        <v>2</v>
      </c>
      <c r="N80" t="e">
        <f>VLOOKUP(L80,tComplete[[Tournament]:[Qualifiers]],6,FALSE)</f>
        <v>#N/A</v>
      </c>
      <c r="O80" t="e">
        <f t="shared" si="8"/>
        <v>#N/A</v>
      </c>
    </row>
    <row r="81" spans="2:15" x14ac:dyDescent="0.2">
      <c r="B81" t="s">
        <v>637</v>
      </c>
      <c r="C81" s="63">
        <v>265</v>
      </c>
      <c r="D81" s="24">
        <f t="shared" si="6"/>
        <v>200</v>
      </c>
      <c r="F81" t="s">
        <v>779</v>
      </c>
      <c r="G81" s="63">
        <v>1</v>
      </c>
      <c r="H81" s="63"/>
      <c r="I81" s="63">
        <v>1</v>
      </c>
      <c r="J81" s="63">
        <v>2</v>
      </c>
      <c r="N81" t="e">
        <f>VLOOKUP(L81,tComplete[[Tournament]:[Qualifiers]],6,FALSE)</f>
        <v>#N/A</v>
      </c>
      <c r="O81" t="e">
        <f t="shared" ref="O81:O86" si="9">IF(M81=N81,1,-1)</f>
        <v>#N/A</v>
      </c>
    </row>
    <row r="82" spans="2:15" x14ac:dyDescent="0.2">
      <c r="B82" t="s">
        <v>660</v>
      </c>
      <c r="C82" s="63">
        <v>420</v>
      </c>
      <c r="D82" s="24">
        <f t="shared" si="6"/>
        <v>50</v>
      </c>
      <c r="F82" t="s">
        <v>969</v>
      </c>
      <c r="G82" s="63">
        <v>1</v>
      </c>
      <c r="H82" s="63"/>
      <c r="I82" s="63">
        <v>1</v>
      </c>
      <c r="J82" s="63">
        <v>2</v>
      </c>
      <c r="N82" t="e">
        <f>VLOOKUP(L82,tComplete[[Tournament]:[Qualifiers]],6,FALSE)</f>
        <v>#N/A</v>
      </c>
      <c r="O82" t="e">
        <f t="shared" si="9"/>
        <v>#N/A</v>
      </c>
    </row>
    <row r="83" spans="2:15" x14ac:dyDescent="0.2">
      <c r="B83" t="s">
        <v>329</v>
      </c>
      <c r="C83" s="63">
        <v>165</v>
      </c>
      <c r="D83" s="24">
        <f t="shared" si="6"/>
        <v>480</v>
      </c>
      <c r="F83" t="s">
        <v>599</v>
      </c>
      <c r="G83" s="63">
        <v>1</v>
      </c>
      <c r="H83" s="63"/>
      <c r="I83" s="63">
        <v>1</v>
      </c>
      <c r="J83" s="63">
        <v>2</v>
      </c>
      <c r="N83" t="e">
        <f>VLOOKUP(L83,tComplete[[Tournament]:[Qualifiers]],6,FALSE)</f>
        <v>#N/A</v>
      </c>
      <c r="O83" t="e">
        <f t="shared" si="9"/>
        <v>#N/A</v>
      </c>
    </row>
    <row r="84" spans="2:15" x14ac:dyDescent="0.2">
      <c r="B84" t="s">
        <v>737</v>
      </c>
      <c r="C84" s="63">
        <v>270</v>
      </c>
      <c r="D84" s="24">
        <f t="shared" si="6"/>
        <v>193</v>
      </c>
      <c r="F84" t="s">
        <v>991</v>
      </c>
      <c r="G84" s="63">
        <v>1</v>
      </c>
      <c r="H84" s="63"/>
      <c r="I84" s="63">
        <v>1</v>
      </c>
      <c r="J84" s="63">
        <v>2</v>
      </c>
      <c r="N84" t="e">
        <f>VLOOKUP(L84,tComplete[[Tournament]:[Qualifiers]],6,FALSE)</f>
        <v>#N/A</v>
      </c>
      <c r="O84" t="e">
        <f t="shared" si="9"/>
        <v>#N/A</v>
      </c>
    </row>
    <row r="85" spans="2:15" x14ac:dyDescent="0.2">
      <c r="B85" t="s">
        <v>834</v>
      </c>
      <c r="C85" s="63">
        <v>110</v>
      </c>
      <c r="D85" s="24">
        <f t="shared" si="6"/>
        <v>616</v>
      </c>
      <c r="F85" t="s">
        <v>796</v>
      </c>
      <c r="G85" s="63">
        <v>1</v>
      </c>
      <c r="H85" s="63"/>
      <c r="I85" s="63">
        <v>1</v>
      </c>
      <c r="J85" s="63">
        <v>2</v>
      </c>
      <c r="N85" t="e">
        <f>VLOOKUP(L85,tComplete[[Tournament]:[Qualifiers]],6,FALSE)</f>
        <v>#N/A</v>
      </c>
      <c r="O85" t="e">
        <f t="shared" si="9"/>
        <v>#N/A</v>
      </c>
    </row>
    <row r="86" spans="2:15" x14ac:dyDescent="0.2">
      <c r="B86" t="s">
        <v>480</v>
      </c>
      <c r="C86" s="63">
        <v>175</v>
      </c>
      <c r="D86" s="24">
        <f t="shared" si="6"/>
        <v>453</v>
      </c>
      <c r="F86" t="s">
        <v>1030</v>
      </c>
      <c r="G86" s="63">
        <v>1</v>
      </c>
      <c r="H86" s="63"/>
      <c r="I86" s="63">
        <v>1</v>
      </c>
      <c r="J86" s="63">
        <v>2</v>
      </c>
      <c r="N86" t="e">
        <f>VLOOKUP(L86,tComplete[[Tournament]:[Qualifiers]],6,FALSE)</f>
        <v>#N/A</v>
      </c>
      <c r="O86" t="e">
        <f t="shared" si="9"/>
        <v>#N/A</v>
      </c>
    </row>
    <row r="87" spans="2:15" x14ac:dyDescent="0.2">
      <c r="B87" t="s">
        <v>740</v>
      </c>
      <c r="C87" s="63">
        <v>250</v>
      </c>
      <c r="D87" s="24">
        <f t="shared" si="6"/>
        <v>229</v>
      </c>
      <c r="F87" t="s">
        <v>580</v>
      </c>
      <c r="G87" s="63">
        <v>1</v>
      </c>
      <c r="H87" s="63"/>
      <c r="I87" s="63">
        <v>1</v>
      </c>
      <c r="J87" s="63">
        <v>2</v>
      </c>
    </row>
    <row r="88" spans="2:15" x14ac:dyDescent="0.2">
      <c r="B88" t="s">
        <v>284</v>
      </c>
      <c r="C88" s="63">
        <v>80</v>
      </c>
      <c r="D88" s="24">
        <f t="shared" si="6"/>
        <v>644</v>
      </c>
      <c r="F88" t="s">
        <v>477</v>
      </c>
      <c r="G88" s="63">
        <v>1</v>
      </c>
      <c r="H88" s="63"/>
      <c r="I88" s="63">
        <v>1</v>
      </c>
      <c r="J88" s="63">
        <v>2</v>
      </c>
    </row>
    <row r="89" spans="2:15" x14ac:dyDescent="0.2">
      <c r="B89" t="s">
        <v>803</v>
      </c>
      <c r="C89" s="63">
        <v>110</v>
      </c>
      <c r="D89" s="24">
        <f t="shared" si="6"/>
        <v>616</v>
      </c>
      <c r="F89" t="s">
        <v>409</v>
      </c>
      <c r="G89" s="63">
        <v>1</v>
      </c>
      <c r="H89" s="63"/>
      <c r="I89" s="63">
        <v>1</v>
      </c>
      <c r="J89" s="63">
        <v>2</v>
      </c>
    </row>
    <row r="90" spans="2:15" x14ac:dyDescent="0.2">
      <c r="B90" t="s">
        <v>938</v>
      </c>
      <c r="C90" s="63">
        <v>330</v>
      </c>
      <c r="D90" s="24">
        <f t="shared" si="6"/>
        <v>105</v>
      </c>
      <c r="F90" t="s">
        <v>237</v>
      </c>
      <c r="G90" s="63">
        <v>1</v>
      </c>
      <c r="H90" s="63"/>
      <c r="I90" s="63">
        <v>1</v>
      </c>
      <c r="J90" s="63">
        <v>2</v>
      </c>
    </row>
    <row r="91" spans="2:15" x14ac:dyDescent="0.2">
      <c r="B91" t="s">
        <v>239</v>
      </c>
      <c r="C91" s="63">
        <v>300</v>
      </c>
      <c r="D91" s="24">
        <f t="shared" si="6"/>
        <v>142</v>
      </c>
      <c r="F91" t="s">
        <v>515</v>
      </c>
      <c r="G91" s="63">
        <v>1</v>
      </c>
      <c r="H91" s="63"/>
      <c r="I91" s="63">
        <v>1</v>
      </c>
      <c r="J91" s="63">
        <v>2</v>
      </c>
    </row>
    <row r="92" spans="2:15" x14ac:dyDescent="0.2">
      <c r="B92" t="s">
        <v>741</v>
      </c>
      <c r="C92" s="63">
        <v>240</v>
      </c>
      <c r="D92" s="24">
        <f t="shared" si="6"/>
        <v>246</v>
      </c>
      <c r="F92" t="s">
        <v>238</v>
      </c>
      <c r="G92" s="63">
        <v>1</v>
      </c>
      <c r="H92" s="63"/>
      <c r="I92" s="63">
        <v>1</v>
      </c>
      <c r="J92" s="63">
        <v>2</v>
      </c>
    </row>
    <row r="93" spans="2:15" x14ac:dyDescent="0.2">
      <c r="B93" t="s">
        <v>579</v>
      </c>
      <c r="C93" s="63">
        <v>175</v>
      </c>
      <c r="D93" s="24">
        <f t="shared" si="6"/>
        <v>453</v>
      </c>
      <c r="F93" t="s">
        <v>591</v>
      </c>
      <c r="G93" s="63">
        <v>1</v>
      </c>
      <c r="H93" s="63"/>
      <c r="I93" s="63">
        <v>1</v>
      </c>
      <c r="J93" s="63">
        <v>2</v>
      </c>
    </row>
    <row r="94" spans="2:15" x14ac:dyDescent="0.2">
      <c r="B94" t="s">
        <v>919</v>
      </c>
      <c r="C94" s="63">
        <v>120</v>
      </c>
      <c r="D94" s="24">
        <f t="shared" si="6"/>
        <v>596</v>
      </c>
      <c r="F94" t="s">
        <v>240</v>
      </c>
      <c r="G94" s="63">
        <v>1</v>
      </c>
      <c r="H94" s="63"/>
      <c r="I94" s="63">
        <v>1</v>
      </c>
      <c r="J94" s="63">
        <v>2</v>
      </c>
    </row>
    <row r="95" spans="2:15" x14ac:dyDescent="0.2">
      <c r="B95" t="s">
        <v>917</v>
      </c>
      <c r="C95" s="63">
        <v>175</v>
      </c>
      <c r="D95" s="24">
        <f t="shared" si="6"/>
        <v>453</v>
      </c>
      <c r="F95" t="s">
        <v>456</v>
      </c>
      <c r="G95" s="63">
        <v>1</v>
      </c>
      <c r="H95" s="63"/>
      <c r="I95" s="63">
        <v>1</v>
      </c>
      <c r="J95" s="63">
        <v>2</v>
      </c>
    </row>
    <row r="96" spans="2:15" x14ac:dyDescent="0.2">
      <c r="B96" t="s">
        <v>327</v>
      </c>
      <c r="C96" s="63">
        <v>235</v>
      </c>
      <c r="D96" s="24">
        <f t="shared" si="6"/>
        <v>265</v>
      </c>
      <c r="F96" t="s">
        <v>188</v>
      </c>
      <c r="G96" s="63">
        <v>1</v>
      </c>
      <c r="H96" s="63"/>
      <c r="I96" s="63">
        <v>1</v>
      </c>
      <c r="J96" s="63">
        <v>2</v>
      </c>
    </row>
    <row r="97" spans="2:10" x14ac:dyDescent="0.2">
      <c r="B97" t="s">
        <v>379</v>
      </c>
      <c r="C97" s="63">
        <v>310</v>
      </c>
      <c r="D97" s="24">
        <f t="shared" si="6"/>
        <v>129</v>
      </c>
      <c r="F97" t="s">
        <v>501</v>
      </c>
      <c r="G97" s="63">
        <v>1</v>
      </c>
      <c r="H97" s="63"/>
      <c r="I97" s="63">
        <v>1</v>
      </c>
      <c r="J97" s="63">
        <v>2</v>
      </c>
    </row>
    <row r="98" spans="2:10" x14ac:dyDescent="0.2">
      <c r="B98" t="s">
        <v>849</v>
      </c>
      <c r="C98" s="63">
        <v>135</v>
      </c>
      <c r="D98" s="24">
        <f t="shared" si="6"/>
        <v>562</v>
      </c>
      <c r="F98" t="s">
        <v>253</v>
      </c>
      <c r="G98" s="63">
        <v>1</v>
      </c>
      <c r="H98" s="63"/>
      <c r="I98" s="63">
        <v>1</v>
      </c>
      <c r="J98" s="63">
        <v>2</v>
      </c>
    </row>
    <row r="99" spans="2:10" x14ac:dyDescent="0.2">
      <c r="B99" t="s">
        <v>736</v>
      </c>
      <c r="C99" s="63">
        <v>300</v>
      </c>
      <c r="D99" s="24">
        <f t="shared" si="6"/>
        <v>142</v>
      </c>
      <c r="F99" t="s">
        <v>553</v>
      </c>
      <c r="G99" s="63">
        <v>1</v>
      </c>
      <c r="H99" s="63"/>
      <c r="I99" s="63">
        <v>1</v>
      </c>
      <c r="J99" s="63">
        <v>2</v>
      </c>
    </row>
    <row r="100" spans="2:10" x14ac:dyDescent="0.2">
      <c r="B100" t="s">
        <v>810</v>
      </c>
      <c r="C100" s="63">
        <v>210</v>
      </c>
      <c r="D100" s="24">
        <f t="shared" si="6"/>
        <v>329</v>
      </c>
      <c r="F100" t="s">
        <v>190</v>
      </c>
      <c r="G100" s="63">
        <v>1</v>
      </c>
      <c r="H100" s="63"/>
      <c r="I100" s="63">
        <v>1</v>
      </c>
      <c r="J100" s="63">
        <v>2</v>
      </c>
    </row>
    <row r="101" spans="2:10" x14ac:dyDescent="0.2">
      <c r="B101" t="s">
        <v>531</v>
      </c>
      <c r="C101" s="63">
        <v>120</v>
      </c>
      <c r="D101" s="24">
        <f t="shared" si="6"/>
        <v>596</v>
      </c>
      <c r="F101" t="s">
        <v>377</v>
      </c>
      <c r="G101" s="63">
        <v>1</v>
      </c>
      <c r="H101" s="63"/>
      <c r="I101" s="63">
        <v>1</v>
      </c>
      <c r="J101" s="63">
        <v>2</v>
      </c>
    </row>
    <row r="102" spans="2:10" x14ac:dyDescent="0.2">
      <c r="B102" t="s">
        <v>813</v>
      </c>
      <c r="C102" s="63">
        <v>230</v>
      </c>
      <c r="D102" s="24">
        <f t="shared" si="6"/>
        <v>272</v>
      </c>
      <c r="F102" t="s">
        <v>256</v>
      </c>
      <c r="G102" s="63">
        <v>1</v>
      </c>
      <c r="H102" s="63"/>
      <c r="I102" s="63">
        <v>1</v>
      </c>
      <c r="J102" s="63">
        <v>2</v>
      </c>
    </row>
    <row r="103" spans="2:10" x14ac:dyDescent="0.2">
      <c r="B103" t="s">
        <v>731</v>
      </c>
      <c r="C103" s="63">
        <v>100</v>
      </c>
      <c r="D103" s="24">
        <f t="shared" si="6"/>
        <v>626</v>
      </c>
      <c r="F103" t="s">
        <v>593</v>
      </c>
      <c r="G103" s="63">
        <v>1</v>
      </c>
      <c r="H103" s="63"/>
      <c r="I103" s="63">
        <v>1</v>
      </c>
      <c r="J103" s="63">
        <v>2</v>
      </c>
    </row>
    <row r="104" spans="2:10" x14ac:dyDescent="0.2">
      <c r="B104" t="s">
        <v>922</v>
      </c>
      <c r="C104" s="63">
        <v>330</v>
      </c>
      <c r="D104" s="24">
        <f t="shared" si="6"/>
        <v>105</v>
      </c>
      <c r="F104" t="s">
        <v>264</v>
      </c>
      <c r="G104" s="63">
        <v>1</v>
      </c>
      <c r="H104" s="63"/>
      <c r="I104" s="63">
        <v>1</v>
      </c>
      <c r="J104" s="63">
        <v>2</v>
      </c>
    </row>
    <row r="105" spans="2:10" x14ac:dyDescent="0.2">
      <c r="B105" t="s">
        <v>638</v>
      </c>
      <c r="C105" s="63">
        <v>245</v>
      </c>
      <c r="D105" s="24">
        <f t="shared" si="6"/>
        <v>241</v>
      </c>
      <c r="F105" t="s">
        <v>432</v>
      </c>
      <c r="G105" s="63">
        <v>1</v>
      </c>
      <c r="H105" s="63"/>
      <c r="I105" s="63">
        <v>1</v>
      </c>
      <c r="J105" s="63">
        <v>2</v>
      </c>
    </row>
    <row r="106" spans="2:10" x14ac:dyDescent="0.2">
      <c r="B106" t="s">
        <v>516</v>
      </c>
      <c r="C106" s="63">
        <v>260</v>
      </c>
      <c r="D106" s="24">
        <f t="shared" si="6"/>
        <v>207</v>
      </c>
      <c r="F106" t="s">
        <v>266</v>
      </c>
      <c r="G106" s="63">
        <v>1</v>
      </c>
      <c r="H106" s="63"/>
      <c r="I106" s="63">
        <v>1</v>
      </c>
      <c r="J106" s="63">
        <v>2</v>
      </c>
    </row>
    <row r="107" spans="2:10" x14ac:dyDescent="0.2">
      <c r="B107" t="s">
        <v>338</v>
      </c>
      <c r="C107" s="63">
        <v>190</v>
      </c>
      <c r="D107" s="24">
        <f t="shared" si="6"/>
        <v>400</v>
      </c>
      <c r="F107" t="s">
        <v>458</v>
      </c>
      <c r="G107" s="63">
        <v>1</v>
      </c>
      <c r="H107" s="63"/>
      <c r="I107" s="63">
        <v>1</v>
      </c>
      <c r="J107" s="63">
        <v>2</v>
      </c>
    </row>
    <row r="108" spans="2:10" x14ac:dyDescent="0.2">
      <c r="B108" t="s">
        <v>999</v>
      </c>
      <c r="C108" s="63">
        <v>140</v>
      </c>
      <c r="D108" s="24">
        <f t="shared" si="6"/>
        <v>541</v>
      </c>
      <c r="F108" t="s">
        <v>175</v>
      </c>
      <c r="G108" s="63">
        <v>1</v>
      </c>
      <c r="H108" s="63"/>
      <c r="I108" s="63">
        <v>1</v>
      </c>
      <c r="J108" s="63">
        <v>2</v>
      </c>
    </row>
    <row r="109" spans="2:10" x14ac:dyDescent="0.2">
      <c r="B109" t="s">
        <v>610</v>
      </c>
      <c r="C109" s="63">
        <v>160</v>
      </c>
      <c r="D109" s="24">
        <f t="shared" si="6"/>
        <v>493</v>
      </c>
      <c r="F109" t="s">
        <v>487</v>
      </c>
      <c r="G109" s="63">
        <v>1</v>
      </c>
      <c r="H109" s="63"/>
      <c r="I109" s="63">
        <v>1</v>
      </c>
      <c r="J109" s="63">
        <v>2</v>
      </c>
    </row>
    <row r="110" spans="2:10" x14ac:dyDescent="0.2">
      <c r="B110" t="s">
        <v>362</v>
      </c>
      <c r="C110" s="63">
        <v>295</v>
      </c>
      <c r="D110" s="24">
        <f t="shared" si="6"/>
        <v>154</v>
      </c>
      <c r="F110" t="s">
        <v>262</v>
      </c>
      <c r="G110" s="63">
        <v>1</v>
      </c>
      <c r="H110" s="63"/>
      <c r="I110" s="63">
        <v>1</v>
      </c>
      <c r="J110" s="63">
        <v>2</v>
      </c>
    </row>
    <row r="111" spans="2:10" x14ac:dyDescent="0.2">
      <c r="B111" t="s">
        <v>640</v>
      </c>
      <c r="C111" s="63">
        <v>205</v>
      </c>
      <c r="D111" s="24">
        <f t="shared" si="6"/>
        <v>352</v>
      </c>
      <c r="F111" t="s">
        <v>513</v>
      </c>
      <c r="G111" s="63">
        <v>1</v>
      </c>
      <c r="H111" s="63"/>
      <c r="I111" s="63">
        <v>1</v>
      </c>
      <c r="J111" s="63">
        <v>2</v>
      </c>
    </row>
    <row r="112" spans="2:10" x14ac:dyDescent="0.2">
      <c r="B112" t="s">
        <v>758</v>
      </c>
      <c r="C112" s="63">
        <v>125</v>
      </c>
      <c r="D112" s="24">
        <f t="shared" si="6"/>
        <v>587</v>
      </c>
      <c r="F112" t="s">
        <v>162</v>
      </c>
      <c r="G112" s="63">
        <v>1</v>
      </c>
      <c r="H112" s="63"/>
      <c r="I112" s="63">
        <v>1</v>
      </c>
      <c r="J112" s="63">
        <v>2</v>
      </c>
    </row>
    <row r="113" spans="2:10" x14ac:dyDescent="0.2">
      <c r="B113" t="s">
        <v>807</v>
      </c>
      <c r="C113" s="63">
        <v>280</v>
      </c>
      <c r="D113" s="24">
        <f t="shared" si="6"/>
        <v>172</v>
      </c>
      <c r="F113" t="s">
        <v>541</v>
      </c>
      <c r="G113" s="63">
        <v>1</v>
      </c>
      <c r="H113" s="63"/>
      <c r="I113" s="63">
        <v>1</v>
      </c>
      <c r="J113" s="63">
        <v>2</v>
      </c>
    </row>
    <row r="114" spans="2:10" x14ac:dyDescent="0.2">
      <c r="B114" t="s">
        <v>522</v>
      </c>
      <c r="C114" s="63">
        <v>200</v>
      </c>
      <c r="D114" s="24">
        <f t="shared" si="6"/>
        <v>360</v>
      </c>
      <c r="F114" t="s">
        <v>161</v>
      </c>
      <c r="G114" s="63">
        <v>1</v>
      </c>
      <c r="H114" s="63"/>
      <c r="I114" s="63">
        <v>1</v>
      </c>
      <c r="J114" s="63">
        <v>2</v>
      </c>
    </row>
    <row r="115" spans="2:10" x14ac:dyDescent="0.2">
      <c r="B115" t="s">
        <v>706</v>
      </c>
      <c r="C115" s="63">
        <v>135</v>
      </c>
      <c r="D115" s="24">
        <f t="shared" si="6"/>
        <v>562</v>
      </c>
      <c r="F115" t="s">
        <v>558</v>
      </c>
      <c r="G115" s="63">
        <v>1</v>
      </c>
      <c r="H115" s="63"/>
      <c r="I115" s="63">
        <v>1</v>
      </c>
      <c r="J115" s="63">
        <v>2</v>
      </c>
    </row>
    <row r="116" spans="2:10" x14ac:dyDescent="0.2">
      <c r="B116" t="s">
        <v>753</v>
      </c>
      <c r="C116" s="63">
        <v>240</v>
      </c>
      <c r="D116" s="24">
        <f t="shared" si="6"/>
        <v>246</v>
      </c>
      <c r="F116" t="s">
        <v>276</v>
      </c>
      <c r="G116" s="63">
        <v>1</v>
      </c>
      <c r="H116" s="63"/>
      <c r="I116" s="63">
        <v>1</v>
      </c>
      <c r="J116" s="63">
        <v>2</v>
      </c>
    </row>
    <row r="117" spans="2:10" x14ac:dyDescent="0.2">
      <c r="B117" t="s">
        <v>930</v>
      </c>
      <c r="C117" s="63">
        <v>165</v>
      </c>
      <c r="D117" s="24">
        <f t="shared" si="6"/>
        <v>480</v>
      </c>
      <c r="F117" t="s">
        <v>374</v>
      </c>
      <c r="G117" s="63">
        <v>1</v>
      </c>
      <c r="H117" s="63"/>
      <c r="I117" s="63">
        <v>1</v>
      </c>
      <c r="J117" s="63">
        <v>2</v>
      </c>
    </row>
    <row r="118" spans="2:10" x14ac:dyDescent="0.2">
      <c r="B118" t="s">
        <v>528</v>
      </c>
      <c r="C118" s="63">
        <v>150</v>
      </c>
      <c r="D118" s="24">
        <f t="shared" si="6"/>
        <v>522</v>
      </c>
      <c r="F118" t="s">
        <v>181</v>
      </c>
      <c r="G118" s="63">
        <v>1</v>
      </c>
      <c r="H118" s="63"/>
      <c r="I118" s="63">
        <v>1</v>
      </c>
      <c r="J118" s="63">
        <v>2</v>
      </c>
    </row>
    <row r="119" spans="2:10" x14ac:dyDescent="0.2">
      <c r="B119" t="s">
        <v>580</v>
      </c>
      <c r="C119" s="63">
        <v>190</v>
      </c>
      <c r="D119" s="24">
        <f t="shared" si="6"/>
        <v>400</v>
      </c>
      <c r="F119" t="s">
        <v>379</v>
      </c>
      <c r="G119" s="63">
        <v>1</v>
      </c>
      <c r="H119" s="63"/>
      <c r="I119" s="63">
        <v>1</v>
      </c>
      <c r="J119" s="63">
        <v>2</v>
      </c>
    </row>
    <row r="120" spans="2:10" x14ac:dyDescent="0.2">
      <c r="B120" t="s">
        <v>583</v>
      </c>
      <c r="C120" s="63">
        <v>130</v>
      </c>
      <c r="D120" s="24">
        <f t="shared" si="6"/>
        <v>574</v>
      </c>
      <c r="F120" t="s">
        <v>279</v>
      </c>
      <c r="G120" s="63">
        <v>1</v>
      </c>
      <c r="H120" s="63"/>
      <c r="I120" s="63">
        <v>1</v>
      </c>
      <c r="J120" s="63">
        <v>2</v>
      </c>
    </row>
    <row r="121" spans="2:10" x14ac:dyDescent="0.2">
      <c r="B121" t="s">
        <v>841</v>
      </c>
      <c r="C121" s="63">
        <v>200</v>
      </c>
      <c r="D121" s="24">
        <f t="shared" si="6"/>
        <v>360</v>
      </c>
      <c r="F121" t="s">
        <v>590</v>
      </c>
      <c r="G121" s="63">
        <v>1</v>
      </c>
      <c r="H121" s="63"/>
      <c r="I121" s="63">
        <v>1</v>
      </c>
      <c r="J121" s="63">
        <v>2</v>
      </c>
    </row>
    <row r="122" spans="2:10" x14ac:dyDescent="0.2">
      <c r="B122" t="s">
        <v>743</v>
      </c>
      <c r="C122" s="63">
        <v>130</v>
      </c>
      <c r="D122" s="24">
        <f t="shared" si="6"/>
        <v>574</v>
      </c>
      <c r="F122" t="s">
        <v>199</v>
      </c>
      <c r="G122" s="63">
        <v>1</v>
      </c>
      <c r="H122" s="63"/>
      <c r="I122" s="63">
        <v>1</v>
      </c>
      <c r="J122" s="63">
        <v>2</v>
      </c>
    </row>
    <row r="123" spans="2:10" x14ac:dyDescent="0.2">
      <c r="B123" t="s">
        <v>754</v>
      </c>
      <c r="C123" s="63">
        <v>210</v>
      </c>
      <c r="D123" s="24">
        <f t="shared" si="6"/>
        <v>329</v>
      </c>
      <c r="F123" t="s">
        <v>396</v>
      </c>
      <c r="G123" s="63">
        <v>1</v>
      </c>
      <c r="H123" s="63"/>
      <c r="I123" s="63">
        <v>1</v>
      </c>
      <c r="J123" s="63">
        <v>2</v>
      </c>
    </row>
    <row r="124" spans="2:10" x14ac:dyDescent="0.2">
      <c r="B124" t="s">
        <v>311</v>
      </c>
      <c r="C124" s="63">
        <v>260</v>
      </c>
      <c r="D124" s="24">
        <f t="shared" si="6"/>
        <v>207</v>
      </c>
      <c r="F124" t="s">
        <v>180</v>
      </c>
      <c r="G124" s="63">
        <v>1</v>
      </c>
      <c r="H124" s="63"/>
      <c r="I124" s="63">
        <v>1</v>
      </c>
      <c r="J124" s="63">
        <v>2</v>
      </c>
    </row>
    <row r="125" spans="2:10" x14ac:dyDescent="0.2">
      <c r="B125" t="s">
        <v>476</v>
      </c>
      <c r="C125" s="63">
        <v>235</v>
      </c>
      <c r="D125" s="24">
        <f t="shared" si="6"/>
        <v>265</v>
      </c>
      <c r="F125" t="s">
        <v>410</v>
      </c>
      <c r="G125" s="63">
        <v>1</v>
      </c>
      <c r="H125" s="63"/>
      <c r="I125" s="63">
        <v>1</v>
      </c>
      <c r="J125" s="63">
        <v>2</v>
      </c>
    </row>
    <row r="126" spans="2:10" x14ac:dyDescent="0.2">
      <c r="B126" t="s">
        <v>354</v>
      </c>
      <c r="C126" s="63">
        <v>200</v>
      </c>
      <c r="D126" s="24">
        <f t="shared" si="6"/>
        <v>360</v>
      </c>
      <c r="F126" t="s">
        <v>286</v>
      </c>
      <c r="G126" s="63">
        <v>1</v>
      </c>
      <c r="H126" s="63"/>
      <c r="I126" s="63">
        <v>1</v>
      </c>
      <c r="J126" s="63">
        <v>2</v>
      </c>
    </row>
    <row r="127" spans="2:10" x14ac:dyDescent="0.2">
      <c r="B127" t="s">
        <v>697</v>
      </c>
      <c r="C127" s="63">
        <v>220</v>
      </c>
      <c r="D127" s="24">
        <f t="shared" si="6"/>
        <v>298</v>
      </c>
      <c r="F127" t="s">
        <v>444</v>
      </c>
      <c r="G127" s="63">
        <v>1</v>
      </c>
      <c r="H127" s="63"/>
      <c r="I127" s="63">
        <v>1</v>
      </c>
      <c r="J127" s="63">
        <v>2</v>
      </c>
    </row>
    <row r="128" spans="2:10" x14ac:dyDescent="0.2">
      <c r="B128" t="s">
        <v>698</v>
      </c>
      <c r="C128" s="63">
        <v>210</v>
      </c>
      <c r="D128" s="24">
        <f t="shared" si="6"/>
        <v>329</v>
      </c>
      <c r="F128" t="s">
        <v>170</v>
      </c>
      <c r="G128" s="63">
        <v>1</v>
      </c>
      <c r="H128" s="63"/>
      <c r="I128" s="63">
        <v>1</v>
      </c>
      <c r="J128" s="63">
        <v>2</v>
      </c>
    </row>
    <row r="129" spans="2:10" x14ac:dyDescent="0.2">
      <c r="B129" t="s">
        <v>477</v>
      </c>
      <c r="C129" s="63">
        <v>320</v>
      </c>
      <c r="D129" s="24">
        <f t="shared" si="6"/>
        <v>119</v>
      </c>
      <c r="F129" t="s">
        <v>457</v>
      </c>
      <c r="G129" s="63">
        <v>1</v>
      </c>
      <c r="H129" s="63"/>
      <c r="I129" s="63">
        <v>1</v>
      </c>
      <c r="J129" s="63">
        <v>2</v>
      </c>
    </row>
    <row r="130" spans="2:10" x14ac:dyDescent="0.2">
      <c r="B130" t="s">
        <v>288</v>
      </c>
      <c r="C130" s="63">
        <v>400</v>
      </c>
      <c r="D130" s="24">
        <f t="shared" si="6"/>
        <v>54</v>
      </c>
      <c r="F130" t="s">
        <v>173</v>
      </c>
      <c r="G130" s="63">
        <v>1</v>
      </c>
      <c r="H130" s="63"/>
      <c r="I130" s="63">
        <v>1</v>
      </c>
      <c r="J130" s="63">
        <v>2</v>
      </c>
    </row>
    <row r="131" spans="2:10" x14ac:dyDescent="0.2">
      <c r="B131" t="s">
        <v>436</v>
      </c>
      <c r="C131" s="63">
        <v>195</v>
      </c>
      <c r="D131" s="24">
        <f t="shared" ref="D131:D194" si="10">IF(ISBLANK(C131),"",_xlfn.RANK.EQ(C131,tScores))</f>
        <v>392</v>
      </c>
      <c r="F131" t="s">
        <v>474</v>
      </c>
      <c r="G131" s="63">
        <v>1</v>
      </c>
      <c r="H131" s="63"/>
      <c r="I131" s="63">
        <v>1</v>
      </c>
      <c r="J131" s="63">
        <v>2</v>
      </c>
    </row>
    <row r="132" spans="2:10" x14ac:dyDescent="0.2">
      <c r="B132" t="s">
        <v>289</v>
      </c>
      <c r="C132" s="63">
        <v>275</v>
      </c>
      <c r="D132" s="24">
        <f t="shared" si="10"/>
        <v>186</v>
      </c>
      <c r="F132" t="s">
        <v>298</v>
      </c>
      <c r="G132" s="63">
        <v>1</v>
      </c>
      <c r="H132" s="63"/>
      <c r="I132" s="63">
        <v>1</v>
      </c>
      <c r="J132" s="63">
        <v>2</v>
      </c>
    </row>
    <row r="133" spans="2:10" x14ac:dyDescent="0.2">
      <c r="B133" t="s">
        <v>332</v>
      </c>
      <c r="C133" s="63">
        <v>110</v>
      </c>
      <c r="D133" s="24">
        <f t="shared" si="10"/>
        <v>616</v>
      </c>
      <c r="F133" t="s">
        <v>485</v>
      </c>
      <c r="G133" s="63">
        <v>1</v>
      </c>
      <c r="H133" s="63"/>
      <c r="I133" s="63">
        <v>1</v>
      </c>
      <c r="J133" s="63">
        <v>2</v>
      </c>
    </row>
    <row r="134" spans="2:10" x14ac:dyDescent="0.2">
      <c r="B134" t="s">
        <v>322</v>
      </c>
      <c r="C134" s="63">
        <v>380</v>
      </c>
      <c r="D134" s="24">
        <f t="shared" si="10"/>
        <v>71</v>
      </c>
      <c r="F134" t="s">
        <v>311</v>
      </c>
      <c r="G134" s="63">
        <v>1</v>
      </c>
      <c r="H134" s="63"/>
      <c r="I134" s="63">
        <v>1</v>
      </c>
      <c r="J134" s="63">
        <v>2</v>
      </c>
    </row>
    <row r="135" spans="2:10" x14ac:dyDescent="0.2">
      <c r="B135" t="s">
        <v>493</v>
      </c>
      <c r="C135" s="63">
        <v>210</v>
      </c>
      <c r="D135" s="24">
        <f t="shared" si="10"/>
        <v>329</v>
      </c>
      <c r="F135" t="s">
        <v>488</v>
      </c>
      <c r="G135" s="63">
        <v>1</v>
      </c>
      <c r="H135" s="63"/>
      <c r="I135" s="63">
        <v>1</v>
      </c>
      <c r="J135" s="63">
        <v>2</v>
      </c>
    </row>
    <row r="136" spans="2:10" x14ac:dyDescent="0.2">
      <c r="B136" t="s">
        <v>521</v>
      </c>
      <c r="C136" s="63">
        <v>200</v>
      </c>
      <c r="D136" s="24">
        <f t="shared" si="10"/>
        <v>360</v>
      </c>
      <c r="F136" t="s">
        <v>313</v>
      </c>
      <c r="G136" s="63">
        <v>1</v>
      </c>
      <c r="H136" s="63"/>
      <c r="I136" s="63">
        <v>1</v>
      </c>
      <c r="J136" s="63">
        <v>2</v>
      </c>
    </row>
    <row r="137" spans="2:10" x14ac:dyDescent="0.2">
      <c r="B137" t="s">
        <v>772</v>
      </c>
      <c r="C137" s="63">
        <v>160</v>
      </c>
      <c r="D137" s="24">
        <f t="shared" si="10"/>
        <v>493</v>
      </c>
      <c r="F137" t="s">
        <v>504</v>
      </c>
      <c r="G137" s="63">
        <v>1</v>
      </c>
      <c r="H137" s="63"/>
      <c r="I137" s="63">
        <v>1</v>
      </c>
      <c r="J137" s="63">
        <v>2</v>
      </c>
    </row>
    <row r="138" spans="2:10" x14ac:dyDescent="0.2">
      <c r="B138" t="s">
        <v>963</v>
      </c>
      <c r="C138" s="63">
        <v>190</v>
      </c>
      <c r="D138" s="24">
        <f t="shared" si="10"/>
        <v>400</v>
      </c>
      <c r="F138" t="s">
        <v>321</v>
      </c>
      <c r="G138" s="63">
        <v>1</v>
      </c>
      <c r="H138" s="63"/>
      <c r="I138" s="63">
        <v>1</v>
      </c>
      <c r="J138" s="63">
        <v>2</v>
      </c>
    </row>
    <row r="139" spans="2:10" x14ac:dyDescent="0.2">
      <c r="B139" t="s">
        <v>959</v>
      </c>
      <c r="C139" s="63">
        <v>320</v>
      </c>
      <c r="D139" s="24">
        <f t="shared" si="10"/>
        <v>119</v>
      </c>
      <c r="F139" t="s">
        <v>514</v>
      </c>
      <c r="G139" s="63">
        <v>1</v>
      </c>
      <c r="H139" s="63"/>
      <c r="I139" s="63">
        <v>1</v>
      </c>
      <c r="J139" s="63">
        <v>2</v>
      </c>
    </row>
    <row r="140" spans="2:10" x14ac:dyDescent="0.2">
      <c r="B140" t="s">
        <v>240</v>
      </c>
      <c r="C140" s="63">
        <v>505</v>
      </c>
      <c r="D140" s="24">
        <f t="shared" si="10"/>
        <v>13</v>
      </c>
      <c r="F140" t="s">
        <v>322</v>
      </c>
      <c r="G140" s="63">
        <v>1</v>
      </c>
      <c r="H140" s="63"/>
      <c r="I140" s="63">
        <v>1</v>
      </c>
      <c r="J140" s="63">
        <v>2</v>
      </c>
    </row>
    <row r="141" spans="2:10" x14ac:dyDescent="0.2">
      <c r="B141" t="s">
        <v>881</v>
      </c>
      <c r="C141" s="63">
        <v>180</v>
      </c>
      <c r="D141" s="24">
        <f t="shared" si="10"/>
        <v>429</v>
      </c>
      <c r="F141" t="s">
        <v>539</v>
      </c>
      <c r="G141" s="63">
        <v>1</v>
      </c>
      <c r="H141" s="63"/>
      <c r="I141" s="63">
        <v>1</v>
      </c>
      <c r="J141" s="63">
        <v>2</v>
      </c>
    </row>
    <row r="142" spans="2:10" x14ac:dyDescent="0.2">
      <c r="B142" t="s">
        <v>887</v>
      </c>
      <c r="C142" s="63">
        <v>115</v>
      </c>
      <c r="D142" s="24">
        <f t="shared" si="10"/>
        <v>604</v>
      </c>
      <c r="F142" t="s">
        <v>339</v>
      </c>
      <c r="G142" s="63">
        <v>1</v>
      </c>
      <c r="H142" s="63"/>
      <c r="I142" s="63">
        <v>1</v>
      </c>
      <c r="J142" s="63">
        <v>2</v>
      </c>
    </row>
    <row r="143" spans="2:10" x14ac:dyDescent="0.2">
      <c r="B143" t="s">
        <v>883</v>
      </c>
      <c r="C143" s="63">
        <v>140</v>
      </c>
      <c r="D143" s="24">
        <f t="shared" si="10"/>
        <v>541</v>
      </c>
      <c r="F143" t="s">
        <v>552</v>
      </c>
      <c r="G143" s="63">
        <v>1</v>
      </c>
      <c r="H143" s="63"/>
      <c r="I143" s="63">
        <v>1</v>
      </c>
      <c r="J143" s="63">
        <v>2</v>
      </c>
    </row>
    <row r="144" spans="2:10" x14ac:dyDescent="0.2">
      <c r="B144" t="s">
        <v>526</v>
      </c>
      <c r="C144" s="63">
        <v>170</v>
      </c>
      <c r="D144" s="24">
        <f t="shared" si="10"/>
        <v>465</v>
      </c>
      <c r="F144" t="s">
        <v>348</v>
      </c>
      <c r="G144" s="63">
        <v>1</v>
      </c>
      <c r="H144" s="63"/>
      <c r="I144" s="63">
        <v>1</v>
      </c>
      <c r="J144" s="63">
        <v>2</v>
      </c>
    </row>
    <row r="145" spans="2:10" x14ac:dyDescent="0.2">
      <c r="B145" t="s">
        <v>875</v>
      </c>
      <c r="C145" s="63">
        <v>240</v>
      </c>
      <c r="D145" s="24">
        <f t="shared" si="10"/>
        <v>246</v>
      </c>
      <c r="F145" t="s">
        <v>554</v>
      </c>
      <c r="G145" s="63">
        <v>1</v>
      </c>
      <c r="H145" s="63"/>
      <c r="I145" s="63">
        <v>1</v>
      </c>
      <c r="J145" s="63">
        <v>2</v>
      </c>
    </row>
    <row r="146" spans="2:10" x14ac:dyDescent="0.2">
      <c r="B146" t="s">
        <v>515</v>
      </c>
      <c r="C146" s="63">
        <v>350</v>
      </c>
      <c r="D146" s="24">
        <f t="shared" si="10"/>
        <v>87</v>
      </c>
      <c r="F146" t="s">
        <v>345</v>
      </c>
      <c r="G146" s="63">
        <v>1</v>
      </c>
      <c r="H146" s="63"/>
      <c r="I146" s="63">
        <v>1</v>
      </c>
      <c r="J146" s="63">
        <v>2</v>
      </c>
    </row>
    <row r="147" spans="2:10" x14ac:dyDescent="0.2">
      <c r="B147" t="s">
        <v>973</v>
      </c>
      <c r="C147" s="63">
        <v>270</v>
      </c>
      <c r="D147" s="24">
        <f t="shared" si="10"/>
        <v>193</v>
      </c>
      <c r="F147" t="s">
        <v>578</v>
      </c>
      <c r="G147" s="63">
        <v>1</v>
      </c>
      <c r="H147" s="63"/>
      <c r="I147" s="63">
        <v>1</v>
      </c>
      <c r="J147" s="63">
        <v>2</v>
      </c>
    </row>
    <row r="148" spans="2:10" x14ac:dyDescent="0.2">
      <c r="B148" t="s">
        <v>977</v>
      </c>
      <c r="C148" s="63">
        <v>195</v>
      </c>
      <c r="D148" s="24">
        <f t="shared" si="10"/>
        <v>392</v>
      </c>
      <c r="F148" t="s">
        <v>358</v>
      </c>
      <c r="G148" s="63">
        <v>1</v>
      </c>
      <c r="H148" s="63"/>
      <c r="I148" s="63">
        <v>1</v>
      </c>
      <c r="J148" s="63">
        <v>2</v>
      </c>
    </row>
    <row r="149" spans="2:10" x14ac:dyDescent="0.2">
      <c r="B149" t="s">
        <v>533</v>
      </c>
      <c r="C149" s="63">
        <v>115</v>
      </c>
      <c r="D149" s="24">
        <f t="shared" si="10"/>
        <v>604</v>
      </c>
      <c r="F149" t="s">
        <v>360</v>
      </c>
      <c r="G149" s="63">
        <v>1</v>
      </c>
      <c r="H149" s="63"/>
      <c r="I149" s="63">
        <v>1</v>
      </c>
      <c r="J149" s="63">
        <v>2</v>
      </c>
    </row>
    <row r="150" spans="2:10" x14ac:dyDescent="0.2">
      <c r="B150" t="s">
        <v>360</v>
      </c>
      <c r="C150" s="63">
        <v>480</v>
      </c>
      <c r="D150" s="24">
        <f t="shared" si="10"/>
        <v>24</v>
      </c>
      <c r="F150" t="s">
        <v>380</v>
      </c>
      <c r="G150" s="63">
        <v>1</v>
      </c>
      <c r="H150" s="63"/>
      <c r="I150" s="63">
        <v>1</v>
      </c>
      <c r="J150" s="63">
        <v>2</v>
      </c>
    </row>
    <row r="151" spans="2:10" x14ac:dyDescent="0.2">
      <c r="B151" t="s">
        <v>570</v>
      </c>
      <c r="C151" s="63">
        <v>130</v>
      </c>
      <c r="D151" s="24">
        <f t="shared" si="10"/>
        <v>574</v>
      </c>
      <c r="F151" t="s">
        <v>997</v>
      </c>
      <c r="G151" s="63">
        <v>1</v>
      </c>
      <c r="H151" s="63"/>
      <c r="I151" s="63"/>
      <c r="J151" s="63">
        <v>1</v>
      </c>
    </row>
    <row r="152" spans="2:10" x14ac:dyDescent="0.2">
      <c r="B152" t="s">
        <v>773</v>
      </c>
      <c r="C152" s="63">
        <v>110</v>
      </c>
      <c r="D152" s="24">
        <f t="shared" si="10"/>
        <v>616</v>
      </c>
      <c r="F152" t="s">
        <v>665</v>
      </c>
      <c r="G152" s="63">
        <v>1</v>
      </c>
      <c r="H152" s="63"/>
      <c r="I152" s="63"/>
      <c r="J152" s="63">
        <v>1</v>
      </c>
    </row>
    <row r="153" spans="2:10" x14ac:dyDescent="0.2">
      <c r="B153" t="s">
        <v>774</v>
      </c>
      <c r="C153" s="63">
        <v>110</v>
      </c>
      <c r="D153" s="24">
        <f t="shared" si="10"/>
        <v>616</v>
      </c>
      <c r="F153" t="s">
        <v>860</v>
      </c>
      <c r="G153" s="63">
        <v>1</v>
      </c>
      <c r="H153" s="63"/>
      <c r="I153" s="63"/>
      <c r="J153" s="63">
        <v>1</v>
      </c>
    </row>
    <row r="154" spans="2:10" x14ac:dyDescent="0.2">
      <c r="B154" t="s">
        <v>695</v>
      </c>
      <c r="C154" s="63">
        <v>260</v>
      </c>
      <c r="D154" s="24">
        <f t="shared" si="10"/>
        <v>207</v>
      </c>
      <c r="F154" t="s">
        <v>681</v>
      </c>
      <c r="G154" s="63">
        <v>1</v>
      </c>
      <c r="H154" s="63"/>
      <c r="I154" s="63"/>
      <c r="J154" s="63">
        <v>1</v>
      </c>
    </row>
    <row r="155" spans="2:10" x14ac:dyDescent="0.2">
      <c r="B155" t="s">
        <v>340</v>
      </c>
      <c r="C155" s="63">
        <v>185</v>
      </c>
      <c r="D155" s="24">
        <f t="shared" si="10"/>
        <v>421</v>
      </c>
      <c r="F155" t="s">
        <v>941</v>
      </c>
      <c r="G155" s="63">
        <v>1</v>
      </c>
      <c r="H155" s="63"/>
      <c r="I155" s="63"/>
      <c r="J155" s="63">
        <v>1</v>
      </c>
    </row>
    <row r="156" spans="2:10" x14ac:dyDescent="0.2">
      <c r="B156" t="s">
        <v>478</v>
      </c>
      <c r="C156" s="63">
        <v>210</v>
      </c>
      <c r="D156" s="24">
        <f t="shared" si="10"/>
        <v>329</v>
      </c>
      <c r="F156" t="s">
        <v>611</v>
      </c>
      <c r="G156" s="63">
        <v>1</v>
      </c>
      <c r="H156" s="63"/>
      <c r="I156" s="63"/>
      <c r="J156" s="63">
        <v>1</v>
      </c>
    </row>
    <row r="157" spans="2:10" x14ac:dyDescent="0.2">
      <c r="B157" t="s">
        <v>166</v>
      </c>
      <c r="C157" s="63">
        <v>235</v>
      </c>
      <c r="D157" s="24">
        <f t="shared" si="10"/>
        <v>265</v>
      </c>
      <c r="F157" t="s">
        <v>644</v>
      </c>
      <c r="G157" s="63">
        <v>1</v>
      </c>
      <c r="H157" s="63"/>
      <c r="I157" s="63"/>
      <c r="J157" s="63">
        <v>1</v>
      </c>
    </row>
    <row r="158" spans="2:10" x14ac:dyDescent="0.2">
      <c r="B158" t="s">
        <v>273</v>
      </c>
      <c r="C158" s="63">
        <v>470</v>
      </c>
      <c r="D158" s="24">
        <f t="shared" si="10"/>
        <v>30</v>
      </c>
      <c r="F158" t="s">
        <v>683</v>
      </c>
      <c r="G158" s="63">
        <v>1</v>
      </c>
      <c r="H158" s="63"/>
      <c r="I158" s="63"/>
      <c r="J158" s="63">
        <v>1</v>
      </c>
    </row>
    <row r="159" spans="2:10" x14ac:dyDescent="0.2">
      <c r="B159" t="s">
        <v>161</v>
      </c>
      <c r="C159" s="63">
        <v>360</v>
      </c>
      <c r="D159" s="24">
        <f t="shared" si="10"/>
        <v>80</v>
      </c>
      <c r="F159" t="s">
        <v>881</v>
      </c>
      <c r="G159" s="63">
        <v>1</v>
      </c>
      <c r="H159" s="63"/>
      <c r="I159" s="63"/>
      <c r="J159" s="63">
        <v>1</v>
      </c>
    </row>
    <row r="160" spans="2:10" x14ac:dyDescent="0.2">
      <c r="B160" t="s">
        <v>796</v>
      </c>
      <c r="C160" s="63">
        <v>295</v>
      </c>
      <c r="D160" s="24">
        <f t="shared" si="10"/>
        <v>154</v>
      </c>
      <c r="F160" t="s">
        <v>684</v>
      </c>
      <c r="G160" s="63">
        <v>1</v>
      </c>
      <c r="H160" s="63"/>
      <c r="I160" s="63"/>
      <c r="J160" s="63">
        <v>1</v>
      </c>
    </row>
    <row r="161" spans="2:10" x14ac:dyDescent="0.2">
      <c r="B161" t="s">
        <v>281</v>
      </c>
      <c r="C161" s="63">
        <v>190</v>
      </c>
      <c r="D161" s="24">
        <f t="shared" si="10"/>
        <v>400</v>
      </c>
      <c r="F161" t="s">
        <v>918</v>
      </c>
      <c r="G161" s="63">
        <v>1</v>
      </c>
      <c r="H161" s="63"/>
      <c r="I161" s="63"/>
      <c r="J161" s="63">
        <v>1</v>
      </c>
    </row>
    <row r="162" spans="2:10" x14ac:dyDescent="0.2">
      <c r="B162" t="s">
        <v>780</v>
      </c>
      <c r="C162" s="63">
        <v>280</v>
      </c>
      <c r="D162" s="24">
        <f t="shared" si="10"/>
        <v>172</v>
      </c>
      <c r="F162" t="s">
        <v>685</v>
      </c>
      <c r="G162" s="63">
        <v>1</v>
      </c>
      <c r="H162" s="63"/>
      <c r="I162" s="63"/>
      <c r="J162" s="63">
        <v>1</v>
      </c>
    </row>
    <row r="163" spans="2:10" x14ac:dyDescent="0.2">
      <c r="B163" t="s">
        <v>664</v>
      </c>
      <c r="C163" s="63">
        <v>220</v>
      </c>
      <c r="D163" s="24">
        <f t="shared" si="10"/>
        <v>298</v>
      </c>
      <c r="F163" t="s">
        <v>971</v>
      </c>
      <c r="G163" s="63">
        <v>1</v>
      </c>
      <c r="H163" s="63"/>
      <c r="I163" s="63"/>
      <c r="J163" s="63">
        <v>1</v>
      </c>
    </row>
    <row r="164" spans="2:10" x14ac:dyDescent="0.2">
      <c r="B164" t="s">
        <v>843</v>
      </c>
      <c r="C164" s="63">
        <v>175</v>
      </c>
      <c r="D164" s="24">
        <f t="shared" si="10"/>
        <v>453</v>
      </c>
      <c r="F164" t="s">
        <v>686</v>
      </c>
      <c r="G164" s="63">
        <v>1</v>
      </c>
      <c r="H164" s="63"/>
      <c r="I164" s="63"/>
      <c r="J164" s="63">
        <v>1</v>
      </c>
    </row>
    <row r="165" spans="2:10" x14ac:dyDescent="0.2">
      <c r="B165" t="s">
        <v>377</v>
      </c>
      <c r="C165" s="63">
        <v>270</v>
      </c>
      <c r="D165" s="24">
        <f t="shared" si="10"/>
        <v>193</v>
      </c>
      <c r="F165" t="s">
        <v>829</v>
      </c>
      <c r="G165" s="63">
        <v>1</v>
      </c>
      <c r="H165" s="63"/>
      <c r="I165" s="63"/>
      <c r="J165" s="63">
        <v>1</v>
      </c>
    </row>
    <row r="166" spans="2:10" x14ac:dyDescent="0.2">
      <c r="B166" t="s">
        <v>185</v>
      </c>
      <c r="C166" s="63">
        <v>125</v>
      </c>
      <c r="D166" s="24">
        <f t="shared" si="10"/>
        <v>587</v>
      </c>
      <c r="F166" t="s">
        <v>687</v>
      </c>
      <c r="G166" s="63">
        <v>1</v>
      </c>
      <c r="H166" s="63"/>
      <c r="I166" s="63"/>
      <c r="J166" s="63">
        <v>1</v>
      </c>
    </row>
    <row r="167" spans="2:10" x14ac:dyDescent="0.2">
      <c r="B167" t="s">
        <v>685</v>
      </c>
      <c r="C167" s="63">
        <v>220</v>
      </c>
      <c r="D167" s="24">
        <f t="shared" si="10"/>
        <v>298</v>
      </c>
      <c r="F167" t="s">
        <v>846</v>
      </c>
      <c r="G167" s="63">
        <v>1</v>
      </c>
      <c r="H167" s="63"/>
      <c r="I167" s="63"/>
      <c r="J167" s="63">
        <v>1</v>
      </c>
    </row>
    <row r="168" spans="2:10" x14ac:dyDescent="0.2">
      <c r="B168" t="s">
        <v>623</v>
      </c>
      <c r="C168" s="63">
        <v>150</v>
      </c>
      <c r="D168" s="24">
        <f t="shared" si="10"/>
        <v>522</v>
      </c>
      <c r="F168" t="s">
        <v>600</v>
      </c>
      <c r="G168" s="63">
        <v>1</v>
      </c>
      <c r="H168" s="63"/>
      <c r="I168" s="63"/>
      <c r="J168" s="63">
        <v>1</v>
      </c>
    </row>
    <row r="169" spans="2:10" x14ac:dyDescent="0.2">
      <c r="B169" t="s">
        <v>187</v>
      </c>
      <c r="C169" s="63">
        <v>220</v>
      </c>
      <c r="D169" s="24">
        <f t="shared" si="10"/>
        <v>298</v>
      </c>
      <c r="F169" t="s">
        <v>873</v>
      </c>
      <c r="G169" s="63">
        <v>1</v>
      </c>
      <c r="H169" s="63"/>
      <c r="I169" s="63"/>
      <c r="J169" s="63">
        <v>1</v>
      </c>
    </row>
    <row r="170" spans="2:10" x14ac:dyDescent="0.2">
      <c r="B170" t="s">
        <v>545</v>
      </c>
      <c r="C170" s="63">
        <v>190</v>
      </c>
      <c r="D170" s="24">
        <f t="shared" si="10"/>
        <v>400</v>
      </c>
      <c r="F170" t="s">
        <v>693</v>
      </c>
      <c r="G170" s="63">
        <v>1</v>
      </c>
      <c r="H170" s="63"/>
      <c r="I170" s="63"/>
      <c r="J170" s="63">
        <v>1</v>
      </c>
    </row>
    <row r="171" spans="2:10" x14ac:dyDescent="0.2">
      <c r="B171" t="s">
        <v>550</v>
      </c>
      <c r="C171" s="63">
        <v>130</v>
      </c>
      <c r="D171" s="24">
        <f t="shared" si="10"/>
        <v>574</v>
      </c>
      <c r="F171" t="s">
        <v>889</v>
      </c>
      <c r="G171" s="63">
        <v>1</v>
      </c>
      <c r="H171" s="63"/>
      <c r="I171" s="63"/>
      <c r="J171" s="63">
        <v>1</v>
      </c>
    </row>
    <row r="172" spans="2:10" x14ac:dyDescent="0.2">
      <c r="B172" t="s">
        <v>975</v>
      </c>
      <c r="C172" s="63">
        <v>205</v>
      </c>
      <c r="D172" s="24">
        <f t="shared" si="10"/>
        <v>352</v>
      </c>
      <c r="F172" t="s">
        <v>694</v>
      </c>
      <c r="G172" s="63">
        <v>1</v>
      </c>
      <c r="H172" s="63"/>
      <c r="I172" s="63"/>
      <c r="J172" s="63">
        <v>1</v>
      </c>
    </row>
    <row r="173" spans="2:10" x14ac:dyDescent="0.2">
      <c r="B173" t="s">
        <v>978</v>
      </c>
      <c r="C173" s="63">
        <v>190</v>
      </c>
      <c r="D173" s="24">
        <f t="shared" si="10"/>
        <v>400</v>
      </c>
      <c r="F173" t="s">
        <v>910</v>
      </c>
      <c r="G173" s="63">
        <v>1</v>
      </c>
      <c r="H173" s="63"/>
      <c r="I173" s="63"/>
      <c r="J173" s="63">
        <v>1</v>
      </c>
    </row>
    <row r="174" spans="2:10" x14ac:dyDescent="0.2">
      <c r="B174" t="s">
        <v>979</v>
      </c>
      <c r="C174" s="63">
        <v>145</v>
      </c>
      <c r="D174" s="24">
        <f t="shared" si="10"/>
        <v>528</v>
      </c>
      <c r="F174" t="s">
        <v>695</v>
      </c>
      <c r="G174" s="63">
        <v>1</v>
      </c>
      <c r="H174" s="63"/>
      <c r="I174" s="63"/>
      <c r="J174" s="63">
        <v>1</v>
      </c>
    </row>
    <row r="175" spans="2:10" x14ac:dyDescent="0.2">
      <c r="B175" t="s">
        <v>663</v>
      </c>
      <c r="C175" s="63">
        <v>220</v>
      </c>
      <c r="D175" s="24">
        <f t="shared" si="10"/>
        <v>298</v>
      </c>
      <c r="F175" t="s">
        <v>610</v>
      </c>
      <c r="G175" s="63">
        <v>1</v>
      </c>
      <c r="H175" s="63"/>
      <c r="I175" s="63"/>
      <c r="J175" s="63">
        <v>1</v>
      </c>
    </row>
    <row r="176" spans="2:10" x14ac:dyDescent="0.2">
      <c r="B176" t="s">
        <v>501</v>
      </c>
      <c r="C176" s="63">
        <v>480</v>
      </c>
      <c r="D176" s="24">
        <f t="shared" si="10"/>
        <v>24</v>
      </c>
      <c r="F176" t="s">
        <v>603</v>
      </c>
      <c r="G176" s="63">
        <v>1</v>
      </c>
      <c r="H176" s="63"/>
      <c r="I176" s="63"/>
      <c r="J176" s="63">
        <v>1</v>
      </c>
    </row>
    <row r="177" spans="2:10" x14ac:dyDescent="0.2">
      <c r="B177" t="s">
        <v>547</v>
      </c>
      <c r="C177" s="63">
        <v>180</v>
      </c>
      <c r="D177" s="24">
        <f t="shared" si="10"/>
        <v>429</v>
      </c>
      <c r="F177" t="s">
        <v>675</v>
      </c>
      <c r="G177" s="63">
        <v>1</v>
      </c>
      <c r="H177" s="63"/>
      <c r="I177" s="63"/>
      <c r="J177" s="63">
        <v>1</v>
      </c>
    </row>
    <row r="178" spans="2:10" x14ac:dyDescent="0.2">
      <c r="B178" t="s">
        <v>681</v>
      </c>
      <c r="C178" s="63">
        <v>260</v>
      </c>
      <c r="D178" s="24">
        <f t="shared" si="10"/>
        <v>207</v>
      </c>
      <c r="F178" t="s">
        <v>697</v>
      </c>
      <c r="G178" s="63">
        <v>1</v>
      </c>
      <c r="H178" s="63"/>
      <c r="I178" s="63"/>
      <c r="J178" s="63">
        <v>1</v>
      </c>
    </row>
    <row r="179" spans="2:10" x14ac:dyDescent="0.2">
      <c r="B179" t="s">
        <v>389</v>
      </c>
      <c r="C179" s="63">
        <v>155</v>
      </c>
      <c r="D179" s="24">
        <f t="shared" si="10"/>
        <v>515</v>
      </c>
      <c r="F179" t="s">
        <v>979</v>
      </c>
      <c r="G179" s="63">
        <v>1</v>
      </c>
      <c r="H179" s="63"/>
      <c r="I179" s="63"/>
      <c r="J179" s="63">
        <v>1</v>
      </c>
    </row>
    <row r="180" spans="2:10" x14ac:dyDescent="0.2">
      <c r="B180" t="s">
        <v>391</v>
      </c>
      <c r="C180" s="63">
        <v>115</v>
      </c>
      <c r="D180" s="24">
        <f t="shared" si="10"/>
        <v>604</v>
      </c>
      <c r="F180" t="s">
        <v>698</v>
      </c>
      <c r="G180" s="63">
        <v>1</v>
      </c>
      <c r="H180" s="63"/>
      <c r="I180" s="63"/>
      <c r="J180" s="63">
        <v>1</v>
      </c>
    </row>
    <row r="181" spans="2:10" x14ac:dyDescent="0.2">
      <c r="B181" t="s">
        <v>665</v>
      </c>
      <c r="C181" s="63">
        <v>210</v>
      </c>
      <c r="D181" s="24">
        <f t="shared" si="10"/>
        <v>329</v>
      </c>
      <c r="F181" t="s">
        <v>824</v>
      </c>
      <c r="G181" s="63">
        <v>1</v>
      </c>
      <c r="H181" s="63"/>
      <c r="I181" s="63"/>
      <c r="J181" s="63">
        <v>1</v>
      </c>
    </row>
    <row r="182" spans="2:10" x14ac:dyDescent="0.2">
      <c r="B182" t="s">
        <v>726</v>
      </c>
      <c r="C182" s="63">
        <v>215</v>
      </c>
      <c r="D182" s="24">
        <f t="shared" si="10"/>
        <v>319</v>
      </c>
      <c r="F182" t="s">
        <v>699</v>
      </c>
      <c r="G182" s="63">
        <v>1</v>
      </c>
      <c r="H182" s="63"/>
      <c r="I182" s="63"/>
      <c r="J182" s="63">
        <v>1</v>
      </c>
    </row>
    <row r="183" spans="2:10" x14ac:dyDescent="0.2">
      <c r="B183" t="s">
        <v>519</v>
      </c>
      <c r="C183" s="63">
        <v>325</v>
      </c>
      <c r="D183" s="24">
        <f t="shared" si="10"/>
        <v>111</v>
      </c>
      <c r="F183" t="s">
        <v>833</v>
      </c>
      <c r="G183" s="63">
        <v>1</v>
      </c>
      <c r="H183" s="63"/>
      <c r="I183" s="63"/>
      <c r="J183" s="63">
        <v>1</v>
      </c>
    </row>
    <row r="184" spans="2:10" x14ac:dyDescent="0.2">
      <c r="B184" t="s">
        <v>517</v>
      </c>
      <c r="C184" s="63">
        <v>290</v>
      </c>
      <c r="D184" s="24">
        <f t="shared" si="10"/>
        <v>159</v>
      </c>
      <c r="F184" t="s">
        <v>700</v>
      </c>
      <c r="G184" s="63">
        <v>1</v>
      </c>
      <c r="H184" s="63"/>
      <c r="I184" s="63"/>
      <c r="J184" s="63">
        <v>1</v>
      </c>
    </row>
    <row r="185" spans="2:10" x14ac:dyDescent="0.2">
      <c r="B185" t="s">
        <v>732</v>
      </c>
      <c r="C185" s="63">
        <v>520</v>
      </c>
      <c r="D185" s="24">
        <f t="shared" si="10"/>
        <v>10</v>
      </c>
      <c r="F185" t="s">
        <v>842</v>
      </c>
      <c r="G185" s="63">
        <v>1</v>
      </c>
      <c r="H185" s="63"/>
      <c r="I185" s="63"/>
      <c r="J185" s="63">
        <v>1</v>
      </c>
    </row>
    <row r="186" spans="2:10" x14ac:dyDescent="0.2">
      <c r="B186" t="s">
        <v>315</v>
      </c>
      <c r="C186" s="63">
        <v>180</v>
      </c>
      <c r="D186" s="24">
        <f t="shared" si="10"/>
        <v>429</v>
      </c>
      <c r="F186" t="s">
        <v>616</v>
      </c>
      <c r="G186" s="63">
        <v>1</v>
      </c>
      <c r="H186" s="63"/>
      <c r="I186" s="63"/>
      <c r="J186" s="63">
        <v>1</v>
      </c>
    </row>
    <row r="187" spans="2:10" x14ac:dyDescent="0.2">
      <c r="B187" t="s">
        <v>523</v>
      </c>
      <c r="C187" s="63">
        <v>195</v>
      </c>
      <c r="D187" s="24">
        <f t="shared" si="10"/>
        <v>392</v>
      </c>
      <c r="F187" t="s">
        <v>850</v>
      </c>
      <c r="G187" s="63">
        <v>1</v>
      </c>
      <c r="H187" s="63"/>
      <c r="I187" s="63"/>
      <c r="J187" s="63">
        <v>1</v>
      </c>
    </row>
    <row r="188" spans="2:10" x14ac:dyDescent="0.2">
      <c r="B188" t="s">
        <v>870</v>
      </c>
      <c r="C188" s="63">
        <v>265</v>
      </c>
      <c r="D188" s="24">
        <f t="shared" si="10"/>
        <v>200</v>
      </c>
      <c r="F188" t="s">
        <v>702</v>
      </c>
      <c r="G188" s="63">
        <v>1</v>
      </c>
      <c r="H188" s="63"/>
      <c r="I188" s="63"/>
      <c r="J188" s="63">
        <v>1</v>
      </c>
    </row>
    <row r="189" spans="2:10" x14ac:dyDescent="0.2">
      <c r="B189" t="s">
        <v>869</v>
      </c>
      <c r="C189" s="63">
        <v>165</v>
      </c>
      <c r="D189" s="24">
        <f t="shared" si="10"/>
        <v>480</v>
      </c>
      <c r="F189" t="s">
        <v>869</v>
      </c>
      <c r="G189" s="63">
        <v>1</v>
      </c>
      <c r="H189" s="63"/>
      <c r="I189" s="63"/>
      <c r="J189" s="63">
        <v>1</v>
      </c>
    </row>
    <row r="190" spans="2:10" x14ac:dyDescent="0.2">
      <c r="B190" t="s">
        <v>798</v>
      </c>
      <c r="C190" s="63">
        <v>200</v>
      </c>
      <c r="D190" s="24">
        <f t="shared" si="10"/>
        <v>360</v>
      </c>
      <c r="F190" t="s">
        <v>703</v>
      </c>
      <c r="G190" s="63">
        <v>1</v>
      </c>
      <c r="H190" s="63"/>
      <c r="I190" s="63"/>
      <c r="J190" s="63">
        <v>1</v>
      </c>
    </row>
    <row r="191" spans="2:10" x14ac:dyDescent="0.2">
      <c r="B191" t="s">
        <v>246</v>
      </c>
      <c r="C191" s="63">
        <v>120</v>
      </c>
      <c r="D191" s="24">
        <f t="shared" si="10"/>
        <v>596</v>
      </c>
      <c r="F191" t="s">
        <v>877</v>
      </c>
      <c r="G191" s="63">
        <v>1</v>
      </c>
      <c r="H191" s="63"/>
      <c r="I191" s="63"/>
      <c r="J191" s="63">
        <v>1</v>
      </c>
    </row>
    <row r="192" spans="2:10" x14ac:dyDescent="0.2">
      <c r="B192" t="s">
        <v>826</v>
      </c>
      <c r="C192" s="63">
        <v>260</v>
      </c>
      <c r="D192" s="24">
        <f t="shared" si="10"/>
        <v>207</v>
      </c>
      <c r="F192" t="s">
        <v>704</v>
      </c>
      <c r="G192" s="63">
        <v>1</v>
      </c>
      <c r="H192" s="63"/>
      <c r="I192" s="63"/>
      <c r="J192" s="63">
        <v>1</v>
      </c>
    </row>
    <row r="193" spans="2:10" x14ac:dyDescent="0.2">
      <c r="B193" t="s">
        <v>381</v>
      </c>
      <c r="C193" s="63">
        <v>305</v>
      </c>
      <c r="D193" s="24">
        <f t="shared" si="10"/>
        <v>139</v>
      </c>
      <c r="F193" t="s">
        <v>885</v>
      </c>
      <c r="G193" s="63">
        <v>1</v>
      </c>
      <c r="H193" s="63"/>
      <c r="I193" s="63"/>
      <c r="J193" s="63">
        <v>1</v>
      </c>
    </row>
    <row r="194" spans="2:10" x14ac:dyDescent="0.2">
      <c r="B194" t="s">
        <v>994</v>
      </c>
      <c r="C194" s="63">
        <v>225</v>
      </c>
      <c r="D194" s="24">
        <f t="shared" si="10"/>
        <v>291</v>
      </c>
      <c r="F194" t="s">
        <v>705</v>
      </c>
      <c r="G194" s="63">
        <v>1</v>
      </c>
      <c r="H194" s="63"/>
      <c r="I194" s="63"/>
      <c r="J194" s="63">
        <v>1</v>
      </c>
    </row>
    <row r="195" spans="2:10" x14ac:dyDescent="0.2">
      <c r="B195" t="s">
        <v>692</v>
      </c>
      <c r="C195" s="63">
        <v>455</v>
      </c>
      <c r="D195" s="24">
        <f t="shared" ref="D195:D258" si="11">IF(ISBLANK(C195),"",_xlfn.RANK.EQ(C195,tScores))</f>
        <v>36</v>
      </c>
      <c r="F195" t="s">
        <v>896</v>
      </c>
      <c r="G195" s="63">
        <v>1</v>
      </c>
      <c r="H195" s="63"/>
      <c r="I195" s="63"/>
      <c r="J195" s="63">
        <v>1</v>
      </c>
    </row>
    <row r="196" spans="2:10" x14ac:dyDescent="0.2">
      <c r="B196" t="s">
        <v>703</v>
      </c>
      <c r="C196" s="63">
        <v>165</v>
      </c>
      <c r="D196" s="24">
        <f t="shared" si="11"/>
        <v>480</v>
      </c>
      <c r="F196" t="s">
        <v>706</v>
      </c>
      <c r="G196" s="63">
        <v>1</v>
      </c>
      <c r="H196" s="63"/>
      <c r="I196" s="63"/>
      <c r="J196" s="63">
        <v>1</v>
      </c>
    </row>
    <row r="197" spans="2:10" x14ac:dyDescent="0.2">
      <c r="B197" t="s">
        <v>437</v>
      </c>
      <c r="C197" s="63">
        <v>180</v>
      </c>
      <c r="D197" s="24">
        <f t="shared" si="11"/>
        <v>429</v>
      </c>
      <c r="F197" t="s">
        <v>906</v>
      </c>
      <c r="G197" s="63">
        <v>1</v>
      </c>
      <c r="H197" s="63"/>
      <c r="I197" s="63"/>
      <c r="J197" s="63">
        <v>1</v>
      </c>
    </row>
    <row r="198" spans="2:10" x14ac:dyDescent="0.2">
      <c r="B198" t="s">
        <v>966</v>
      </c>
      <c r="C198" s="63">
        <v>165</v>
      </c>
      <c r="D198" s="24">
        <f t="shared" si="11"/>
        <v>480</v>
      </c>
      <c r="F198" t="s">
        <v>617</v>
      </c>
      <c r="G198" s="63">
        <v>1</v>
      </c>
      <c r="H198" s="63"/>
      <c r="I198" s="63"/>
      <c r="J198" s="63">
        <v>1</v>
      </c>
    </row>
    <row r="199" spans="2:10" x14ac:dyDescent="0.2">
      <c r="B199" t="s">
        <v>894</v>
      </c>
      <c r="C199" s="63">
        <v>320</v>
      </c>
      <c r="D199" s="24">
        <f t="shared" si="11"/>
        <v>119</v>
      </c>
      <c r="F199" t="s">
        <v>914</v>
      </c>
      <c r="G199" s="63">
        <v>1</v>
      </c>
      <c r="H199" s="63"/>
      <c r="I199" s="63"/>
      <c r="J199" s="63">
        <v>1</v>
      </c>
    </row>
    <row r="200" spans="2:10" x14ac:dyDescent="0.2">
      <c r="B200" t="s">
        <v>348</v>
      </c>
      <c r="C200" s="63">
        <v>310</v>
      </c>
      <c r="D200" s="24">
        <f t="shared" si="11"/>
        <v>129</v>
      </c>
      <c r="F200" t="s">
        <v>709</v>
      </c>
      <c r="G200" s="63">
        <v>1</v>
      </c>
      <c r="H200" s="63"/>
      <c r="I200" s="63"/>
      <c r="J200" s="63">
        <v>1</v>
      </c>
    </row>
    <row r="201" spans="2:10" x14ac:dyDescent="0.2">
      <c r="B201" t="s">
        <v>700</v>
      </c>
      <c r="C201" s="63">
        <v>190</v>
      </c>
      <c r="D201" s="24">
        <f t="shared" si="11"/>
        <v>400</v>
      </c>
      <c r="F201" t="s">
        <v>924</v>
      </c>
      <c r="G201" s="63">
        <v>1</v>
      </c>
      <c r="H201" s="63"/>
      <c r="I201" s="63"/>
      <c r="J201" s="63">
        <v>1</v>
      </c>
    </row>
    <row r="202" spans="2:10" x14ac:dyDescent="0.2">
      <c r="B202" t="s">
        <v>971</v>
      </c>
      <c r="C202" s="63">
        <v>260</v>
      </c>
      <c r="D202" s="24">
        <f t="shared" si="11"/>
        <v>207</v>
      </c>
      <c r="F202" t="s">
        <v>618</v>
      </c>
      <c r="G202" s="63">
        <v>1</v>
      </c>
      <c r="H202" s="63"/>
      <c r="I202" s="63"/>
      <c r="J202" s="63">
        <v>1</v>
      </c>
    </row>
    <row r="203" spans="2:10" x14ac:dyDescent="0.2">
      <c r="B203" t="s">
        <v>961</v>
      </c>
      <c r="C203" s="63">
        <v>335</v>
      </c>
      <c r="D203" s="24">
        <f t="shared" si="11"/>
        <v>103</v>
      </c>
      <c r="F203" t="s">
        <v>932</v>
      </c>
      <c r="G203" s="63">
        <v>1</v>
      </c>
      <c r="H203" s="63"/>
      <c r="I203" s="63"/>
      <c r="J203" s="63">
        <v>1</v>
      </c>
    </row>
    <row r="204" spans="2:10" x14ac:dyDescent="0.2">
      <c r="B204" t="s">
        <v>608</v>
      </c>
      <c r="C204" s="63">
        <v>185</v>
      </c>
      <c r="D204" s="24">
        <f t="shared" si="11"/>
        <v>421</v>
      </c>
      <c r="F204" t="s">
        <v>711</v>
      </c>
      <c r="G204" s="63">
        <v>1</v>
      </c>
      <c r="H204" s="63"/>
      <c r="I204" s="63"/>
      <c r="J204" s="63">
        <v>1</v>
      </c>
    </row>
    <row r="205" spans="2:10" x14ac:dyDescent="0.2">
      <c r="B205" t="s">
        <v>450</v>
      </c>
      <c r="C205" s="63">
        <v>180</v>
      </c>
      <c r="D205" s="24">
        <f t="shared" si="11"/>
        <v>429</v>
      </c>
      <c r="F205" t="s">
        <v>673</v>
      </c>
      <c r="G205" s="63">
        <v>1</v>
      </c>
      <c r="H205" s="63"/>
      <c r="I205" s="63"/>
      <c r="J205" s="63">
        <v>1</v>
      </c>
    </row>
    <row r="206" spans="2:10" x14ac:dyDescent="0.2">
      <c r="B206" t="s">
        <v>643</v>
      </c>
      <c r="C206" s="63">
        <v>190</v>
      </c>
      <c r="D206" s="24">
        <f t="shared" si="11"/>
        <v>400</v>
      </c>
      <c r="F206" t="s">
        <v>712</v>
      </c>
      <c r="G206" s="63">
        <v>1</v>
      </c>
      <c r="H206" s="63"/>
      <c r="I206" s="63"/>
      <c r="J206" s="63">
        <v>1</v>
      </c>
    </row>
    <row r="207" spans="2:10" x14ac:dyDescent="0.2">
      <c r="B207" t="s">
        <v>820</v>
      </c>
      <c r="C207" s="63">
        <v>110</v>
      </c>
      <c r="D207" s="24">
        <f t="shared" si="11"/>
        <v>616</v>
      </c>
      <c r="F207" t="s">
        <v>965</v>
      </c>
      <c r="G207" s="63">
        <v>1</v>
      </c>
      <c r="H207" s="63"/>
      <c r="I207" s="63"/>
      <c r="J207" s="63">
        <v>1</v>
      </c>
    </row>
    <row r="208" spans="2:10" x14ac:dyDescent="0.2">
      <c r="B208" t="s">
        <v>880</v>
      </c>
      <c r="C208" s="63">
        <v>180</v>
      </c>
      <c r="D208" s="24">
        <f t="shared" si="11"/>
        <v>429</v>
      </c>
      <c r="F208" t="s">
        <v>713</v>
      </c>
      <c r="G208" s="63">
        <v>1</v>
      </c>
      <c r="H208" s="63"/>
      <c r="I208" s="63"/>
      <c r="J208" s="63">
        <v>1</v>
      </c>
    </row>
    <row r="209" spans="2:10" x14ac:dyDescent="0.2">
      <c r="B209" t="s">
        <v>384</v>
      </c>
      <c r="C209" s="63">
        <v>205</v>
      </c>
      <c r="D209" s="24">
        <f t="shared" si="11"/>
        <v>352</v>
      </c>
      <c r="F209" t="s">
        <v>975</v>
      </c>
      <c r="G209" s="63">
        <v>1</v>
      </c>
      <c r="H209" s="63"/>
      <c r="I209" s="63"/>
      <c r="J209" s="63">
        <v>1</v>
      </c>
    </row>
    <row r="210" spans="2:10" x14ac:dyDescent="0.2">
      <c r="B210" t="s">
        <v>313</v>
      </c>
      <c r="C210" s="63">
        <v>260</v>
      </c>
      <c r="D210" s="24">
        <f t="shared" si="11"/>
        <v>207</v>
      </c>
      <c r="F210" t="s">
        <v>714</v>
      </c>
      <c r="G210" s="63">
        <v>1</v>
      </c>
      <c r="H210" s="63"/>
      <c r="I210" s="63"/>
      <c r="J210" s="63">
        <v>1</v>
      </c>
    </row>
    <row r="211" spans="2:10" x14ac:dyDescent="0.2">
      <c r="B211" t="s">
        <v>434</v>
      </c>
      <c r="C211" s="63">
        <v>200</v>
      </c>
      <c r="D211" s="24">
        <f t="shared" si="11"/>
        <v>360</v>
      </c>
      <c r="F211" t="s">
        <v>679</v>
      </c>
      <c r="G211" s="63">
        <v>1</v>
      </c>
      <c r="H211" s="63"/>
      <c r="I211" s="63"/>
      <c r="J211" s="63">
        <v>1</v>
      </c>
    </row>
    <row r="212" spans="2:10" x14ac:dyDescent="0.2">
      <c r="B212" t="s">
        <v>607</v>
      </c>
      <c r="C212" s="63">
        <v>190</v>
      </c>
      <c r="D212" s="24">
        <f t="shared" si="11"/>
        <v>400</v>
      </c>
      <c r="F212" t="s">
        <v>715</v>
      </c>
      <c r="G212" s="63">
        <v>1</v>
      </c>
      <c r="H212" s="63"/>
      <c r="I212" s="63"/>
      <c r="J212" s="63">
        <v>1</v>
      </c>
    </row>
    <row r="213" spans="2:10" x14ac:dyDescent="0.2">
      <c r="B213" t="s">
        <v>460</v>
      </c>
      <c r="C213" s="63">
        <v>395</v>
      </c>
      <c r="D213" s="24">
        <f t="shared" si="11"/>
        <v>62</v>
      </c>
      <c r="F213" t="s">
        <v>822</v>
      </c>
      <c r="G213" s="63">
        <v>1</v>
      </c>
      <c r="H213" s="63"/>
      <c r="I213" s="63"/>
      <c r="J213" s="63">
        <v>1</v>
      </c>
    </row>
    <row r="214" spans="2:10" x14ac:dyDescent="0.2">
      <c r="B214" t="s">
        <v>457</v>
      </c>
      <c r="C214" s="63">
        <v>505</v>
      </c>
      <c r="D214" s="24">
        <f t="shared" si="11"/>
        <v>13</v>
      </c>
      <c r="F214" t="s">
        <v>716</v>
      </c>
      <c r="G214" s="63">
        <v>1</v>
      </c>
      <c r="H214" s="63"/>
      <c r="I214" s="63"/>
      <c r="J214" s="63">
        <v>1</v>
      </c>
    </row>
    <row r="215" spans="2:10" x14ac:dyDescent="0.2">
      <c r="B215" t="s">
        <v>795</v>
      </c>
      <c r="C215" s="63">
        <v>230</v>
      </c>
      <c r="D215" s="24">
        <f t="shared" si="11"/>
        <v>272</v>
      </c>
      <c r="F215" t="s">
        <v>827</v>
      </c>
      <c r="G215" s="63">
        <v>1</v>
      </c>
      <c r="H215" s="63"/>
      <c r="I215" s="63"/>
      <c r="J215" s="63">
        <v>1</v>
      </c>
    </row>
    <row r="216" spans="2:10" x14ac:dyDescent="0.2">
      <c r="B216" t="s">
        <v>363</v>
      </c>
      <c r="C216" s="63">
        <v>325</v>
      </c>
      <c r="D216" s="24">
        <f t="shared" si="11"/>
        <v>111</v>
      </c>
      <c r="F216" t="s">
        <v>717</v>
      </c>
      <c r="G216" s="63">
        <v>1</v>
      </c>
      <c r="H216" s="63"/>
      <c r="I216" s="63"/>
      <c r="J216" s="63">
        <v>1</v>
      </c>
    </row>
    <row r="217" spans="2:10" x14ac:dyDescent="0.2">
      <c r="B217" t="s">
        <v>814</v>
      </c>
      <c r="C217" s="63">
        <v>180</v>
      </c>
      <c r="D217" s="24">
        <f t="shared" si="11"/>
        <v>429</v>
      </c>
      <c r="F217" t="s">
        <v>831</v>
      </c>
      <c r="G217" s="63">
        <v>1</v>
      </c>
      <c r="H217" s="63"/>
      <c r="I217" s="63"/>
      <c r="J217" s="63">
        <v>1</v>
      </c>
    </row>
    <row r="218" spans="2:10" x14ac:dyDescent="0.2">
      <c r="B218" t="s">
        <v>767</v>
      </c>
      <c r="C218" s="63">
        <v>205</v>
      </c>
      <c r="D218" s="24">
        <f t="shared" si="11"/>
        <v>352</v>
      </c>
      <c r="F218" t="s">
        <v>619</v>
      </c>
      <c r="G218" s="63">
        <v>1</v>
      </c>
      <c r="H218" s="63"/>
      <c r="I218" s="63"/>
      <c r="J218" s="63">
        <v>1</v>
      </c>
    </row>
    <row r="219" spans="2:10" x14ac:dyDescent="0.2">
      <c r="B219" t="s">
        <v>771</v>
      </c>
      <c r="C219" s="63">
        <v>165</v>
      </c>
      <c r="D219" s="24">
        <f t="shared" si="11"/>
        <v>480</v>
      </c>
      <c r="F219" t="s">
        <v>835</v>
      </c>
      <c r="G219" s="63">
        <v>1</v>
      </c>
      <c r="H219" s="63"/>
      <c r="I219" s="63"/>
      <c r="J219" s="63">
        <v>1</v>
      </c>
    </row>
    <row r="220" spans="2:10" x14ac:dyDescent="0.2">
      <c r="B220" t="s">
        <v>822</v>
      </c>
      <c r="C220" s="63">
        <v>0</v>
      </c>
      <c r="D220" s="24">
        <f t="shared" si="11"/>
        <v>647</v>
      </c>
      <c r="F220" t="s">
        <v>720</v>
      </c>
      <c r="G220" s="63">
        <v>1</v>
      </c>
      <c r="H220" s="63"/>
      <c r="I220" s="63"/>
      <c r="J220" s="63">
        <v>1</v>
      </c>
    </row>
    <row r="221" spans="2:10" x14ac:dyDescent="0.2">
      <c r="B221" t="s">
        <v>704</v>
      </c>
      <c r="C221" s="63">
        <v>150</v>
      </c>
      <c r="D221" s="24">
        <f t="shared" si="11"/>
        <v>522</v>
      </c>
      <c r="F221" t="s">
        <v>840</v>
      </c>
      <c r="G221" s="63">
        <v>1</v>
      </c>
      <c r="H221" s="63"/>
      <c r="I221" s="63"/>
      <c r="J221" s="63">
        <v>1</v>
      </c>
    </row>
    <row r="222" spans="2:10" x14ac:dyDescent="0.2">
      <c r="B222" t="s">
        <v>769</v>
      </c>
      <c r="C222" s="63">
        <v>300</v>
      </c>
      <c r="D222" s="24">
        <f t="shared" si="11"/>
        <v>142</v>
      </c>
      <c r="F222" t="s">
        <v>721</v>
      </c>
      <c r="G222" s="63">
        <v>1</v>
      </c>
      <c r="H222" s="63"/>
      <c r="I222" s="63"/>
      <c r="J222" s="63">
        <v>1</v>
      </c>
    </row>
    <row r="223" spans="2:10" x14ac:dyDescent="0.2">
      <c r="B223" t="s">
        <v>850</v>
      </c>
      <c r="C223" s="63">
        <v>100</v>
      </c>
      <c r="D223" s="24">
        <f t="shared" si="11"/>
        <v>626</v>
      </c>
      <c r="F223" t="s">
        <v>844</v>
      </c>
      <c r="G223" s="63">
        <v>1</v>
      </c>
      <c r="H223" s="63"/>
      <c r="I223" s="63"/>
      <c r="J223" s="63">
        <v>1</v>
      </c>
    </row>
    <row r="224" spans="2:10" x14ac:dyDescent="0.2">
      <c r="B224" t="s">
        <v>433</v>
      </c>
      <c r="C224" s="63">
        <v>370</v>
      </c>
      <c r="D224" s="24">
        <f t="shared" si="11"/>
        <v>75</v>
      </c>
      <c r="F224" t="s">
        <v>722</v>
      </c>
      <c r="G224" s="63">
        <v>1</v>
      </c>
      <c r="H224" s="63"/>
      <c r="I224" s="63"/>
      <c r="J224" s="63">
        <v>1</v>
      </c>
    </row>
    <row r="225" spans="2:10" x14ac:dyDescent="0.2">
      <c r="B225" t="s">
        <v>345</v>
      </c>
      <c r="C225" s="63">
        <v>465</v>
      </c>
      <c r="D225" s="24">
        <f t="shared" si="11"/>
        <v>33</v>
      </c>
      <c r="F225" t="s">
        <v>848</v>
      </c>
      <c r="G225" s="63">
        <v>1</v>
      </c>
      <c r="H225" s="63"/>
      <c r="I225" s="63"/>
      <c r="J225" s="63">
        <v>1</v>
      </c>
    </row>
    <row r="226" spans="2:10" x14ac:dyDescent="0.2">
      <c r="B226" t="s">
        <v>326</v>
      </c>
      <c r="C226" s="63">
        <v>270</v>
      </c>
      <c r="D226" s="24">
        <f t="shared" si="11"/>
        <v>193</v>
      </c>
      <c r="F226" t="s">
        <v>723</v>
      </c>
      <c r="G226" s="63">
        <v>1</v>
      </c>
      <c r="H226" s="63"/>
      <c r="I226" s="63"/>
      <c r="J226" s="63">
        <v>1</v>
      </c>
    </row>
    <row r="227" spans="2:10" x14ac:dyDescent="0.2">
      <c r="B227" t="s">
        <v>459</v>
      </c>
      <c r="C227" s="63">
        <v>300</v>
      </c>
      <c r="D227" s="24">
        <f t="shared" si="11"/>
        <v>142</v>
      </c>
      <c r="F227" t="s">
        <v>647</v>
      </c>
      <c r="G227" s="63">
        <v>1</v>
      </c>
      <c r="H227" s="63"/>
      <c r="I227" s="63"/>
      <c r="J227" s="63">
        <v>1</v>
      </c>
    </row>
    <row r="228" spans="2:10" x14ac:dyDescent="0.2">
      <c r="B228" t="s">
        <v>569</v>
      </c>
      <c r="C228" s="63">
        <v>140</v>
      </c>
      <c r="D228" s="24">
        <f t="shared" si="11"/>
        <v>541</v>
      </c>
      <c r="F228" t="s">
        <v>724</v>
      </c>
      <c r="G228" s="63">
        <v>1</v>
      </c>
      <c r="H228" s="63"/>
      <c r="I228" s="63"/>
      <c r="J228" s="63">
        <v>1</v>
      </c>
    </row>
    <row r="229" spans="2:10" x14ac:dyDescent="0.2">
      <c r="B229" t="s">
        <v>762</v>
      </c>
      <c r="C229" s="63">
        <v>480</v>
      </c>
      <c r="D229" s="24">
        <f t="shared" si="11"/>
        <v>24</v>
      </c>
      <c r="F229" t="s">
        <v>862</v>
      </c>
      <c r="G229" s="63">
        <v>1</v>
      </c>
      <c r="H229" s="63"/>
      <c r="I229" s="63"/>
      <c r="J229" s="63">
        <v>1</v>
      </c>
    </row>
    <row r="230" spans="2:10" x14ac:dyDescent="0.2">
      <c r="B230" t="s">
        <v>827</v>
      </c>
      <c r="C230" s="63">
        <v>190</v>
      </c>
      <c r="D230" s="24">
        <f t="shared" si="11"/>
        <v>400</v>
      </c>
      <c r="F230" t="s">
        <v>725</v>
      </c>
      <c r="G230" s="63">
        <v>1</v>
      </c>
      <c r="H230" s="63"/>
      <c r="I230" s="63"/>
      <c r="J230" s="63">
        <v>1</v>
      </c>
    </row>
    <row r="231" spans="2:10" x14ac:dyDescent="0.2">
      <c r="B231" t="s">
        <v>349</v>
      </c>
      <c r="C231" s="63">
        <v>290</v>
      </c>
      <c r="D231" s="24">
        <f t="shared" si="11"/>
        <v>159</v>
      </c>
      <c r="F231" t="s">
        <v>660</v>
      </c>
      <c r="G231" s="63">
        <v>1</v>
      </c>
      <c r="H231" s="63"/>
      <c r="I231" s="63"/>
      <c r="J231" s="63">
        <v>1</v>
      </c>
    </row>
    <row r="232" spans="2:10" x14ac:dyDescent="0.2">
      <c r="B232" t="s">
        <v>661</v>
      </c>
      <c r="C232" s="63">
        <v>400</v>
      </c>
      <c r="D232" s="24">
        <f t="shared" si="11"/>
        <v>54</v>
      </c>
      <c r="F232" t="s">
        <v>620</v>
      </c>
      <c r="G232" s="63">
        <v>1</v>
      </c>
      <c r="H232" s="63"/>
      <c r="I232" s="63"/>
      <c r="J232" s="63">
        <v>1</v>
      </c>
    </row>
    <row r="233" spans="2:10" x14ac:dyDescent="0.2">
      <c r="B233" t="s">
        <v>687</v>
      </c>
      <c r="C233" s="63">
        <v>200</v>
      </c>
      <c r="D233" s="24">
        <f t="shared" si="11"/>
        <v>360</v>
      </c>
      <c r="F233" t="s">
        <v>662</v>
      </c>
      <c r="G233" s="63">
        <v>1</v>
      </c>
      <c r="H233" s="63"/>
      <c r="I233" s="63"/>
      <c r="J233" s="63">
        <v>1</v>
      </c>
    </row>
    <row r="234" spans="2:10" x14ac:dyDescent="0.2">
      <c r="B234" t="s">
        <v>907</v>
      </c>
      <c r="C234" s="63">
        <v>225</v>
      </c>
      <c r="D234" s="24">
        <f t="shared" si="11"/>
        <v>291</v>
      </c>
      <c r="F234" t="s">
        <v>727</v>
      </c>
      <c r="G234" s="63">
        <v>1</v>
      </c>
      <c r="H234" s="63"/>
      <c r="I234" s="63"/>
      <c r="J234" s="63">
        <v>1</v>
      </c>
    </row>
    <row r="235" spans="2:10" x14ac:dyDescent="0.2">
      <c r="B235" t="s">
        <v>364</v>
      </c>
      <c r="C235" s="63">
        <v>300</v>
      </c>
      <c r="D235" s="24">
        <f t="shared" si="11"/>
        <v>142</v>
      </c>
      <c r="F235" t="s">
        <v>879</v>
      </c>
      <c r="G235" s="63">
        <v>1</v>
      </c>
      <c r="H235" s="63"/>
      <c r="I235" s="63"/>
      <c r="J235" s="63">
        <v>1</v>
      </c>
    </row>
    <row r="236" spans="2:10" x14ac:dyDescent="0.2">
      <c r="B236" t="s">
        <v>936</v>
      </c>
      <c r="C236" s="63">
        <v>300</v>
      </c>
      <c r="D236" s="24">
        <f t="shared" si="11"/>
        <v>142</v>
      </c>
      <c r="F236" t="s">
        <v>728</v>
      </c>
      <c r="G236" s="63">
        <v>1</v>
      </c>
      <c r="H236" s="63"/>
      <c r="I236" s="63"/>
      <c r="J236" s="63">
        <v>1</v>
      </c>
    </row>
    <row r="237" spans="2:10" x14ac:dyDescent="0.2">
      <c r="B237" t="s">
        <v>708</v>
      </c>
      <c r="C237" s="63">
        <v>535</v>
      </c>
      <c r="D237" s="24">
        <f t="shared" si="11"/>
        <v>4</v>
      </c>
      <c r="F237" t="s">
        <v>883</v>
      </c>
      <c r="G237" s="63">
        <v>1</v>
      </c>
      <c r="H237" s="63"/>
      <c r="I237" s="63"/>
      <c r="J237" s="63">
        <v>1</v>
      </c>
    </row>
    <row r="238" spans="2:10" x14ac:dyDescent="0.2">
      <c r="B238" t="s">
        <v>800</v>
      </c>
      <c r="C238" s="63">
        <v>180</v>
      </c>
      <c r="D238" s="24">
        <f t="shared" si="11"/>
        <v>429</v>
      </c>
      <c r="F238" t="s">
        <v>729</v>
      </c>
      <c r="G238" s="63">
        <v>1</v>
      </c>
      <c r="H238" s="63"/>
      <c r="I238" s="63"/>
      <c r="J238" s="63">
        <v>1</v>
      </c>
    </row>
    <row r="239" spans="2:10" x14ac:dyDescent="0.2">
      <c r="B239" t="s">
        <v>756</v>
      </c>
      <c r="C239" s="63">
        <v>175</v>
      </c>
      <c r="D239" s="24">
        <f t="shared" si="11"/>
        <v>453</v>
      </c>
      <c r="F239" t="s">
        <v>887</v>
      </c>
      <c r="G239" s="63">
        <v>1</v>
      </c>
      <c r="H239" s="63"/>
      <c r="I239" s="63"/>
      <c r="J239" s="63">
        <v>1</v>
      </c>
    </row>
    <row r="240" spans="2:10" x14ac:dyDescent="0.2">
      <c r="B240" t="s">
        <v>561</v>
      </c>
      <c r="C240" s="63">
        <v>265</v>
      </c>
      <c r="D240" s="24">
        <f t="shared" si="11"/>
        <v>200</v>
      </c>
      <c r="F240" t="s">
        <v>730</v>
      </c>
      <c r="G240" s="63">
        <v>1</v>
      </c>
      <c r="H240" s="63"/>
      <c r="I240" s="63"/>
      <c r="J240" s="63">
        <v>1</v>
      </c>
    </row>
    <row r="241" spans="2:10" x14ac:dyDescent="0.2">
      <c r="B241" t="s">
        <v>677</v>
      </c>
      <c r="C241" s="63">
        <v>150</v>
      </c>
      <c r="D241" s="24">
        <f t="shared" si="11"/>
        <v>522</v>
      </c>
      <c r="F241" t="s">
        <v>664</v>
      </c>
      <c r="G241" s="63">
        <v>1</v>
      </c>
      <c r="H241" s="63"/>
      <c r="I241" s="63"/>
      <c r="J241" s="63">
        <v>1</v>
      </c>
    </row>
    <row r="242" spans="2:10" x14ac:dyDescent="0.2">
      <c r="B242" t="s">
        <v>668</v>
      </c>
      <c r="C242" s="63">
        <v>300</v>
      </c>
      <c r="D242" s="24">
        <f t="shared" si="11"/>
        <v>142</v>
      </c>
      <c r="F242" t="s">
        <v>731</v>
      </c>
      <c r="G242" s="63">
        <v>1</v>
      </c>
      <c r="H242" s="63"/>
      <c r="I242" s="63"/>
      <c r="J242" s="63">
        <v>1</v>
      </c>
    </row>
    <row r="243" spans="2:10" x14ac:dyDescent="0.2">
      <c r="B243" t="s">
        <v>932</v>
      </c>
      <c r="C243" s="63">
        <v>125</v>
      </c>
      <c r="D243" s="24">
        <f t="shared" si="11"/>
        <v>587</v>
      </c>
      <c r="F243" t="s">
        <v>898</v>
      </c>
      <c r="G243" s="63">
        <v>1</v>
      </c>
      <c r="H243" s="63"/>
      <c r="I243" s="63"/>
      <c r="J243" s="63">
        <v>1</v>
      </c>
    </row>
    <row r="244" spans="2:10" x14ac:dyDescent="0.2">
      <c r="B244" t="s">
        <v>283</v>
      </c>
      <c r="C244" s="63">
        <v>155</v>
      </c>
      <c r="D244" s="24">
        <f t="shared" si="11"/>
        <v>515</v>
      </c>
      <c r="F244" t="s">
        <v>621</v>
      </c>
      <c r="G244" s="63">
        <v>1</v>
      </c>
      <c r="H244" s="63"/>
      <c r="I244" s="63"/>
      <c r="J244" s="63">
        <v>1</v>
      </c>
    </row>
    <row r="245" spans="2:10" x14ac:dyDescent="0.2">
      <c r="B245" t="s">
        <v>446</v>
      </c>
      <c r="C245" s="63">
        <v>260</v>
      </c>
      <c r="D245" s="24">
        <f t="shared" si="11"/>
        <v>207</v>
      </c>
      <c r="F245" t="s">
        <v>666</v>
      </c>
      <c r="G245" s="63">
        <v>1</v>
      </c>
      <c r="H245" s="63"/>
      <c r="I245" s="63"/>
      <c r="J245" s="63">
        <v>1</v>
      </c>
    </row>
    <row r="246" spans="2:10" x14ac:dyDescent="0.2">
      <c r="B246" t="s">
        <v>444</v>
      </c>
      <c r="C246" s="63">
        <v>350</v>
      </c>
      <c r="D246" s="24">
        <f t="shared" si="11"/>
        <v>87</v>
      </c>
      <c r="F246" t="s">
        <v>622</v>
      </c>
      <c r="G246" s="63">
        <v>1</v>
      </c>
      <c r="H246" s="63"/>
      <c r="I246" s="63"/>
      <c r="J246" s="63">
        <v>1</v>
      </c>
    </row>
    <row r="247" spans="2:10" x14ac:dyDescent="0.2">
      <c r="B247" t="s">
        <v>874</v>
      </c>
      <c r="C247" s="63">
        <v>200</v>
      </c>
      <c r="D247" s="24">
        <f t="shared" si="11"/>
        <v>360</v>
      </c>
      <c r="F247" t="s">
        <v>908</v>
      </c>
      <c r="G247" s="63">
        <v>1</v>
      </c>
      <c r="H247" s="63"/>
      <c r="I247" s="63"/>
      <c r="J247" s="63">
        <v>1</v>
      </c>
    </row>
    <row r="248" spans="2:10" x14ac:dyDescent="0.2">
      <c r="B248" t="s">
        <v>709</v>
      </c>
      <c r="C248" s="63">
        <v>220</v>
      </c>
      <c r="D248" s="24">
        <f t="shared" si="11"/>
        <v>298</v>
      </c>
      <c r="F248" t="s">
        <v>734</v>
      </c>
      <c r="G248" s="63">
        <v>1</v>
      </c>
      <c r="H248" s="63"/>
      <c r="I248" s="63"/>
      <c r="J248" s="63">
        <v>1</v>
      </c>
    </row>
    <row r="249" spans="2:10" x14ac:dyDescent="0.2">
      <c r="B249" t="s">
        <v>997</v>
      </c>
      <c r="C249" s="63">
        <v>180</v>
      </c>
      <c r="D249" s="24">
        <f t="shared" si="11"/>
        <v>429</v>
      </c>
      <c r="F249" t="s">
        <v>912</v>
      </c>
      <c r="G249" s="63">
        <v>1</v>
      </c>
      <c r="H249" s="63"/>
      <c r="I249" s="63"/>
      <c r="J249" s="63">
        <v>1</v>
      </c>
    </row>
    <row r="250" spans="2:10" x14ac:dyDescent="0.2">
      <c r="B250" t="s">
        <v>343</v>
      </c>
      <c r="C250" s="63">
        <v>115</v>
      </c>
      <c r="D250" s="24">
        <f t="shared" si="11"/>
        <v>604</v>
      </c>
      <c r="F250" t="s">
        <v>735</v>
      </c>
      <c r="G250" s="63">
        <v>1</v>
      </c>
      <c r="H250" s="63"/>
      <c r="I250" s="63"/>
      <c r="J250" s="63">
        <v>1</v>
      </c>
    </row>
    <row r="251" spans="2:10" x14ac:dyDescent="0.2">
      <c r="B251" t="s">
        <v>784</v>
      </c>
      <c r="C251" s="63">
        <v>225</v>
      </c>
      <c r="D251" s="24">
        <f t="shared" si="11"/>
        <v>291</v>
      </c>
      <c r="F251" t="s">
        <v>916</v>
      </c>
      <c r="G251" s="63">
        <v>1</v>
      </c>
      <c r="H251" s="63"/>
      <c r="I251" s="63"/>
      <c r="J251" s="63">
        <v>1</v>
      </c>
    </row>
    <row r="252" spans="2:10" x14ac:dyDescent="0.2">
      <c r="B252" t="s">
        <v>176</v>
      </c>
      <c r="C252" s="63">
        <v>170</v>
      </c>
      <c r="D252" s="24">
        <f t="shared" si="11"/>
        <v>465</v>
      </c>
      <c r="F252" t="s">
        <v>736</v>
      </c>
      <c r="G252" s="63">
        <v>1</v>
      </c>
      <c r="H252" s="63"/>
      <c r="I252" s="63"/>
      <c r="J252" s="63">
        <v>1</v>
      </c>
    </row>
    <row r="253" spans="2:10" x14ac:dyDescent="0.2">
      <c r="B253" t="s">
        <v>833</v>
      </c>
      <c r="C253" s="63">
        <v>120</v>
      </c>
      <c r="D253" s="24">
        <f t="shared" si="11"/>
        <v>596</v>
      </c>
      <c r="F253" t="s">
        <v>922</v>
      </c>
      <c r="G253" s="63">
        <v>1</v>
      </c>
      <c r="H253" s="63"/>
      <c r="I253" s="63"/>
      <c r="J253" s="63">
        <v>1</v>
      </c>
    </row>
    <row r="254" spans="2:10" x14ac:dyDescent="0.2">
      <c r="B254" t="s">
        <v>173</v>
      </c>
      <c r="C254" s="63">
        <v>470</v>
      </c>
      <c r="D254" s="24">
        <f t="shared" si="11"/>
        <v>30</v>
      </c>
      <c r="F254" t="s">
        <v>737</v>
      </c>
      <c r="G254" s="63">
        <v>1</v>
      </c>
      <c r="H254" s="63"/>
      <c r="I254" s="63"/>
      <c r="J254" s="63">
        <v>1</v>
      </c>
    </row>
    <row r="255" spans="2:10" x14ac:dyDescent="0.2">
      <c r="B255" t="s">
        <v>299</v>
      </c>
      <c r="C255" s="63">
        <v>240</v>
      </c>
      <c r="D255" s="24">
        <f t="shared" si="11"/>
        <v>246</v>
      </c>
      <c r="F255" t="s">
        <v>926</v>
      </c>
      <c r="G255" s="63">
        <v>1</v>
      </c>
      <c r="H255" s="63"/>
      <c r="I255" s="63"/>
      <c r="J255" s="63">
        <v>1</v>
      </c>
    </row>
    <row r="256" spans="2:10" x14ac:dyDescent="0.2">
      <c r="B256" t="s">
        <v>302</v>
      </c>
      <c r="C256" s="63">
        <v>160</v>
      </c>
      <c r="D256" s="24">
        <f t="shared" si="11"/>
        <v>493</v>
      </c>
      <c r="F256" t="s">
        <v>738</v>
      </c>
      <c r="G256" s="63">
        <v>1</v>
      </c>
      <c r="H256" s="63"/>
      <c r="I256" s="63"/>
      <c r="J256" s="63">
        <v>1</v>
      </c>
    </row>
    <row r="257" spans="2:10" x14ac:dyDescent="0.2">
      <c r="B257" t="s">
        <v>297</v>
      </c>
      <c r="C257" s="63">
        <v>275</v>
      </c>
      <c r="D257" s="24">
        <f t="shared" si="11"/>
        <v>186</v>
      </c>
      <c r="F257" t="s">
        <v>930</v>
      </c>
      <c r="G257" s="63">
        <v>1</v>
      </c>
      <c r="H257" s="63"/>
      <c r="I257" s="63"/>
      <c r="J257" s="63">
        <v>1</v>
      </c>
    </row>
    <row r="258" spans="2:10" x14ac:dyDescent="0.2">
      <c r="B258" t="s">
        <v>305</v>
      </c>
      <c r="C258" s="63">
        <v>120</v>
      </c>
      <c r="D258" s="24">
        <f t="shared" si="11"/>
        <v>596</v>
      </c>
      <c r="F258" t="s">
        <v>739</v>
      </c>
      <c r="G258" s="63">
        <v>1</v>
      </c>
      <c r="H258" s="63"/>
      <c r="I258" s="63"/>
      <c r="J258" s="63">
        <v>1</v>
      </c>
    </row>
    <row r="259" spans="2:10" x14ac:dyDescent="0.2">
      <c r="B259" t="s">
        <v>300</v>
      </c>
      <c r="C259" s="63">
        <v>230</v>
      </c>
      <c r="D259" s="24">
        <f t="shared" ref="D259:D322" si="12">IF(ISBLANK(C259),"",_xlfn.RANK.EQ(C259,tScores))</f>
        <v>272</v>
      </c>
      <c r="F259" t="s">
        <v>939</v>
      </c>
      <c r="G259" s="63">
        <v>1</v>
      </c>
      <c r="H259" s="63"/>
      <c r="I259" s="63"/>
      <c r="J259" s="63">
        <v>1</v>
      </c>
    </row>
    <row r="260" spans="2:10" x14ac:dyDescent="0.2">
      <c r="B260" t="s">
        <v>306</v>
      </c>
      <c r="C260" s="63">
        <v>100</v>
      </c>
      <c r="D260" s="24">
        <f t="shared" si="12"/>
        <v>626</v>
      </c>
      <c r="F260" t="s">
        <v>740</v>
      </c>
      <c r="G260" s="63">
        <v>1</v>
      </c>
      <c r="H260" s="63"/>
      <c r="I260" s="63"/>
      <c r="J260" s="63">
        <v>1</v>
      </c>
    </row>
    <row r="261" spans="2:10" x14ac:dyDescent="0.2">
      <c r="B261" t="s">
        <v>307</v>
      </c>
      <c r="C261" s="63">
        <v>95</v>
      </c>
      <c r="D261" s="24">
        <f t="shared" si="12"/>
        <v>635</v>
      </c>
      <c r="F261" t="s">
        <v>936</v>
      </c>
      <c r="G261" s="63">
        <v>1</v>
      </c>
      <c r="H261" s="63"/>
      <c r="I261" s="63"/>
      <c r="J261" s="63">
        <v>1</v>
      </c>
    </row>
    <row r="262" spans="2:10" x14ac:dyDescent="0.2">
      <c r="B262" t="s">
        <v>872</v>
      </c>
      <c r="C262" s="63">
        <v>260</v>
      </c>
      <c r="D262" s="24">
        <f t="shared" si="12"/>
        <v>207</v>
      </c>
      <c r="F262" t="s">
        <v>741</v>
      </c>
      <c r="G262" s="63">
        <v>1</v>
      </c>
      <c r="H262" s="63"/>
      <c r="I262" s="63"/>
      <c r="J262" s="63">
        <v>1</v>
      </c>
    </row>
    <row r="263" spans="2:10" x14ac:dyDescent="0.2">
      <c r="B263" t="s">
        <v>303</v>
      </c>
      <c r="C263" s="63">
        <v>145</v>
      </c>
      <c r="D263" s="24">
        <f t="shared" si="12"/>
        <v>528</v>
      </c>
      <c r="F263" t="s">
        <v>959</v>
      </c>
      <c r="G263" s="63">
        <v>1</v>
      </c>
      <c r="H263" s="63"/>
      <c r="I263" s="63"/>
      <c r="J263" s="63">
        <v>1</v>
      </c>
    </row>
    <row r="264" spans="2:10" x14ac:dyDescent="0.2">
      <c r="B264" t="s">
        <v>304</v>
      </c>
      <c r="C264" s="63">
        <v>125</v>
      </c>
      <c r="D264" s="24">
        <f t="shared" si="12"/>
        <v>587</v>
      </c>
      <c r="F264" t="s">
        <v>742</v>
      </c>
      <c r="G264" s="63">
        <v>1</v>
      </c>
      <c r="H264" s="63"/>
      <c r="I264" s="63"/>
      <c r="J264" s="63">
        <v>1</v>
      </c>
    </row>
    <row r="265" spans="2:10" x14ac:dyDescent="0.2">
      <c r="B265" t="s">
        <v>552</v>
      </c>
      <c r="C265" s="63">
        <v>545</v>
      </c>
      <c r="D265" s="24">
        <f t="shared" si="12"/>
        <v>1</v>
      </c>
      <c r="F265" t="s">
        <v>963</v>
      </c>
      <c r="G265" s="63">
        <v>1</v>
      </c>
      <c r="H265" s="63"/>
      <c r="I265" s="63"/>
      <c r="J265" s="63">
        <v>1</v>
      </c>
    </row>
    <row r="266" spans="2:10" x14ac:dyDescent="0.2">
      <c r="B266" t="s">
        <v>388</v>
      </c>
      <c r="C266" s="63">
        <v>160</v>
      </c>
      <c r="D266" s="24">
        <f t="shared" si="12"/>
        <v>493</v>
      </c>
      <c r="F266" t="s">
        <v>743</v>
      </c>
      <c r="G266" s="63">
        <v>1</v>
      </c>
      <c r="H266" s="63"/>
      <c r="I266" s="63"/>
      <c r="J266" s="63">
        <v>1</v>
      </c>
    </row>
    <row r="267" spans="2:10" x14ac:dyDescent="0.2">
      <c r="B267" t="s">
        <v>375</v>
      </c>
      <c r="C267" s="63">
        <v>445</v>
      </c>
      <c r="D267" s="24">
        <f t="shared" si="12"/>
        <v>38</v>
      </c>
      <c r="F267" t="s">
        <v>676</v>
      </c>
      <c r="G267" s="63">
        <v>1</v>
      </c>
      <c r="H267" s="63"/>
      <c r="I267" s="63"/>
      <c r="J267" s="63">
        <v>1</v>
      </c>
    </row>
    <row r="268" spans="2:10" x14ac:dyDescent="0.2">
      <c r="B268" t="s">
        <v>824</v>
      </c>
      <c r="C268" s="63">
        <v>220</v>
      </c>
      <c r="D268" s="24">
        <f t="shared" si="12"/>
        <v>298</v>
      </c>
      <c r="F268" t="s">
        <v>744</v>
      </c>
      <c r="G268" s="63">
        <v>1</v>
      </c>
      <c r="H268" s="63"/>
      <c r="I268" s="63"/>
      <c r="J268" s="63">
        <v>1</v>
      </c>
    </row>
    <row r="269" spans="2:10" x14ac:dyDescent="0.2">
      <c r="B269" t="s">
        <v>669</v>
      </c>
      <c r="C269" s="63">
        <v>260</v>
      </c>
      <c r="D269" s="24">
        <f t="shared" si="12"/>
        <v>207</v>
      </c>
      <c r="F269" t="s">
        <v>973</v>
      </c>
      <c r="G269" s="63">
        <v>1</v>
      </c>
      <c r="H269" s="63"/>
      <c r="I269" s="63"/>
      <c r="J269" s="63">
        <v>1</v>
      </c>
    </row>
    <row r="270" spans="2:10" x14ac:dyDescent="0.2">
      <c r="B270" t="s">
        <v>699</v>
      </c>
      <c r="C270" s="63">
        <v>205</v>
      </c>
      <c r="D270" s="24">
        <f t="shared" si="12"/>
        <v>352</v>
      </c>
      <c r="F270" t="s">
        <v>747</v>
      </c>
      <c r="G270" s="63">
        <v>1</v>
      </c>
      <c r="H270" s="63"/>
      <c r="I270" s="63"/>
      <c r="J270" s="63">
        <v>1</v>
      </c>
    </row>
    <row r="271" spans="2:10" x14ac:dyDescent="0.2">
      <c r="B271" t="s">
        <v>605</v>
      </c>
      <c r="C271" s="63">
        <v>315</v>
      </c>
      <c r="D271" s="24">
        <f t="shared" si="12"/>
        <v>124</v>
      </c>
      <c r="F271" t="s">
        <v>977</v>
      </c>
      <c r="G271" s="63">
        <v>1</v>
      </c>
      <c r="H271" s="63"/>
      <c r="I271" s="63"/>
      <c r="J271" s="63">
        <v>1</v>
      </c>
    </row>
    <row r="272" spans="2:10" x14ac:dyDescent="0.2">
      <c r="B272" t="s">
        <v>298</v>
      </c>
      <c r="C272" s="63">
        <v>310</v>
      </c>
      <c r="D272" s="24">
        <f t="shared" si="12"/>
        <v>129</v>
      </c>
      <c r="F272" t="s">
        <v>623</v>
      </c>
      <c r="G272" s="63">
        <v>1</v>
      </c>
      <c r="H272" s="63"/>
      <c r="I272" s="63"/>
      <c r="J272" s="63">
        <v>1</v>
      </c>
    </row>
    <row r="273" spans="2:10" x14ac:dyDescent="0.2">
      <c r="B273" t="s">
        <v>929</v>
      </c>
      <c r="C273" s="63">
        <v>240</v>
      </c>
      <c r="D273" s="24">
        <f t="shared" si="12"/>
        <v>246</v>
      </c>
      <c r="F273" t="s">
        <v>988</v>
      </c>
      <c r="G273" s="63">
        <v>1</v>
      </c>
      <c r="H273" s="63"/>
      <c r="I273" s="63"/>
      <c r="J273" s="63">
        <v>1</v>
      </c>
    </row>
    <row r="274" spans="2:10" x14ac:dyDescent="0.2">
      <c r="B274" t="s">
        <v>606</v>
      </c>
      <c r="C274" s="63">
        <v>200</v>
      </c>
      <c r="D274" s="24">
        <f t="shared" si="12"/>
        <v>360</v>
      </c>
      <c r="F274" t="s">
        <v>749</v>
      </c>
      <c r="G274" s="63">
        <v>1</v>
      </c>
      <c r="H274" s="63"/>
      <c r="I274" s="63"/>
      <c r="J274" s="63">
        <v>1</v>
      </c>
    </row>
    <row r="275" spans="2:10" x14ac:dyDescent="0.2">
      <c r="B275" t="s">
        <v>330</v>
      </c>
      <c r="C275" s="63">
        <v>160</v>
      </c>
      <c r="D275" s="24">
        <f t="shared" si="12"/>
        <v>493</v>
      </c>
      <c r="F275" t="s">
        <v>994</v>
      </c>
      <c r="G275" s="63">
        <v>1</v>
      </c>
      <c r="H275" s="63"/>
      <c r="I275" s="63"/>
      <c r="J275" s="63">
        <v>1</v>
      </c>
    </row>
    <row r="276" spans="2:10" x14ac:dyDescent="0.2">
      <c r="B276" t="s">
        <v>860</v>
      </c>
      <c r="C276" s="63">
        <v>255</v>
      </c>
      <c r="D276" s="24">
        <f t="shared" si="12"/>
        <v>225</v>
      </c>
      <c r="F276" t="s">
        <v>750</v>
      </c>
      <c r="G276" s="63">
        <v>1</v>
      </c>
      <c r="H276" s="63"/>
      <c r="I276" s="63"/>
      <c r="J276" s="63">
        <v>1</v>
      </c>
    </row>
    <row r="277" spans="2:10" x14ac:dyDescent="0.2">
      <c r="B277" t="s">
        <v>336</v>
      </c>
      <c r="C277" s="63">
        <v>400</v>
      </c>
      <c r="D277" s="24">
        <f t="shared" si="12"/>
        <v>54</v>
      </c>
      <c r="F277" t="s">
        <v>999</v>
      </c>
      <c r="G277" s="63">
        <v>1</v>
      </c>
      <c r="H277" s="63"/>
      <c r="I277" s="63"/>
      <c r="J277" s="63">
        <v>1</v>
      </c>
    </row>
    <row r="278" spans="2:10" x14ac:dyDescent="0.2">
      <c r="B278" t="s">
        <v>956</v>
      </c>
      <c r="C278" s="63">
        <v>345</v>
      </c>
      <c r="D278" s="24">
        <f t="shared" si="12"/>
        <v>95</v>
      </c>
      <c r="F278" t="s">
        <v>751</v>
      </c>
      <c r="G278" s="63">
        <v>1</v>
      </c>
      <c r="H278" s="63"/>
      <c r="I278" s="63"/>
      <c r="J278" s="63">
        <v>1</v>
      </c>
    </row>
    <row r="279" spans="2:10" x14ac:dyDescent="0.2">
      <c r="B279" t="s">
        <v>805</v>
      </c>
      <c r="C279" s="63">
        <v>310</v>
      </c>
      <c r="D279" s="24">
        <f t="shared" si="12"/>
        <v>129</v>
      </c>
      <c r="F279" t="s">
        <v>641</v>
      </c>
      <c r="G279" s="63">
        <v>1</v>
      </c>
      <c r="H279" s="63"/>
      <c r="I279" s="63"/>
      <c r="J279" s="63">
        <v>1</v>
      </c>
    </row>
    <row r="280" spans="2:10" x14ac:dyDescent="0.2">
      <c r="B280" t="s">
        <v>962</v>
      </c>
      <c r="C280" s="63">
        <v>210</v>
      </c>
      <c r="D280" s="24">
        <f t="shared" si="12"/>
        <v>329</v>
      </c>
      <c r="F280" t="s">
        <v>752</v>
      </c>
      <c r="G280" s="63">
        <v>1</v>
      </c>
      <c r="H280" s="63"/>
      <c r="I280" s="63"/>
      <c r="J280" s="63">
        <v>1</v>
      </c>
    </row>
    <row r="281" spans="2:10" x14ac:dyDescent="0.2">
      <c r="B281" t="s">
        <v>331</v>
      </c>
      <c r="C281" s="63">
        <v>140</v>
      </c>
      <c r="D281" s="24">
        <f t="shared" si="12"/>
        <v>541</v>
      </c>
      <c r="F281" t="s">
        <v>642</v>
      </c>
      <c r="G281" s="63">
        <v>1</v>
      </c>
      <c r="H281" s="63"/>
      <c r="I281" s="63"/>
      <c r="J281" s="63">
        <v>1</v>
      </c>
    </row>
    <row r="282" spans="2:10" x14ac:dyDescent="0.2">
      <c r="B282" t="s">
        <v>904</v>
      </c>
      <c r="C282" s="63">
        <v>350</v>
      </c>
      <c r="D282" s="24">
        <f t="shared" si="12"/>
        <v>87</v>
      </c>
      <c r="F282" t="s">
        <v>753</v>
      </c>
      <c r="G282" s="63">
        <v>1</v>
      </c>
      <c r="H282" s="63"/>
      <c r="I282" s="63"/>
      <c r="J282" s="63">
        <v>1</v>
      </c>
    </row>
    <row r="283" spans="2:10" x14ac:dyDescent="0.2">
      <c r="B283" t="s">
        <v>916</v>
      </c>
      <c r="C283" s="63">
        <v>180</v>
      </c>
      <c r="D283" s="24">
        <f t="shared" si="12"/>
        <v>429</v>
      </c>
      <c r="F283" t="s">
        <v>828</v>
      </c>
      <c r="G283" s="63">
        <v>1</v>
      </c>
      <c r="H283" s="63"/>
      <c r="I283" s="63"/>
      <c r="J283" s="63">
        <v>1</v>
      </c>
    </row>
    <row r="284" spans="2:10" x14ac:dyDescent="0.2">
      <c r="B284" t="s">
        <v>906</v>
      </c>
      <c r="C284" s="63">
        <v>210</v>
      </c>
      <c r="D284" s="24">
        <f t="shared" si="12"/>
        <v>329</v>
      </c>
      <c r="F284" t="s">
        <v>754</v>
      </c>
      <c r="G284" s="63">
        <v>1</v>
      </c>
      <c r="H284" s="63"/>
      <c r="I284" s="63"/>
      <c r="J284" s="63">
        <v>1</v>
      </c>
    </row>
    <row r="285" spans="2:10" x14ac:dyDescent="0.2">
      <c r="B285" t="s">
        <v>464</v>
      </c>
      <c r="C285" s="63">
        <v>180</v>
      </c>
      <c r="D285" s="24">
        <f t="shared" si="12"/>
        <v>429</v>
      </c>
      <c r="F285" t="s">
        <v>830</v>
      </c>
      <c r="G285" s="63">
        <v>1</v>
      </c>
      <c r="H285" s="63"/>
      <c r="I285" s="63"/>
      <c r="J285" s="63">
        <v>1</v>
      </c>
    </row>
    <row r="286" spans="2:10" x14ac:dyDescent="0.2">
      <c r="B286" t="s">
        <v>367</v>
      </c>
      <c r="C286" s="63">
        <v>210</v>
      </c>
      <c r="D286" s="24">
        <f t="shared" si="12"/>
        <v>329</v>
      </c>
      <c r="F286" t="s">
        <v>624</v>
      </c>
      <c r="G286" s="63">
        <v>1</v>
      </c>
      <c r="H286" s="63"/>
      <c r="I286" s="63"/>
      <c r="J286" s="63">
        <v>1</v>
      </c>
    </row>
    <row r="287" spans="2:10" x14ac:dyDescent="0.2">
      <c r="B287" t="s">
        <v>965</v>
      </c>
      <c r="C287" s="63">
        <v>225</v>
      </c>
      <c r="D287" s="24">
        <f t="shared" si="12"/>
        <v>291</v>
      </c>
      <c r="F287" t="s">
        <v>832</v>
      </c>
      <c r="G287" s="63">
        <v>1</v>
      </c>
      <c r="H287" s="63"/>
      <c r="I287" s="63"/>
      <c r="J287" s="63">
        <v>1</v>
      </c>
    </row>
    <row r="288" spans="2:10" x14ac:dyDescent="0.2">
      <c r="B288" t="s">
        <v>590</v>
      </c>
      <c r="C288" s="63">
        <v>315</v>
      </c>
      <c r="D288" s="24">
        <f t="shared" si="12"/>
        <v>124</v>
      </c>
      <c r="F288" t="s">
        <v>756</v>
      </c>
      <c r="G288" s="63">
        <v>1</v>
      </c>
      <c r="H288" s="63"/>
      <c r="I288" s="63"/>
      <c r="J288" s="63">
        <v>1</v>
      </c>
    </row>
    <row r="289" spans="2:10" x14ac:dyDescent="0.2">
      <c r="B289" t="s">
        <v>589</v>
      </c>
      <c r="C289" s="63">
        <v>130</v>
      </c>
      <c r="D289" s="24">
        <f t="shared" si="12"/>
        <v>574</v>
      </c>
      <c r="F289" t="s">
        <v>834</v>
      </c>
      <c r="G289" s="63">
        <v>1</v>
      </c>
      <c r="H289" s="63"/>
      <c r="I289" s="63"/>
      <c r="J289" s="63">
        <v>1</v>
      </c>
    </row>
    <row r="290" spans="2:10" x14ac:dyDescent="0.2">
      <c r="B290" t="s">
        <v>266</v>
      </c>
      <c r="C290" s="63">
        <v>280</v>
      </c>
      <c r="D290" s="24">
        <f t="shared" si="12"/>
        <v>172</v>
      </c>
      <c r="F290" t="s">
        <v>757</v>
      </c>
      <c r="G290" s="63">
        <v>1</v>
      </c>
      <c r="H290" s="63"/>
      <c r="I290" s="63"/>
      <c r="J290" s="63">
        <v>1</v>
      </c>
    </row>
    <row r="291" spans="2:10" x14ac:dyDescent="0.2">
      <c r="B291" t="s">
        <v>532</v>
      </c>
      <c r="C291" s="63">
        <v>115</v>
      </c>
      <c r="D291" s="24">
        <f t="shared" si="12"/>
        <v>604</v>
      </c>
      <c r="F291" t="s">
        <v>643</v>
      </c>
      <c r="G291" s="63">
        <v>1</v>
      </c>
      <c r="H291" s="63"/>
      <c r="I291" s="63"/>
      <c r="J291" s="63">
        <v>1</v>
      </c>
    </row>
    <row r="292" spans="2:10" x14ac:dyDescent="0.2">
      <c r="B292" t="s">
        <v>275</v>
      </c>
      <c r="C292" s="63">
        <v>230</v>
      </c>
      <c r="D292" s="24">
        <f t="shared" si="12"/>
        <v>272</v>
      </c>
      <c r="F292" t="s">
        <v>758</v>
      </c>
      <c r="G292" s="63">
        <v>1</v>
      </c>
      <c r="H292" s="63"/>
      <c r="I292" s="63"/>
      <c r="J292" s="63">
        <v>1</v>
      </c>
    </row>
    <row r="293" spans="2:10" x14ac:dyDescent="0.2">
      <c r="B293" t="s">
        <v>935</v>
      </c>
      <c r="C293" s="63">
        <v>445</v>
      </c>
      <c r="D293" s="24">
        <f t="shared" si="12"/>
        <v>38</v>
      </c>
      <c r="F293" t="s">
        <v>645</v>
      </c>
      <c r="G293" s="63">
        <v>1</v>
      </c>
      <c r="H293" s="63"/>
      <c r="I293" s="63"/>
      <c r="J293" s="63">
        <v>1</v>
      </c>
    </row>
    <row r="294" spans="2:10" x14ac:dyDescent="0.2">
      <c r="B294" t="s">
        <v>257</v>
      </c>
      <c r="C294" s="63">
        <v>160</v>
      </c>
      <c r="D294" s="24">
        <f t="shared" si="12"/>
        <v>493</v>
      </c>
      <c r="F294" t="s">
        <v>759</v>
      </c>
      <c r="G294" s="63">
        <v>1</v>
      </c>
      <c r="H294" s="63"/>
      <c r="I294" s="63"/>
      <c r="J294" s="63">
        <v>1</v>
      </c>
    </row>
    <row r="295" spans="2:10" x14ac:dyDescent="0.2">
      <c r="B295" t="s">
        <v>254</v>
      </c>
      <c r="C295" s="63">
        <v>200</v>
      </c>
      <c r="D295" s="24">
        <f t="shared" si="12"/>
        <v>360</v>
      </c>
      <c r="F295" t="s">
        <v>841</v>
      </c>
      <c r="G295" s="63">
        <v>1</v>
      </c>
      <c r="H295" s="63"/>
      <c r="I295" s="63"/>
      <c r="J295" s="63">
        <v>1</v>
      </c>
    </row>
    <row r="296" spans="2:10" x14ac:dyDescent="0.2">
      <c r="B296" t="s">
        <v>445</v>
      </c>
      <c r="C296" s="63">
        <v>325</v>
      </c>
      <c r="D296" s="24">
        <f t="shared" si="12"/>
        <v>111</v>
      </c>
      <c r="F296" t="s">
        <v>760</v>
      </c>
      <c r="G296" s="63">
        <v>1</v>
      </c>
      <c r="H296" s="63"/>
      <c r="I296" s="63"/>
      <c r="J296" s="63">
        <v>1</v>
      </c>
    </row>
    <row r="297" spans="2:10" x14ac:dyDescent="0.2">
      <c r="B297" t="s">
        <v>877</v>
      </c>
      <c r="C297" s="63">
        <v>200</v>
      </c>
      <c r="D297" s="24">
        <f t="shared" si="12"/>
        <v>360</v>
      </c>
      <c r="F297" t="s">
        <v>843</v>
      </c>
      <c r="G297" s="63">
        <v>1</v>
      </c>
      <c r="H297" s="63"/>
      <c r="I297" s="63"/>
      <c r="J297" s="63">
        <v>1</v>
      </c>
    </row>
    <row r="298" spans="2:10" x14ac:dyDescent="0.2">
      <c r="B298" t="s">
        <v>889</v>
      </c>
      <c r="C298" s="63">
        <v>95</v>
      </c>
      <c r="D298" s="24">
        <f t="shared" si="12"/>
        <v>635</v>
      </c>
      <c r="F298" t="s">
        <v>625</v>
      </c>
      <c r="G298" s="63">
        <v>1</v>
      </c>
      <c r="H298" s="63"/>
      <c r="I298" s="63"/>
      <c r="J298" s="63">
        <v>1</v>
      </c>
    </row>
    <row r="299" spans="2:10" x14ac:dyDescent="0.2">
      <c r="B299" t="s">
        <v>582</v>
      </c>
      <c r="C299" s="63">
        <v>155</v>
      </c>
      <c r="D299" s="24">
        <f t="shared" si="12"/>
        <v>515</v>
      </c>
      <c r="F299" t="s">
        <v>845</v>
      </c>
      <c r="G299" s="63">
        <v>1</v>
      </c>
      <c r="H299" s="63"/>
      <c r="I299" s="63"/>
      <c r="J299" s="63">
        <v>1</v>
      </c>
    </row>
    <row r="300" spans="2:10" x14ac:dyDescent="0.2">
      <c r="B300" t="s">
        <v>265</v>
      </c>
      <c r="C300" s="63">
        <v>250</v>
      </c>
      <c r="D300" s="24">
        <f t="shared" si="12"/>
        <v>229</v>
      </c>
      <c r="F300" t="s">
        <v>763</v>
      </c>
      <c r="G300" s="63">
        <v>1</v>
      </c>
      <c r="H300" s="63"/>
      <c r="I300" s="63"/>
      <c r="J300" s="63">
        <v>1</v>
      </c>
    </row>
    <row r="301" spans="2:10" x14ac:dyDescent="0.2">
      <c r="B301" t="s">
        <v>768</v>
      </c>
      <c r="C301" s="63">
        <v>295</v>
      </c>
      <c r="D301" s="24">
        <f t="shared" si="12"/>
        <v>154</v>
      </c>
      <c r="F301" t="s">
        <v>847</v>
      </c>
      <c r="G301" s="63">
        <v>1</v>
      </c>
      <c r="H301" s="63"/>
      <c r="I301" s="63"/>
      <c r="J301" s="63">
        <v>1</v>
      </c>
    </row>
    <row r="302" spans="2:10" x14ac:dyDescent="0.2">
      <c r="B302" t="s">
        <v>770</v>
      </c>
      <c r="C302" s="63">
        <v>180</v>
      </c>
      <c r="D302" s="24">
        <f t="shared" si="12"/>
        <v>429</v>
      </c>
      <c r="F302" t="s">
        <v>764</v>
      </c>
      <c r="G302" s="63">
        <v>1</v>
      </c>
      <c r="H302" s="63"/>
      <c r="I302" s="63"/>
      <c r="J302" s="63">
        <v>1</v>
      </c>
    </row>
    <row r="303" spans="2:10" x14ac:dyDescent="0.2">
      <c r="B303" t="s">
        <v>566</v>
      </c>
      <c r="C303" s="63">
        <v>170</v>
      </c>
      <c r="D303" s="24">
        <f t="shared" si="12"/>
        <v>465</v>
      </c>
      <c r="F303" t="s">
        <v>849</v>
      </c>
      <c r="G303" s="63">
        <v>1</v>
      </c>
      <c r="H303" s="63"/>
      <c r="I303" s="63"/>
      <c r="J303" s="63">
        <v>1</v>
      </c>
    </row>
    <row r="304" spans="2:10" x14ac:dyDescent="0.2">
      <c r="B304" t="s">
        <v>244</v>
      </c>
      <c r="C304" s="63">
        <v>145</v>
      </c>
      <c r="D304" s="24">
        <f t="shared" si="12"/>
        <v>528</v>
      </c>
      <c r="F304" t="s">
        <v>765</v>
      </c>
      <c r="G304" s="63">
        <v>1</v>
      </c>
      <c r="H304" s="63"/>
      <c r="I304" s="63"/>
      <c r="J304" s="63">
        <v>1</v>
      </c>
    </row>
    <row r="305" spans="2:10" x14ac:dyDescent="0.2">
      <c r="B305" t="s">
        <v>915</v>
      </c>
      <c r="C305" s="63">
        <v>180</v>
      </c>
      <c r="D305" s="24">
        <f t="shared" si="12"/>
        <v>429</v>
      </c>
      <c r="F305" t="s">
        <v>646</v>
      </c>
      <c r="G305" s="63">
        <v>1</v>
      </c>
      <c r="H305" s="63"/>
      <c r="I305" s="63"/>
      <c r="J305" s="63">
        <v>1</v>
      </c>
    </row>
    <row r="306" spans="2:10" x14ac:dyDescent="0.2">
      <c r="B306" t="s">
        <v>909</v>
      </c>
      <c r="C306" s="63">
        <v>225</v>
      </c>
      <c r="D306" s="24">
        <f t="shared" si="12"/>
        <v>291</v>
      </c>
      <c r="F306" t="s">
        <v>766</v>
      </c>
      <c r="G306" s="63">
        <v>1</v>
      </c>
      <c r="H306" s="63"/>
      <c r="I306" s="63"/>
      <c r="J306" s="63">
        <v>1</v>
      </c>
    </row>
    <row r="307" spans="2:10" x14ac:dyDescent="0.2">
      <c r="B307" t="s">
        <v>911</v>
      </c>
      <c r="C307" s="63">
        <v>200</v>
      </c>
      <c r="D307" s="24">
        <f t="shared" si="12"/>
        <v>360</v>
      </c>
      <c r="F307" t="s">
        <v>859</v>
      </c>
      <c r="G307" s="63">
        <v>1</v>
      </c>
      <c r="H307" s="63"/>
      <c r="I307" s="63"/>
      <c r="J307" s="63">
        <v>1</v>
      </c>
    </row>
    <row r="308" spans="2:10" x14ac:dyDescent="0.2">
      <c r="B308" t="s">
        <v>465</v>
      </c>
      <c r="C308" s="63">
        <v>150</v>
      </c>
      <c r="D308" s="24">
        <f t="shared" si="12"/>
        <v>522</v>
      </c>
      <c r="F308" t="s">
        <v>767</v>
      </c>
      <c r="G308" s="63">
        <v>1</v>
      </c>
      <c r="H308" s="63"/>
      <c r="I308" s="63"/>
      <c r="J308" s="63">
        <v>1</v>
      </c>
    </row>
    <row r="309" spans="2:10" x14ac:dyDescent="0.2">
      <c r="B309" t="s">
        <v>742</v>
      </c>
      <c r="C309" s="63">
        <v>185</v>
      </c>
      <c r="D309" s="24">
        <f t="shared" si="12"/>
        <v>421</v>
      </c>
      <c r="F309" t="s">
        <v>658</v>
      </c>
      <c r="G309" s="63">
        <v>1</v>
      </c>
      <c r="H309" s="63"/>
      <c r="I309" s="63"/>
      <c r="J309" s="63">
        <v>1</v>
      </c>
    </row>
    <row r="310" spans="2:10" x14ac:dyDescent="0.2">
      <c r="B310" t="s">
        <v>727</v>
      </c>
      <c r="C310" s="63">
        <v>155</v>
      </c>
      <c r="D310" s="24">
        <f t="shared" si="12"/>
        <v>515</v>
      </c>
      <c r="F310" t="s">
        <v>626</v>
      </c>
      <c r="G310" s="63">
        <v>1</v>
      </c>
      <c r="H310" s="63"/>
      <c r="I310" s="63"/>
      <c r="J310" s="63">
        <v>1</v>
      </c>
    </row>
    <row r="311" spans="2:10" x14ac:dyDescent="0.2">
      <c r="B311" t="s">
        <v>502</v>
      </c>
      <c r="C311" s="63">
        <v>275</v>
      </c>
      <c r="D311" s="24">
        <f t="shared" si="12"/>
        <v>186</v>
      </c>
      <c r="F311" t="s">
        <v>863</v>
      </c>
      <c r="G311" s="63">
        <v>1</v>
      </c>
      <c r="H311" s="63"/>
      <c r="I311" s="63"/>
      <c r="J311" s="63">
        <v>1</v>
      </c>
    </row>
    <row r="312" spans="2:10" x14ac:dyDescent="0.2">
      <c r="B312" t="s">
        <v>414</v>
      </c>
      <c r="C312" s="63">
        <v>145</v>
      </c>
      <c r="D312" s="24">
        <f t="shared" si="12"/>
        <v>528</v>
      </c>
      <c r="F312" t="s">
        <v>604</v>
      </c>
      <c r="G312" s="63">
        <v>1</v>
      </c>
      <c r="H312" s="63"/>
      <c r="I312" s="63"/>
      <c r="J312" s="63">
        <v>1</v>
      </c>
    </row>
    <row r="313" spans="2:10" x14ac:dyDescent="0.2">
      <c r="B313" t="s">
        <v>415</v>
      </c>
      <c r="C313" s="63">
        <v>140</v>
      </c>
      <c r="D313" s="24">
        <f t="shared" si="12"/>
        <v>541</v>
      </c>
      <c r="F313" t="s">
        <v>659</v>
      </c>
      <c r="G313" s="63">
        <v>1</v>
      </c>
      <c r="H313" s="63"/>
      <c r="I313" s="63"/>
      <c r="J313" s="63">
        <v>1</v>
      </c>
    </row>
    <row r="314" spans="2:10" x14ac:dyDescent="0.2">
      <c r="B314" t="s">
        <v>972</v>
      </c>
      <c r="C314" s="63">
        <v>270</v>
      </c>
      <c r="D314" s="24">
        <f t="shared" si="12"/>
        <v>193</v>
      </c>
      <c r="F314" t="s">
        <v>770</v>
      </c>
      <c r="G314" s="63">
        <v>1</v>
      </c>
      <c r="H314" s="63"/>
      <c r="I314" s="63"/>
      <c r="J314" s="63">
        <v>1</v>
      </c>
    </row>
    <row r="315" spans="2:10" x14ac:dyDescent="0.2">
      <c r="B315" t="s">
        <v>525</v>
      </c>
      <c r="C315" s="63">
        <v>180</v>
      </c>
      <c r="D315" s="24">
        <f t="shared" si="12"/>
        <v>429</v>
      </c>
      <c r="F315" t="s">
        <v>608</v>
      </c>
      <c r="G315" s="63">
        <v>1</v>
      </c>
      <c r="H315" s="63"/>
      <c r="I315" s="63"/>
      <c r="J315" s="63">
        <v>1</v>
      </c>
    </row>
    <row r="316" spans="2:10" x14ac:dyDescent="0.2">
      <c r="B316" t="s">
        <v>835</v>
      </c>
      <c r="C316" s="63">
        <v>90</v>
      </c>
      <c r="D316" s="24">
        <f t="shared" si="12"/>
        <v>642</v>
      </c>
      <c r="F316" t="s">
        <v>771</v>
      </c>
      <c r="G316" s="63">
        <v>1</v>
      </c>
      <c r="H316" s="63"/>
      <c r="I316" s="63"/>
      <c r="J316" s="63">
        <v>1</v>
      </c>
    </row>
    <row r="317" spans="2:10" x14ac:dyDescent="0.2">
      <c r="B317" t="s">
        <v>733</v>
      </c>
      <c r="C317" s="63">
        <v>505</v>
      </c>
      <c r="D317" s="24">
        <f t="shared" si="12"/>
        <v>13</v>
      </c>
      <c r="F317" t="s">
        <v>874</v>
      </c>
      <c r="G317" s="63">
        <v>1</v>
      </c>
      <c r="H317" s="63"/>
      <c r="I317" s="63"/>
      <c r="J317" s="63">
        <v>1</v>
      </c>
    </row>
    <row r="318" spans="2:10" x14ac:dyDescent="0.2">
      <c r="B318" t="s">
        <v>991</v>
      </c>
      <c r="C318" s="63">
        <v>330</v>
      </c>
      <c r="D318" s="24">
        <f t="shared" si="12"/>
        <v>105</v>
      </c>
      <c r="F318" t="s">
        <v>772</v>
      </c>
      <c r="G318" s="63">
        <v>1</v>
      </c>
      <c r="H318" s="63"/>
      <c r="I318" s="63"/>
      <c r="J318" s="63">
        <v>1</v>
      </c>
    </row>
    <row r="319" spans="2:10" x14ac:dyDescent="0.2">
      <c r="B319" t="s">
        <v>884</v>
      </c>
      <c r="C319" s="63">
        <v>135</v>
      </c>
      <c r="D319" s="24">
        <f t="shared" si="12"/>
        <v>562</v>
      </c>
      <c r="F319" t="s">
        <v>876</v>
      </c>
      <c r="G319" s="63">
        <v>1</v>
      </c>
      <c r="H319" s="63"/>
      <c r="I319" s="63"/>
      <c r="J319" s="63">
        <v>1</v>
      </c>
    </row>
    <row r="320" spans="2:10" x14ac:dyDescent="0.2">
      <c r="B320" t="s">
        <v>268</v>
      </c>
      <c r="C320" s="63">
        <v>135</v>
      </c>
      <c r="D320" s="24">
        <f t="shared" si="12"/>
        <v>562</v>
      </c>
      <c r="F320" t="s">
        <v>773</v>
      </c>
      <c r="G320" s="63">
        <v>1</v>
      </c>
      <c r="H320" s="63"/>
      <c r="I320" s="63"/>
      <c r="J320" s="63">
        <v>1</v>
      </c>
    </row>
    <row r="321" spans="2:10" x14ac:dyDescent="0.2">
      <c r="B321" t="s">
        <v>763</v>
      </c>
      <c r="C321" s="63">
        <v>360</v>
      </c>
      <c r="D321" s="24">
        <f t="shared" si="12"/>
        <v>80</v>
      </c>
      <c r="F321" t="s">
        <v>878</v>
      </c>
      <c r="G321" s="63">
        <v>1</v>
      </c>
      <c r="H321" s="63"/>
      <c r="I321" s="63"/>
      <c r="J321" s="63">
        <v>1</v>
      </c>
    </row>
    <row r="322" spans="2:10" x14ac:dyDescent="0.2">
      <c r="B322" t="s">
        <v>738</v>
      </c>
      <c r="C322" s="63">
        <v>260</v>
      </c>
      <c r="D322" s="24">
        <f t="shared" si="12"/>
        <v>207</v>
      </c>
      <c r="F322" t="s">
        <v>774</v>
      </c>
      <c r="G322" s="63">
        <v>1</v>
      </c>
      <c r="H322" s="63"/>
      <c r="I322" s="63"/>
      <c r="J322" s="63">
        <v>1</v>
      </c>
    </row>
    <row r="323" spans="2:10" x14ac:dyDescent="0.2">
      <c r="B323" t="s">
        <v>893</v>
      </c>
      <c r="C323" s="63">
        <v>340</v>
      </c>
      <c r="D323" s="24">
        <f t="shared" ref="D323:D386" si="13">IF(ISBLANK(C323),"",_xlfn.RANK.EQ(C323,tScores))</f>
        <v>98</v>
      </c>
      <c r="F323" t="s">
        <v>880</v>
      </c>
      <c r="G323" s="63">
        <v>1</v>
      </c>
      <c r="H323" s="63"/>
      <c r="I323" s="63"/>
      <c r="J323" s="63">
        <v>1</v>
      </c>
    </row>
    <row r="324" spans="2:10" x14ac:dyDescent="0.2">
      <c r="B324" t="s">
        <v>899</v>
      </c>
      <c r="C324" s="63">
        <v>160</v>
      </c>
      <c r="D324" s="24">
        <f t="shared" si="13"/>
        <v>493</v>
      </c>
      <c r="F324" t="s">
        <v>775</v>
      </c>
      <c r="G324" s="63">
        <v>1</v>
      </c>
      <c r="H324" s="63"/>
      <c r="I324" s="63"/>
      <c r="J324" s="63">
        <v>1</v>
      </c>
    </row>
    <row r="325" spans="2:10" x14ac:dyDescent="0.2">
      <c r="B325" t="s">
        <v>989</v>
      </c>
      <c r="C325" s="63">
        <v>290</v>
      </c>
      <c r="D325" s="24">
        <f t="shared" si="13"/>
        <v>159</v>
      </c>
      <c r="F325" t="s">
        <v>882</v>
      </c>
      <c r="G325" s="63">
        <v>1</v>
      </c>
      <c r="H325" s="63"/>
      <c r="I325" s="63"/>
      <c r="J325" s="63">
        <v>1</v>
      </c>
    </row>
    <row r="326" spans="2:10" x14ac:dyDescent="0.2">
      <c r="B326" t="s">
        <v>497</v>
      </c>
      <c r="C326" s="63">
        <v>145</v>
      </c>
      <c r="D326" s="24">
        <f t="shared" si="13"/>
        <v>528</v>
      </c>
      <c r="F326" t="s">
        <v>605</v>
      </c>
      <c r="G326" s="63">
        <v>1</v>
      </c>
      <c r="H326" s="63"/>
      <c r="I326" s="63"/>
      <c r="J326" s="63">
        <v>1</v>
      </c>
    </row>
    <row r="327" spans="2:10" x14ac:dyDescent="0.2">
      <c r="B327" t="s">
        <v>369</v>
      </c>
      <c r="C327" s="63">
        <v>130</v>
      </c>
      <c r="D327" s="24">
        <f t="shared" si="13"/>
        <v>574</v>
      </c>
      <c r="F327" t="s">
        <v>884</v>
      </c>
      <c r="G327" s="63">
        <v>1</v>
      </c>
      <c r="H327" s="63"/>
      <c r="I327" s="63"/>
      <c r="J327" s="63">
        <v>1</v>
      </c>
    </row>
    <row r="328" spans="2:10" x14ac:dyDescent="0.2">
      <c r="B328" t="s">
        <v>986</v>
      </c>
      <c r="C328" s="63">
        <v>360</v>
      </c>
      <c r="D328" s="24">
        <f t="shared" si="13"/>
        <v>80</v>
      </c>
      <c r="F328" t="s">
        <v>606</v>
      </c>
      <c r="G328" s="63">
        <v>1</v>
      </c>
      <c r="H328" s="63"/>
      <c r="I328" s="63"/>
      <c r="J328" s="63">
        <v>1</v>
      </c>
    </row>
    <row r="329" spans="2:10" x14ac:dyDescent="0.2">
      <c r="B329" t="s">
        <v>806</v>
      </c>
      <c r="C329" s="63">
        <v>280</v>
      </c>
      <c r="D329" s="24">
        <f t="shared" si="13"/>
        <v>172</v>
      </c>
      <c r="F329" t="s">
        <v>886</v>
      </c>
      <c r="G329" s="63">
        <v>1</v>
      </c>
      <c r="H329" s="63"/>
      <c r="I329" s="63"/>
      <c r="J329" s="63">
        <v>1</v>
      </c>
    </row>
    <row r="330" spans="2:10" x14ac:dyDescent="0.2">
      <c r="B330" t="s">
        <v>396</v>
      </c>
      <c r="C330" s="63">
        <v>365</v>
      </c>
      <c r="D330" s="24">
        <f t="shared" si="13"/>
        <v>78</v>
      </c>
      <c r="F330" t="s">
        <v>634</v>
      </c>
      <c r="G330" s="63">
        <v>1</v>
      </c>
      <c r="H330" s="63"/>
      <c r="I330" s="63"/>
      <c r="J330" s="63">
        <v>1</v>
      </c>
    </row>
    <row r="331" spans="2:10" x14ac:dyDescent="0.2">
      <c r="B331" t="s">
        <v>759</v>
      </c>
      <c r="C331" s="63">
        <v>115</v>
      </c>
      <c r="D331" s="24">
        <f t="shared" si="13"/>
        <v>604</v>
      </c>
      <c r="F331" t="s">
        <v>888</v>
      </c>
      <c r="G331" s="63">
        <v>1</v>
      </c>
      <c r="H331" s="63"/>
      <c r="I331" s="63"/>
      <c r="J331" s="63">
        <v>1</v>
      </c>
    </row>
    <row r="332" spans="2:10" x14ac:dyDescent="0.2">
      <c r="B332" t="s">
        <v>359</v>
      </c>
      <c r="C332" s="63">
        <v>375</v>
      </c>
      <c r="D332" s="24">
        <f t="shared" si="13"/>
        <v>73</v>
      </c>
      <c r="F332" t="s">
        <v>780</v>
      </c>
      <c r="G332" s="63">
        <v>1</v>
      </c>
      <c r="H332" s="63"/>
      <c r="I332" s="63"/>
      <c r="J332" s="63">
        <v>1</v>
      </c>
    </row>
    <row r="333" spans="2:10" x14ac:dyDescent="0.2">
      <c r="B333" t="s">
        <v>269</v>
      </c>
      <c r="C333" s="63">
        <v>130</v>
      </c>
      <c r="D333" s="24">
        <f t="shared" si="13"/>
        <v>574</v>
      </c>
      <c r="F333" t="s">
        <v>663</v>
      </c>
      <c r="G333" s="63">
        <v>1</v>
      </c>
      <c r="H333" s="63"/>
      <c r="I333" s="63"/>
      <c r="J333" s="63">
        <v>1</v>
      </c>
    </row>
    <row r="334" spans="2:10" x14ac:dyDescent="0.2">
      <c r="B334" t="s">
        <v>451</v>
      </c>
      <c r="C334" s="63">
        <v>135</v>
      </c>
      <c r="D334" s="24">
        <f t="shared" si="13"/>
        <v>562</v>
      </c>
      <c r="F334" t="s">
        <v>781</v>
      </c>
      <c r="G334" s="63">
        <v>1</v>
      </c>
      <c r="H334" s="63"/>
      <c r="I334" s="63"/>
      <c r="J334" s="63">
        <v>1</v>
      </c>
    </row>
    <row r="335" spans="2:10" x14ac:dyDescent="0.2">
      <c r="B335" t="s">
        <v>542</v>
      </c>
      <c r="C335" s="63">
        <v>260</v>
      </c>
      <c r="D335" s="24">
        <f t="shared" si="13"/>
        <v>207</v>
      </c>
      <c r="F335" t="s">
        <v>895</v>
      </c>
      <c r="G335" s="63">
        <v>1</v>
      </c>
      <c r="H335" s="63"/>
      <c r="I335" s="63"/>
      <c r="J335" s="63">
        <v>1</v>
      </c>
    </row>
    <row r="336" spans="2:10" x14ac:dyDescent="0.2">
      <c r="B336" t="s">
        <v>400</v>
      </c>
      <c r="C336" s="63">
        <v>180</v>
      </c>
      <c r="D336" s="24">
        <f t="shared" si="13"/>
        <v>429</v>
      </c>
      <c r="F336" t="s">
        <v>782</v>
      </c>
      <c r="G336" s="63">
        <v>1</v>
      </c>
      <c r="H336" s="63"/>
      <c r="I336" s="63"/>
      <c r="J336" s="63">
        <v>1</v>
      </c>
    </row>
    <row r="337" spans="2:10" x14ac:dyDescent="0.2">
      <c r="B337" t="s">
        <v>593</v>
      </c>
      <c r="C337" s="63">
        <v>395</v>
      </c>
      <c r="D337" s="24">
        <f t="shared" si="13"/>
        <v>62</v>
      </c>
      <c r="F337" t="s">
        <v>897</v>
      </c>
      <c r="G337" s="63">
        <v>1</v>
      </c>
      <c r="H337" s="63"/>
      <c r="I337" s="63"/>
      <c r="J337" s="63">
        <v>1</v>
      </c>
    </row>
    <row r="338" spans="2:10" x14ac:dyDescent="0.2">
      <c r="B338" t="s">
        <v>251</v>
      </c>
      <c r="C338" s="63">
        <v>220</v>
      </c>
      <c r="D338" s="24">
        <f t="shared" si="13"/>
        <v>298</v>
      </c>
      <c r="F338" t="s">
        <v>783</v>
      </c>
      <c r="G338" s="63">
        <v>1</v>
      </c>
      <c r="H338" s="63"/>
      <c r="I338" s="63"/>
      <c r="J338" s="63">
        <v>1</v>
      </c>
    </row>
    <row r="339" spans="2:10" x14ac:dyDescent="0.2">
      <c r="B339" t="s">
        <v>910</v>
      </c>
      <c r="C339" s="63">
        <v>200</v>
      </c>
      <c r="D339" s="24">
        <f t="shared" si="13"/>
        <v>360</v>
      </c>
      <c r="F339" t="s">
        <v>899</v>
      </c>
      <c r="G339" s="63">
        <v>1</v>
      </c>
      <c r="H339" s="63"/>
      <c r="I339" s="63"/>
      <c r="J339" s="63">
        <v>1</v>
      </c>
    </row>
    <row r="340" spans="2:10" x14ac:dyDescent="0.2">
      <c r="B340" t="s">
        <v>679</v>
      </c>
      <c r="C340" s="63">
        <v>115</v>
      </c>
      <c r="D340" s="24">
        <f t="shared" si="13"/>
        <v>604</v>
      </c>
      <c r="F340" t="s">
        <v>784</v>
      </c>
      <c r="G340" s="63">
        <v>1</v>
      </c>
      <c r="H340" s="63"/>
      <c r="I340" s="63"/>
      <c r="J340" s="63">
        <v>1</v>
      </c>
    </row>
    <row r="341" spans="2:10" x14ac:dyDescent="0.2">
      <c r="B341" t="s">
        <v>775</v>
      </c>
      <c r="C341" s="63">
        <v>100</v>
      </c>
      <c r="D341" s="24">
        <f t="shared" si="13"/>
        <v>626</v>
      </c>
      <c r="F341" t="s">
        <v>903</v>
      </c>
      <c r="G341" s="63">
        <v>1</v>
      </c>
      <c r="H341" s="63"/>
      <c r="I341" s="63"/>
      <c r="J341" s="63">
        <v>1</v>
      </c>
    </row>
    <row r="342" spans="2:10" x14ac:dyDescent="0.2">
      <c r="B342" t="s">
        <v>760</v>
      </c>
      <c r="C342" s="63">
        <v>105</v>
      </c>
      <c r="D342" s="24">
        <f t="shared" si="13"/>
        <v>624</v>
      </c>
      <c r="F342" t="s">
        <v>785</v>
      </c>
      <c r="G342" s="63">
        <v>1</v>
      </c>
      <c r="H342" s="63"/>
      <c r="I342" s="63"/>
      <c r="J342" s="63">
        <v>1</v>
      </c>
    </row>
    <row r="343" spans="2:10" x14ac:dyDescent="0.2">
      <c r="B343" t="s">
        <v>452</v>
      </c>
      <c r="C343" s="63">
        <v>135</v>
      </c>
      <c r="D343" s="24">
        <f t="shared" si="13"/>
        <v>562</v>
      </c>
      <c r="F343" t="s">
        <v>601</v>
      </c>
      <c r="G343" s="63">
        <v>1</v>
      </c>
      <c r="H343" s="63"/>
      <c r="I343" s="63"/>
      <c r="J343" s="63">
        <v>1</v>
      </c>
    </row>
    <row r="344" spans="2:10" x14ac:dyDescent="0.2">
      <c r="B344" t="s">
        <v>447</v>
      </c>
      <c r="C344" s="63">
        <v>230</v>
      </c>
      <c r="D344" s="24">
        <f t="shared" si="13"/>
        <v>272</v>
      </c>
      <c r="F344" t="s">
        <v>1000</v>
      </c>
      <c r="G344" s="63">
        <v>1</v>
      </c>
      <c r="H344" s="63"/>
      <c r="I344" s="63"/>
      <c r="J344" s="63">
        <v>1</v>
      </c>
    </row>
    <row r="345" spans="2:10" x14ac:dyDescent="0.2">
      <c r="B345" t="s">
        <v>507</v>
      </c>
      <c r="C345" s="63">
        <v>180</v>
      </c>
      <c r="D345" s="24">
        <f t="shared" si="13"/>
        <v>429</v>
      </c>
      <c r="F345" t="s">
        <v>907</v>
      </c>
      <c r="G345" s="63">
        <v>1</v>
      </c>
      <c r="H345" s="63"/>
      <c r="I345" s="63"/>
      <c r="J345" s="63">
        <v>1</v>
      </c>
    </row>
    <row r="346" spans="2:10" x14ac:dyDescent="0.2">
      <c r="B346" t="s">
        <v>764</v>
      </c>
      <c r="C346" s="63">
        <v>300</v>
      </c>
      <c r="D346" s="24">
        <f t="shared" si="13"/>
        <v>142</v>
      </c>
      <c r="F346" t="s">
        <v>607</v>
      </c>
      <c r="G346" s="63">
        <v>1</v>
      </c>
      <c r="H346" s="63"/>
      <c r="I346" s="63"/>
      <c r="J346" s="63">
        <v>1</v>
      </c>
    </row>
    <row r="347" spans="2:10" x14ac:dyDescent="0.2">
      <c r="B347" t="s">
        <v>541</v>
      </c>
      <c r="C347" s="63">
        <v>260</v>
      </c>
      <c r="D347" s="24">
        <f t="shared" si="13"/>
        <v>207</v>
      </c>
      <c r="F347" t="s">
        <v>909</v>
      </c>
      <c r="G347" s="63">
        <v>1</v>
      </c>
      <c r="H347" s="63"/>
      <c r="I347" s="63"/>
      <c r="J347" s="63">
        <v>1</v>
      </c>
    </row>
    <row r="348" spans="2:10" x14ac:dyDescent="0.2">
      <c r="B348" t="s">
        <v>591</v>
      </c>
      <c r="C348" s="63">
        <v>300</v>
      </c>
      <c r="D348" s="24">
        <f t="shared" si="13"/>
        <v>142</v>
      </c>
      <c r="F348" t="s">
        <v>788</v>
      </c>
      <c r="G348" s="63">
        <v>1</v>
      </c>
      <c r="H348" s="63"/>
      <c r="I348" s="63"/>
      <c r="J348" s="63">
        <v>1</v>
      </c>
    </row>
    <row r="349" spans="2:10" x14ac:dyDescent="0.2">
      <c r="B349" t="s">
        <v>592</v>
      </c>
      <c r="C349" s="63">
        <v>95</v>
      </c>
      <c r="D349" s="24">
        <f t="shared" si="13"/>
        <v>635</v>
      </c>
      <c r="F349" t="s">
        <v>911</v>
      </c>
      <c r="G349" s="63">
        <v>1</v>
      </c>
      <c r="H349" s="63"/>
      <c r="I349" s="63"/>
      <c r="J349" s="63">
        <v>1</v>
      </c>
    </row>
    <row r="350" spans="2:10" x14ac:dyDescent="0.2">
      <c r="B350" t="s">
        <v>314</v>
      </c>
      <c r="C350" s="63">
        <v>210</v>
      </c>
      <c r="D350" s="24">
        <f t="shared" si="13"/>
        <v>329</v>
      </c>
      <c r="F350" t="s">
        <v>790</v>
      </c>
      <c r="G350" s="63">
        <v>1</v>
      </c>
      <c r="H350" s="63"/>
      <c r="I350" s="63"/>
      <c r="J350" s="63">
        <v>1</v>
      </c>
    </row>
    <row r="351" spans="2:10" x14ac:dyDescent="0.2">
      <c r="B351" t="s">
        <v>888</v>
      </c>
      <c r="C351" s="63">
        <v>100</v>
      </c>
      <c r="D351" s="24">
        <f t="shared" si="13"/>
        <v>626</v>
      </c>
      <c r="F351" t="s">
        <v>913</v>
      </c>
      <c r="G351" s="63">
        <v>1</v>
      </c>
      <c r="H351" s="63"/>
      <c r="I351" s="63"/>
      <c r="J351" s="63">
        <v>1</v>
      </c>
    </row>
    <row r="352" spans="2:10" x14ac:dyDescent="0.2">
      <c r="B352" t="s">
        <v>621</v>
      </c>
      <c r="C352" s="63">
        <v>215</v>
      </c>
      <c r="D352" s="24">
        <f t="shared" si="13"/>
        <v>319</v>
      </c>
      <c r="F352" t="s">
        <v>791</v>
      </c>
      <c r="G352" s="63">
        <v>1</v>
      </c>
      <c r="H352" s="63"/>
      <c r="I352" s="63"/>
      <c r="J352" s="63">
        <v>1</v>
      </c>
    </row>
    <row r="353" spans="2:10" x14ac:dyDescent="0.2">
      <c r="B353" t="s">
        <v>386</v>
      </c>
      <c r="C353" s="63">
        <v>190</v>
      </c>
      <c r="D353" s="24">
        <f t="shared" si="13"/>
        <v>400</v>
      </c>
      <c r="F353" t="s">
        <v>915</v>
      </c>
      <c r="G353" s="63">
        <v>1</v>
      </c>
      <c r="H353" s="63"/>
      <c r="I353" s="63"/>
      <c r="J353" s="63">
        <v>1</v>
      </c>
    </row>
    <row r="354" spans="2:10" x14ac:dyDescent="0.2">
      <c r="B354" t="s">
        <v>365</v>
      </c>
      <c r="C354" s="63">
        <v>240</v>
      </c>
      <c r="D354" s="24">
        <f t="shared" si="13"/>
        <v>246</v>
      </c>
      <c r="F354" t="s">
        <v>794</v>
      </c>
      <c r="G354" s="63">
        <v>1</v>
      </c>
      <c r="H354" s="63"/>
      <c r="I354" s="63"/>
      <c r="J354" s="63">
        <v>1</v>
      </c>
    </row>
    <row r="355" spans="2:10" x14ac:dyDescent="0.2">
      <c r="B355" t="s">
        <v>662</v>
      </c>
      <c r="C355" s="63">
        <v>240</v>
      </c>
      <c r="D355" s="24">
        <f t="shared" si="13"/>
        <v>246</v>
      </c>
      <c r="F355" t="s">
        <v>917</v>
      </c>
      <c r="G355" s="63">
        <v>1</v>
      </c>
      <c r="H355" s="63"/>
      <c r="I355" s="63"/>
      <c r="J355" s="63">
        <v>1</v>
      </c>
    </row>
    <row r="356" spans="2:10" x14ac:dyDescent="0.2">
      <c r="B356" t="s">
        <v>584</v>
      </c>
      <c r="C356" s="63">
        <v>110</v>
      </c>
      <c r="D356" s="24">
        <f t="shared" si="13"/>
        <v>616</v>
      </c>
      <c r="F356" t="s">
        <v>793</v>
      </c>
      <c r="G356" s="63">
        <v>1</v>
      </c>
      <c r="H356" s="63"/>
      <c r="I356" s="63"/>
      <c r="J356" s="63">
        <v>1</v>
      </c>
    </row>
    <row r="357" spans="2:10" x14ac:dyDescent="0.2">
      <c r="B357" t="s">
        <v>885</v>
      </c>
      <c r="C357" s="63">
        <v>135</v>
      </c>
      <c r="D357" s="24">
        <f t="shared" si="13"/>
        <v>562</v>
      </c>
      <c r="F357" t="s">
        <v>919</v>
      </c>
      <c r="G357" s="63">
        <v>1</v>
      </c>
      <c r="H357" s="63"/>
      <c r="I357" s="63"/>
      <c r="J357" s="63">
        <v>1</v>
      </c>
    </row>
    <row r="358" spans="2:10" x14ac:dyDescent="0.2">
      <c r="B358" t="s">
        <v>253</v>
      </c>
      <c r="C358" s="63">
        <v>240</v>
      </c>
      <c r="D358" s="24">
        <f t="shared" si="13"/>
        <v>246</v>
      </c>
      <c r="F358" t="s">
        <v>795</v>
      </c>
      <c r="G358" s="63">
        <v>1</v>
      </c>
      <c r="H358" s="63"/>
      <c r="I358" s="63"/>
      <c r="J358" s="63">
        <v>1</v>
      </c>
    </row>
    <row r="359" spans="2:10" x14ac:dyDescent="0.2">
      <c r="B359" t="s">
        <v>683</v>
      </c>
      <c r="C359" s="63">
        <v>240</v>
      </c>
      <c r="D359" s="24">
        <f t="shared" si="13"/>
        <v>246</v>
      </c>
      <c r="F359" t="s">
        <v>668</v>
      </c>
      <c r="G359" s="63">
        <v>1</v>
      </c>
      <c r="H359" s="63"/>
      <c r="I359" s="63"/>
      <c r="J359" s="63">
        <v>1</v>
      </c>
    </row>
    <row r="360" spans="2:10" x14ac:dyDescent="0.2">
      <c r="B360" t="s">
        <v>475</v>
      </c>
      <c r="C360" s="63">
        <v>250</v>
      </c>
      <c r="D360" s="24">
        <f t="shared" si="13"/>
        <v>229</v>
      </c>
      <c r="F360" t="s">
        <v>636</v>
      </c>
      <c r="G360" s="63">
        <v>1</v>
      </c>
      <c r="H360" s="63"/>
      <c r="I360" s="63"/>
      <c r="J360" s="63">
        <v>1</v>
      </c>
    </row>
    <row r="361" spans="2:10" x14ac:dyDescent="0.2">
      <c r="B361" t="s">
        <v>413</v>
      </c>
      <c r="C361" s="63">
        <v>170</v>
      </c>
      <c r="D361" s="24">
        <f t="shared" si="13"/>
        <v>465</v>
      </c>
      <c r="F361" t="s">
        <v>925</v>
      </c>
      <c r="G361" s="63">
        <v>1</v>
      </c>
      <c r="H361" s="63"/>
      <c r="I361" s="63"/>
      <c r="J361" s="63">
        <v>1</v>
      </c>
    </row>
    <row r="362" spans="2:10" x14ac:dyDescent="0.2">
      <c r="B362" t="s">
        <v>411</v>
      </c>
      <c r="C362" s="63">
        <v>210</v>
      </c>
      <c r="D362" s="24">
        <f t="shared" si="13"/>
        <v>329</v>
      </c>
      <c r="F362" t="s">
        <v>797</v>
      </c>
      <c r="G362" s="63">
        <v>1</v>
      </c>
      <c r="H362" s="63"/>
      <c r="I362" s="63"/>
      <c r="J362" s="63">
        <v>1</v>
      </c>
    </row>
    <row r="363" spans="2:10" x14ac:dyDescent="0.2">
      <c r="B363" t="s">
        <v>237</v>
      </c>
      <c r="C363" s="63">
        <v>430</v>
      </c>
      <c r="D363" s="24">
        <f t="shared" si="13"/>
        <v>44</v>
      </c>
      <c r="F363" t="s">
        <v>927</v>
      </c>
      <c r="G363" s="63">
        <v>1</v>
      </c>
      <c r="H363" s="63"/>
      <c r="I363" s="63"/>
      <c r="J363" s="63">
        <v>1</v>
      </c>
    </row>
    <row r="364" spans="2:10" x14ac:dyDescent="0.2">
      <c r="B364" t="s">
        <v>412</v>
      </c>
      <c r="C364" s="63">
        <v>190</v>
      </c>
      <c r="D364" s="24">
        <f t="shared" si="13"/>
        <v>400</v>
      </c>
      <c r="F364" t="s">
        <v>798</v>
      </c>
      <c r="G364" s="63">
        <v>1</v>
      </c>
      <c r="H364" s="63"/>
      <c r="I364" s="63"/>
      <c r="J364" s="63">
        <v>1</v>
      </c>
    </row>
    <row r="365" spans="2:10" x14ac:dyDescent="0.2">
      <c r="B365" t="s">
        <v>724</v>
      </c>
      <c r="C365" s="63">
        <v>200</v>
      </c>
      <c r="D365" s="24">
        <f t="shared" si="13"/>
        <v>360</v>
      </c>
      <c r="F365" t="s">
        <v>670</v>
      </c>
      <c r="G365" s="63">
        <v>1</v>
      </c>
      <c r="H365" s="63"/>
      <c r="I365" s="63"/>
      <c r="J365" s="63">
        <v>1</v>
      </c>
    </row>
    <row r="366" spans="2:10" x14ac:dyDescent="0.2">
      <c r="B366" t="s">
        <v>380</v>
      </c>
      <c r="C366" s="63">
        <v>400</v>
      </c>
      <c r="D366" s="24">
        <f t="shared" si="13"/>
        <v>54</v>
      </c>
      <c r="F366" t="s">
        <v>799</v>
      </c>
      <c r="G366" s="63">
        <v>1</v>
      </c>
      <c r="H366" s="63"/>
      <c r="I366" s="63"/>
      <c r="J366" s="63">
        <v>1</v>
      </c>
    </row>
    <row r="367" spans="2:10" x14ac:dyDescent="0.2">
      <c r="B367" t="s">
        <v>503</v>
      </c>
      <c r="C367" s="63">
        <v>230</v>
      </c>
      <c r="D367" s="24">
        <f t="shared" si="13"/>
        <v>272</v>
      </c>
      <c r="F367" t="s">
        <v>931</v>
      </c>
      <c r="G367" s="63">
        <v>1</v>
      </c>
      <c r="H367" s="63"/>
      <c r="I367" s="63"/>
      <c r="J367" s="63">
        <v>1</v>
      </c>
    </row>
    <row r="368" spans="2:10" x14ac:dyDescent="0.2">
      <c r="B368" t="s">
        <v>279</v>
      </c>
      <c r="C368" s="63">
        <v>500</v>
      </c>
      <c r="D368" s="24">
        <f t="shared" si="13"/>
        <v>21</v>
      </c>
      <c r="F368" t="s">
        <v>800</v>
      </c>
      <c r="G368" s="63">
        <v>1</v>
      </c>
      <c r="H368" s="63"/>
      <c r="I368" s="63"/>
      <c r="J368" s="63">
        <v>1</v>
      </c>
    </row>
    <row r="369" spans="2:10" x14ac:dyDescent="0.2">
      <c r="B369" t="s">
        <v>694</v>
      </c>
      <c r="C369" s="63">
        <v>250</v>
      </c>
      <c r="D369" s="24">
        <f t="shared" si="13"/>
        <v>229</v>
      </c>
      <c r="F369" t="s">
        <v>671</v>
      </c>
      <c r="G369" s="63">
        <v>1</v>
      </c>
      <c r="H369" s="63"/>
      <c r="I369" s="63"/>
      <c r="J369" s="63">
        <v>1</v>
      </c>
    </row>
    <row r="370" spans="2:10" x14ac:dyDescent="0.2">
      <c r="B370" t="s">
        <v>169</v>
      </c>
      <c r="C370" s="63">
        <v>315</v>
      </c>
      <c r="D370" s="24">
        <f t="shared" si="13"/>
        <v>124</v>
      </c>
      <c r="F370" t="s">
        <v>801</v>
      </c>
      <c r="G370" s="63">
        <v>1</v>
      </c>
      <c r="H370" s="63"/>
      <c r="I370" s="63"/>
      <c r="J370" s="63">
        <v>1</v>
      </c>
    </row>
    <row r="371" spans="2:10" x14ac:dyDescent="0.2">
      <c r="B371" t="s">
        <v>988</v>
      </c>
      <c r="C371" s="63">
        <v>260</v>
      </c>
      <c r="D371" s="24">
        <f t="shared" si="13"/>
        <v>207</v>
      </c>
      <c r="F371" t="s">
        <v>940</v>
      </c>
      <c r="G371" s="63">
        <v>1</v>
      </c>
      <c r="H371" s="63"/>
      <c r="I371" s="63"/>
      <c r="J371" s="63">
        <v>1</v>
      </c>
    </row>
    <row r="372" spans="2:10" x14ac:dyDescent="0.2">
      <c r="B372" t="s">
        <v>634</v>
      </c>
      <c r="C372" s="63">
        <v>310</v>
      </c>
      <c r="D372" s="24">
        <f t="shared" si="13"/>
        <v>129</v>
      </c>
      <c r="F372" t="s">
        <v>802</v>
      </c>
      <c r="G372" s="63">
        <v>1</v>
      </c>
      <c r="H372" s="63"/>
      <c r="I372" s="63"/>
      <c r="J372" s="63">
        <v>1</v>
      </c>
    </row>
    <row r="373" spans="2:10" x14ac:dyDescent="0.2">
      <c r="B373" t="s">
        <v>831</v>
      </c>
      <c r="C373" s="63">
        <v>140</v>
      </c>
      <c r="D373" s="24">
        <f t="shared" si="13"/>
        <v>541</v>
      </c>
      <c r="F373" t="s">
        <v>942</v>
      </c>
      <c r="G373" s="63">
        <v>1</v>
      </c>
      <c r="H373" s="63"/>
      <c r="I373" s="63"/>
      <c r="J373" s="63">
        <v>1</v>
      </c>
    </row>
    <row r="374" spans="2:10" x14ac:dyDescent="0.2">
      <c r="B374" t="s">
        <v>318</v>
      </c>
      <c r="C374" s="63">
        <v>140</v>
      </c>
      <c r="D374" s="24">
        <f t="shared" si="13"/>
        <v>541</v>
      </c>
      <c r="F374" t="s">
        <v>803</v>
      </c>
      <c r="G374" s="63">
        <v>1</v>
      </c>
      <c r="H374" s="63"/>
      <c r="I374" s="63"/>
      <c r="J374" s="63">
        <v>1</v>
      </c>
    </row>
    <row r="375" spans="2:10" x14ac:dyDescent="0.2">
      <c r="B375" t="s">
        <v>245</v>
      </c>
      <c r="C375" s="63">
        <v>140</v>
      </c>
      <c r="D375" s="24">
        <f t="shared" si="13"/>
        <v>541</v>
      </c>
      <c r="F375" t="s">
        <v>672</v>
      </c>
      <c r="G375" s="63">
        <v>1</v>
      </c>
      <c r="H375" s="63"/>
      <c r="I375" s="63"/>
      <c r="J375" s="63">
        <v>1</v>
      </c>
    </row>
    <row r="376" spans="2:10" x14ac:dyDescent="0.2">
      <c r="B376" t="s">
        <v>925</v>
      </c>
      <c r="C376" s="63">
        <v>195</v>
      </c>
      <c r="D376" s="24">
        <f t="shared" si="13"/>
        <v>392</v>
      </c>
      <c r="F376" t="s">
        <v>637</v>
      </c>
      <c r="G376" s="63">
        <v>1</v>
      </c>
      <c r="H376" s="63"/>
      <c r="I376" s="63"/>
      <c r="J376" s="63">
        <v>1</v>
      </c>
    </row>
    <row r="377" spans="2:10" x14ac:dyDescent="0.2">
      <c r="B377" t="s">
        <v>564</v>
      </c>
      <c r="C377" s="63">
        <v>215</v>
      </c>
      <c r="D377" s="24">
        <f t="shared" si="13"/>
        <v>319</v>
      </c>
      <c r="F377" t="s">
        <v>674</v>
      </c>
      <c r="G377" s="63">
        <v>1</v>
      </c>
      <c r="H377" s="63"/>
      <c r="I377" s="63"/>
      <c r="J377" s="63">
        <v>1</v>
      </c>
    </row>
    <row r="378" spans="2:10" x14ac:dyDescent="0.2">
      <c r="B378" t="s">
        <v>913</v>
      </c>
      <c r="C378" s="63">
        <v>185</v>
      </c>
      <c r="D378" s="24">
        <f t="shared" si="13"/>
        <v>421</v>
      </c>
      <c r="F378" t="s">
        <v>638</v>
      </c>
      <c r="G378" s="63">
        <v>1</v>
      </c>
      <c r="H378" s="63"/>
      <c r="I378" s="63"/>
      <c r="J378" s="63">
        <v>1</v>
      </c>
    </row>
    <row r="379" spans="2:10" x14ac:dyDescent="0.2">
      <c r="B379" t="s">
        <v>351</v>
      </c>
      <c r="C379" s="63">
        <v>280</v>
      </c>
      <c r="D379" s="24">
        <f t="shared" si="13"/>
        <v>172</v>
      </c>
      <c r="F379" t="s">
        <v>960</v>
      </c>
      <c r="G379" s="63">
        <v>1</v>
      </c>
      <c r="H379" s="63"/>
      <c r="I379" s="63"/>
      <c r="J379" s="63">
        <v>1</v>
      </c>
    </row>
    <row r="380" spans="2:10" x14ac:dyDescent="0.2">
      <c r="B380" t="s">
        <v>633</v>
      </c>
      <c r="C380" s="63">
        <v>340</v>
      </c>
      <c r="D380" s="24">
        <f t="shared" si="13"/>
        <v>98</v>
      </c>
      <c r="F380" t="s">
        <v>807</v>
      </c>
      <c r="G380" s="63">
        <v>1</v>
      </c>
      <c r="H380" s="63"/>
      <c r="I380" s="63"/>
      <c r="J380" s="63">
        <v>1</v>
      </c>
    </row>
    <row r="381" spans="2:10" x14ac:dyDescent="0.2">
      <c r="B381" t="s">
        <v>646</v>
      </c>
      <c r="C381" s="63">
        <v>160</v>
      </c>
      <c r="D381" s="24">
        <f t="shared" si="13"/>
        <v>493</v>
      </c>
      <c r="F381" t="s">
        <v>962</v>
      </c>
      <c r="G381" s="63">
        <v>1</v>
      </c>
      <c r="H381" s="63"/>
      <c r="I381" s="63"/>
      <c r="J381" s="63">
        <v>1</v>
      </c>
    </row>
    <row r="382" spans="2:10" x14ac:dyDescent="0.2">
      <c r="B382" t="s">
        <v>611</v>
      </c>
      <c r="C382" s="63">
        <v>95</v>
      </c>
      <c r="D382" s="24">
        <f t="shared" si="13"/>
        <v>635</v>
      </c>
      <c r="F382" t="s">
        <v>808</v>
      </c>
      <c r="G382" s="63">
        <v>1</v>
      </c>
      <c r="H382" s="63"/>
      <c r="I382" s="63"/>
      <c r="J382" s="63">
        <v>1</v>
      </c>
    </row>
    <row r="383" spans="2:10" x14ac:dyDescent="0.2">
      <c r="B383" t="s">
        <v>358</v>
      </c>
      <c r="C383" s="63">
        <v>480</v>
      </c>
      <c r="D383" s="24">
        <f t="shared" si="13"/>
        <v>24</v>
      </c>
      <c r="F383" t="s">
        <v>964</v>
      </c>
      <c r="G383" s="63">
        <v>1</v>
      </c>
      <c r="H383" s="63"/>
      <c r="I383" s="63"/>
      <c r="J383" s="63">
        <v>1</v>
      </c>
    </row>
    <row r="384" spans="2:10" x14ac:dyDescent="0.2">
      <c r="B384" t="s">
        <v>361</v>
      </c>
      <c r="C384" s="63">
        <v>350</v>
      </c>
      <c r="D384" s="24">
        <f t="shared" si="13"/>
        <v>87</v>
      </c>
      <c r="F384" t="s">
        <v>809</v>
      </c>
      <c r="G384" s="63">
        <v>1</v>
      </c>
      <c r="H384" s="63"/>
      <c r="I384" s="63"/>
      <c r="J384" s="63">
        <v>1</v>
      </c>
    </row>
    <row r="385" spans="2:10" x14ac:dyDescent="0.2">
      <c r="B385" t="s">
        <v>170</v>
      </c>
      <c r="C385" s="63">
        <v>385</v>
      </c>
      <c r="D385" s="24">
        <f t="shared" si="13"/>
        <v>68</v>
      </c>
      <c r="F385" t="s">
        <v>966</v>
      </c>
      <c r="G385" s="63">
        <v>1</v>
      </c>
      <c r="H385" s="63"/>
      <c r="I385" s="63"/>
      <c r="J385" s="63">
        <v>1</v>
      </c>
    </row>
    <row r="386" spans="2:10" x14ac:dyDescent="0.2">
      <c r="B386" t="s">
        <v>609</v>
      </c>
      <c r="C386" s="63">
        <v>285</v>
      </c>
      <c r="D386" s="24">
        <f t="shared" si="13"/>
        <v>169</v>
      </c>
      <c r="F386" t="s">
        <v>810</v>
      </c>
      <c r="G386" s="63">
        <v>1</v>
      </c>
      <c r="H386" s="63"/>
      <c r="I386" s="63"/>
      <c r="J386" s="63">
        <v>1</v>
      </c>
    </row>
    <row r="387" spans="2:10" x14ac:dyDescent="0.2">
      <c r="B387" t="s">
        <v>617</v>
      </c>
      <c r="C387" s="63">
        <v>350</v>
      </c>
      <c r="D387" s="24">
        <f t="shared" ref="D387:D450" si="14">IF(ISBLANK(C387),"",_xlfn.RANK.EQ(C387,tScores))</f>
        <v>87</v>
      </c>
      <c r="F387" t="s">
        <v>677</v>
      </c>
      <c r="G387" s="63">
        <v>1</v>
      </c>
      <c r="H387" s="63"/>
      <c r="I387" s="63"/>
      <c r="J387" s="63">
        <v>1</v>
      </c>
    </row>
    <row r="388" spans="2:10" x14ac:dyDescent="0.2">
      <c r="B388" t="s">
        <v>482</v>
      </c>
      <c r="C388" s="63">
        <v>160</v>
      </c>
      <c r="D388" s="24">
        <f t="shared" si="14"/>
        <v>493</v>
      </c>
      <c r="F388" t="s">
        <v>811</v>
      </c>
      <c r="G388" s="63">
        <v>1</v>
      </c>
      <c r="H388" s="63"/>
      <c r="I388" s="63"/>
      <c r="J388" s="63">
        <v>1</v>
      </c>
    </row>
    <row r="389" spans="2:10" x14ac:dyDescent="0.2">
      <c r="B389" t="s">
        <v>387</v>
      </c>
      <c r="C389" s="63">
        <v>190</v>
      </c>
      <c r="D389" s="24">
        <f t="shared" si="14"/>
        <v>400</v>
      </c>
      <c r="F389" t="s">
        <v>972</v>
      </c>
      <c r="G389" s="63">
        <v>1</v>
      </c>
      <c r="H389" s="63"/>
      <c r="I389" s="63"/>
      <c r="J389" s="63">
        <v>1</v>
      </c>
    </row>
    <row r="390" spans="2:10" x14ac:dyDescent="0.2">
      <c r="B390" t="s">
        <v>830</v>
      </c>
      <c r="C390" s="63">
        <v>160</v>
      </c>
      <c r="D390" s="24">
        <f t="shared" si="14"/>
        <v>493</v>
      </c>
      <c r="F390" t="s">
        <v>812</v>
      </c>
      <c r="G390" s="63">
        <v>1</v>
      </c>
      <c r="H390" s="63"/>
      <c r="I390" s="63"/>
      <c r="J390" s="63">
        <v>1</v>
      </c>
    </row>
    <row r="391" spans="2:10" x14ac:dyDescent="0.2">
      <c r="B391" t="s">
        <v>366</v>
      </c>
      <c r="C391" s="63">
        <v>230</v>
      </c>
      <c r="D391" s="24">
        <f t="shared" si="14"/>
        <v>272</v>
      </c>
      <c r="F391" t="s">
        <v>974</v>
      </c>
      <c r="G391" s="63">
        <v>1</v>
      </c>
      <c r="H391" s="63"/>
      <c r="I391" s="63"/>
      <c r="J391" s="63">
        <v>1</v>
      </c>
    </row>
    <row r="392" spans="2:10" x14ac:dyDescent="0.2">
      <c r="B392" t="s">
        <v>859</v>
      </c>
      <c r="C392" s="63">
        <v>350</v>
      </c>
      <c r="D392" s="24">
        <f t="shared" si="14"/>
        <v>87</v>
      </c>
      <c r="F392" t="s">
        <v>639</v>
      </c>
      <c r="G392" s="63">
        <v>1</v>
      </c>
      <c r="H392" s="63"/>
      <c r="I392" s="63"/>
      <c r="J392" s="63">
        <v>1</v>
      </c>
    </row>
    <row r="393" spans="2:10" x14ac:dyDescent="0.2">
      <c r="B393" t="s">
        <v>184</v>
      </c>
      <c r="C393" s="63">
        <v>280</v>
      </c>
      <c r="D393" s="24">
        <f t="shared" si="14"/>
        <v>172</v>
      </c>
      <c r="F393" t="s">
        <v>976</v>
      </c>
      <c r="G393" s="63">
        <v>1</v>
      </c>
      <c r="H393" s="63"/>
      <c r="I393" s="63"/>
      <c r="J393" s="63">
        <v>1</v>
      </c>
    </row>
    <row r="394" spans="2:10" x14ac:dyDescent="0.2">
      <c r="B394" t="s">
        <v>603</v>
      </c>
      <c r="C394" s="63">
        <v>220</v>
      </c>
      <c r="D394" s="24">
        <f t="shared" si="14"/>
        <v>298</v>
      </c>
      <c r="F394" t="s">
        <v>640</v>
      </c>
      <c r="G394" s="63">
        <v>1</v>
      </c>
      <c r="H394" s="63"/>
      <c r="I394" s="63"/>
      <c r="J394" s="63">
        <v>1</v>
      </c>
    </row>
    <row r="395" spans="2:10" x14ac:dyDescent="0.2">
      <c r="B395" t="s">
        <v>801</v>
      </c>
      <c r="C395" s="63">
        <v>170</v>
      </c>
      <c r="D395" s="24">
        <f t="shared" si="14"/>
        <v>465</v>
      </c>
      <c r="F395" t="s">
        <v>978</v>
      </c>
      <c r="G395" s="63">
        <v>1</v>
      </c>
      <c r="H395" s="63"/>
      <c r="I395" s="63"/>
      <c r="J395" s="63">
        <v>1</v>
      </c>
    </row>
    <row r="396" spans="2:10" x14ac:dyDescent="0.2">
      <c r="B396" t="s">
        <v>970</v>
      </c>
      <c r="C396" s="63">
        <v>300</v>
      </c>
      <c r="D396" s="24">
        <f t="shared" si="14"/>
        <v>142</v>
      </c>
      <c r="F396" t="s">
        <v>815</v>
      </c>
      <c r="G396" s="63">
        <v>1</v>
      </c>
      <c r="H396" s="63"/>
      <c r="I396" s="63"/>
      <c r="J396" s="63">
        <v>1</v>
      </c>
    </row>
    <row r="397" spans="2:10" x14ac:dyDescent="0.2">
      <c r="B397" t="s">
        <v>188</v>
      </c>
      <c r="C397" s="63">
        <v>540</v>
      </c>
      <c r="D397" s="24">
        <f t="shared" si="14"/>
        <v>3</v>
      </c>
      <c r="F397" t="s">
        <v>986</v>
      </c>
      <c r="G397" s="63">
        <v>1</v>
      </c>
      <c r="H397" s="63"/>
      <c r="I397" s="63"/>
      <c r="J397" s="63">
        <v>1</v>
      </c>
    </row>
    <row r="398" spans="2:10" x14ac:dyDescent="0.2">
      <c r="B398" t="s">
        <v>346</v>
      </c>
      <c r="C398" s="63">
        <v>330</v>
      </c>
      <c r="D398" s="24">
        <f t="shared" si="14"/>
        <v>105</v>
      </c>
      <c r="F398" t="s">
        <v>816</v>
      </c>
      <c r="G398" s="63">
        <v>1</v>
      </c>
      <c r="H398" s="63"/>
      <c r="I398" s="63"/>
      <c r="J398" s="63">
        <v>1</v>
      </c>
    </row>
    <row r="399" spans="2:10" x14ac:dyDescent="0.2">
      <c r="B399" t="s">
        <v>506</v>
      </c>
      <c r="C399" s="63">
        <v>200</v>
      </c>
      <c r="D399" s="24">
        <f t="shared" si="14"/>
        <v>360</v>
      </c>
      <c r="F399" t="s">
        <v>678</v>
      </c>
      <c r="G399" s="63">
        <v>1</v>
      </c>
      <c r="H399" s="63"/>
      <c r="I399" s="63"/>
      <c r="J399" s="63">
        <v>1</v>
      </c>
    </row>
    <row r="400" spans="2:10" x14ac:dyDescent="0.2">
      <c r="B400" t="s">
        <v>356</v>
      </c>
      <c r="C400" s="63">
        <v>80</v>
      </c>
      <c r="D400" s="24">
        <f t="shared" si="14"/>
        <v>644</v>
      </c>
      <c r="F400" t="s">
        <v>817</v>
      </c>
      <c r="G400" s="63">
        <v>1</v>
      </c>
      <c r="H400" s="63"/>
      <c r="I400" s="63"/>
      <c r="J400" s="63">
        <v>1</v>
      </c>
    </row>
    <row r="401" spans="2:10" x14ac:dyDescent="0.2">
      <c r="B401" t="s">
        <v>573</v>
      </c>
      <c r="C401" s="63">
        <v>115</v>
      </c>
      <c r="D401" s="24">
        <f t="shared" si="14"/>
        <v>604</v>
      </c>
      <c r="F401" t="s">
        <v>993</v>
      </c>
      <c r="G401" s="63">
        <v>1</v>
      </c>
      <c r="H401" s="63"/>
      <c r="I401" s="63"/>
      <c r="J401" s="63">
        <v>1</v>
      </c>
    </row>
    <row r="402" spans="2:10" x14ac:dyDescent="0.2">
      <c r="B402" t="s">
        <v>667</v>
      </c>
      <c r="C402" s="63">
        <v>445</v>
      </c>
      <c r="D402" s="24">
        <f t="shared" si="14"/>
        <v>38</v>
      </c>
      <c r="F402" t="s">
        <v>818</v>
      </c>
      <c r="G402" s="63">
        <v>1</v>
      </c>
      <c r="H402" s="63"/>
      <c r="I402" s="63"/>
      <c r="J402" s="63">
        <v>1</v>
      </c>
    </row>
    <row r="403" spans="2:10" x14ac:dyDescent="0.2">
      <c r="B403" t="s">
        <v>479</v>
      </c>
      <c r="C403" s="63">
        <v>180</v>
      </c>
      <c r="D403" s="24">
        <f t="shared" si="14"/>
        <v>429</v>
      </c>
      <c r="F403" t="s">
        <v>995</v>
      </c>
      <c r="G403" s="63">
        <v>1</v>
      </c>
      <c r="H403" s="63"/>
      <c r="I403" s="63"/>
      <c r="J403" s="63">
        <v>1</v>
      </c>
    </row>
    <row r="404" spans="2:10" x14ac:dyDescent="0.2">
      <c r="B404" t="s">
        <v>191</v>
      </c>
      <c r="C404" s="63">
        <v>325</v>
      </c>
      <c r="D404" s="24">
        <f t="shared" si="14"/>
        <v>111</v>
      </c>
      <c r="F404" t="s">
        <v>819</v>
      </c>
      <c r="G404" s="63">
        <v>1</v>
      </c>
      <c r="H404" s="63"/>
      <c r="I404" s="63"/>
      <c r="J404" s="63">
        <v>1</v>
      </c>
    </row>
    <row r="405" spans="2:10" x14ac:dyDescent="0.2">
      <c r="B405" t="s">
        <v>969</v>
      </c>
      <c r="C405" s="63">
        <v>325</v>
      </c>
      <c r="D405" s="24">
        <f t="shared" si="14"/>
        <v>111</v>
      </c>
      <c r="F405" t="s">
        <v>998</v>
      </c>
      <c r="G405" s="63">
        <v>1</v>
      </c>
      <c r="H405" s="63"/>
      <c r="I405" s="63"/>
      <c r="J405" s="63">
        <v>1</v>
      </c>
    </row>
    <row r="406" spans="2:10" x14ac:dyDescent="0.2">
      <c r="B406" t="s">
        <v>494</v>
      </c>
      <c r="C406" s="63">
        <v>200</v>
      </c>
      <c r="D406" s="24">
        <f t="shared" si="14"/>
        <v>360</v>
      </c>
      <c r="F406" t="s">
        <v>820</v>
      </c>
      <c r="G406" s="63">
        <v>1</v>
      </c>
      <c r="H406" s="63"/>
      <c r="I406" s="63"/>
      <c r="J406" s="63">
        <v>1</v>
      </c>
    </row>
    <row r="407" spans="2:10" x14ac:dyDescent="0.2">
      <c r="B407" t="s">
        <v>488</v>
      </c>
      <c r="C407" s="63">
        <v>310</v>
      </c>
      <c r="D407" s="24">
        <f t="shared" si="14"/>
        <v>129</v>
      </c>
      <c r="F407" t="s">
        <v>680</v>
      </c>
      <c r="G407" s="63">
        <v>1</v>
      </c>
      <c r="H407" s="63"/>
      <c r="I407" s="63"/>
      <c r="J407" s="63">
        <v>1</v>
      </c>
    </row>
    <row r="408" spans="2:10" x14ac:dyDescent="0.2">
      <c r="B408" t="s">
        <v>556</v>
      </c>
      <c r="C408" s="63">
        <v>375</v>
      </c>
      <c r="D408" s="24">
        <f t="shared" si="14"/>
        <v>73</v>
      </c>
      <c r="F408" t="s">
        <v>821</v>
      </c>
      <c r="G408" s="63">
        <v>1</v>
      </c>
      <c r="H408" s="63"/>
      <c r="I408" s="63"/>
      <c r="J408" s="63">
        <v>1</v>
      </c>
    </row>
    <row r="409" spans="2:10" x14ac:dyDescent="0.2">
      <c r="B409" t="s">
        <v>553</v>
      </c>
      <c r="C409" s="63">
        <v>505</v>
      </c>
      <c r="D409" s="24">
        <f t="shared" si="14"/>
        <v>13</v>
      </c>
      <c r="F409" t="s">
        <v>786</v>
      </c>
      <c r="G409" s="63">
        <v>1</v>
      </c>
      <c r="H409" s="63"/>
      <c r="I409" s="63"/>
      <c r="J409" s="63">
        <v>1</v>
      </c>
    </row>
    <row r="410" spans="2:10" x14ac:dyDescent="0.2">
      <c r="B410" t="s">
        <v>312</v>
      </c>
      <c r="C410" s="63">
        <v>280</v>
      </c>
      <c r="D410" s="24">
        <f t="shared" si="14"/>
        <v>172</v>
      </c>
      <c r="F410" t="s">
        <v>787</v>
      </c>
      <c r="G410" s="63">
        <v>1</v>
      </c>
      <c r="H410" s="63"/>
      <c r="I410" s="63"/>
      <c r="J410" s="63">
        <v>1</v>
      </c>
    </row>
    <row r="411" spans="2:10" x14ac:dyDescent="0.2">
      <c r="B411" t="s">
        <v>310</v>
      </c>
      <c r="C411" s="63">
        <v>280</v>
      </c>
      <c r="D411" s="24">
        <f t="shared" si="14"/>
        <v>172</v>
      </c>
      <c r="F411" t="s">
        <v>445</v>
      </c>
      <c r="G411" s="63">
        <v>1</v>
      </c>
      <c r="H411" s="63"/>
      <c r="I411" s="63"/>
      <c r="J411" s="63">
        <v>1</v>
      </c>
    </row>
    <row r="412" spans="2:10" x14ac:dyDescent="0.2">
      <c r="B412" t="s">
        <v>794</v>
      </c>
      <c r="C412" s="63">
        <v>275</v>
      </c>
      <c r="D412" s="24">
        <f t="shared" si="14"/>
        <v>186</v>
      </c>
      <c r="F412" t="s">
        <v>521</v>
      </c>
      <c r="G412" s="63">
        <v>1</v>
      </c>
      <c r="H412" s="63"/>
      <c r="I412" s="63"/>
      <c r="J412" s="63">
        <v>1</v>
      </c>
    </row>
    <row r="413" spans="2:10" x14ac:dyDescent="0.2">
      <c r="B413" t="s">
        <v>793</v>
      </c>
      <c r="C413" s="63">
        <v>325</v>
      </c>
      <c r="D413" s="24">
        <f t="shared" si="14"/>
        <v>111</v>
      </c>
      <c r="F413" t="s">
        <v>164</v>
      </c>
      <c r="G413" s="63">
        <v>1</v>
      </c>
      <c r="H413" s="63"/>
      <c r="I413" s="63"/>
      <c r="J413" s="63">
        <v>1</v>
      </c>
    </row>
    <row r="414" spans="2:10" x14ac:dyDescent="0.2">
      <c r="B414" t="s">
        <v>903</v>
      </c>
      <c r="C414" s="63">
        <v>370</v>
      </c>
      <c r="D414" s="24">
        <f t="shared" si="14"/>
        <v>75</v>
      </c>
      <c r="F414" t="s">
        <v>284</v>
      </c>
      <c r="G414" s="63">
        <v>1</v>
      </c>
      <c r="H414" s="63"/>
      <c r="I414" s="63"/>
      <c r="J414" s="63">
        <v>1</v>
      </c>
    </row>
    <row r="415" spans="2:10" x14ac:dyDescent="0.2">
      <c r="B415" t="s">
        <v>267</v>
      </c>
      <c r="C415" s="63">
        <v>140</v>
      </c>
      <c r="D415" s="24">
        <f t="shared" si="14"/>
        <v>541</v>
      </c>
      <c r="F415" t="s">
        <v>281</v>
      </c>
      <c r="G415" s="63">
        <v>1</v>
      </c>
      <c r="H415" s="63"/>
      <c r="I415" s="63"/>
      <c r="J415" s="63">
        <v>1</v>
      </c>
    </row>
    <row r="416" spans="2:10" x14ac:dyDescent="0.2">
      <c r="B416" t="s">
        <v>558</v>
      </c>
      <c r="C416" s="63">
        <v>310</v>
      </c>
      <c r="D416" s="24">
        <f t="shared" si="14"/>
        <v>129</v>
      </c>
      <c r="F416" t="s">
        <v>241</v>
      </c>
      <c r="G416" s="63">
        <v>1</v>
      </c>
      <c r="H416" s="63"/>
      <c r="I416" s="63"/>
      <c r="J416" s="63">
        <v>1</v>
      </c>
    </row>
    <row r="417" spans="2:10" x14ac:dyDescent="0.2">
      <c r="B417" t="s">
        <v>818</v>
      </c>
      <c r="C417" s="63">
        <v>145</v>
      </c>
      <c r="D417" s="24">
        <f t="shared" si="14"/>
        <v>528</v>
      </c>
      <c r="F417" t="s">
        <v>462</v>
      </c>
      <c r="G417" s="63">
        <v>1</v>
      </c>
      <c r="H417" s="63"/>
      <c r="I417" s="63"/>
      <c r="J417" s="63">
        <v>1</v>
      </c>
    </row>
    <row r="418" spans="2:10" x14ac:dyDescent="0.2">
      <c r="B418" t="s">
        <v>918</v>
      </c>
      <c r="C418" s="63">
        <v>145</v>
      </c>
      <c r="D418" s="24">
        <f t="shared" si="14"/>
        <v>528</v>
      </c>
      <c r="F418" t="s">
        <v>287</v>
      </c>
      <c r="G418" s="63">
        <v>1</v>
      </c>
      <c r="H418" s="63"/>
      <c r="I418" s="63"/>
      <c r="J418" s="63">
        <v>1</v>
      </c>
    </row>
    <row r="419" spans="2:10" x14ac:dyDescent="0.2">
      <c r="B419" t="s">
        <v>812</v>
      </c>
      <c r="C419" s="63">
        <v>190</v>
      </c>
      <c r="D419" s="24">
        <f t="shared" si="14"/>
        <v>400</v>
      </c>
      <c r="F419" t="s">
        <v>502</v>
      </c>
      <c r="G419" s="63">
        <v>1</v>
      </c>
      <c r="H419" s="63"/>
      <c r="I419" s="63"/>
      <c r="J419" s="63">
        <v>1</v>
      </c>
    </row>
    <row r="420" spans="2:10" x14ac:dyDescent="0.2">
      <c r="B420" t="s">
        <v>639</v>
      </c>
      <c r="C420" s="63">
        <v>215</v>
      </c>
      <c r="D420" s="24">
        <f t="shared" si="14"/>
        <v>319</v>
      </c>
      <c r="F420" t="s">
        <v>242</v>
      </c>
      <c r="G420" s="63">
        <v>1</v>
      </c>
      <c r="H420" s="63"/>
      <c r="I420" s="63"/>
      <c r="J420" s="63">
        <v>1</v>
      </c>
    </row>
    <row r="421" spans="2:10" x14ac:dyDescent="0.2">
      <c r="B421" t="s">
        <v>942</v>
      </c>
      <c r="C421" s="63">
        <v>135</v>
      </c>
      <c r="D421" s="24">
        <f t="shared" si="14"/>
        <v>562</v>
      </c>
      <c r="F421" t="s">
        <v>252</v>
      </c>
      <c r="G421" s="63">
        <v>1</v>
      </c>
      <c r="H421" s="63"/>
      <c r="I421" s="63"/>
      <c r="J421" s="63">
        <v>1</v>
      </c>
    </row>
    <row r="422" spans="2:10" x14ac:dyDescent="0.2">
      <c r="B422" t="s">
        <v>786</v>
      </c>
      <c r="C422" s="63">
        <v>175</v>
      </c>
      <c r="D422" s="24">
        <f t="shared" si="14"/>
        <v>453</v>
      </c>
      <c r="F422" t="s">
        <v>288</v>
      </c>
      <c r="G422" s="63">
        <v>1</v>
      </c>
      <c r="H422" s="63"/>
      <c r="I422" s="63"/>
      <c r="J422" s="63">
        <v>1</v>
      </c>
    </row>
    <row r="423" spans="2:10" x14ac:dyDescent="0.2">
      <c r="B423" t="s">
        <v>539</v>
      </c>
      <c r="C423" s="63">
        <v>330</v>
      </c>
      <c r="D423" s="24">
        <f t="shared" si="14"/>
        <v>105</v>
      </c>
      <c r="F423" t="s">
        <v>574</v>
      </c>
      <c r="G423" s="63">
        <v>1</v>
      </c>
      <c r="H423" s="63"/>
      <c r="I423" s="63"/>
      <c r="J423" s="63">
        <v>1</v>
      </c>
    </row>
    <row r="424" spans="2:10" x14ac:dyDescent="0.2">
      <c r="B424" t="s">
        <v>964</v>
      </c>
      <c r="C424" s="63">
        <v>205</v>
      </c>
      <c r="D424" s="24">
        <f t="shared" si="14"/>
        <v>352</v>
      </c>
      <c r="F424" t="s">
        <v>289</v>
      </c>
      <c r="G424" s="63">
        <v>1</v>
      </c>
      <c r="H424" s="63"/>
      <c r="I424" s="63"/>
      <c r="J424" s="63">
        <v>1</v>
      </c>
    </row>
    <row r="425" spans="2:10" x14ac:dyDescent="0.2">
      <c r="B425" t="s">
        <v>642</v>
      </c>
      <c r="C425" s="63">
        <v>190</v>
      </c>
      <c r="D425" s="24">
        <f t="shared" si="14"/>
        <v>400</v>
      </c>
      <c r="F425" t="s">
        <v>453</v>
      </c>
      <c r="G425" s="63">
        <v>1</v>
      </c>
      <c r="H425" s="63"/>
      <c r="I425" s="63"/>
      <c r="J425" s="63">
        <v>1</v>
      </c>
    </row>
    <row r="426" spans="2:10" x14ac:dyDescent="0.2">
      <c r="B426" t="s">
        <v>292</v>
      </c>
      <c r="C426" s="63">
        <v>240</v>
      </c>
      <c r="D426" s="24">
        <f t="shared" si="14"/>
        <v>246</v>
      </c>
      <c r="F426" t="s">
        <v>290</v>
      </c>
      <c r="G426" s="63">
        <v>1</v>
      </c>
      <c r="H426" s="63"/>
      <c r="I426" s="63"/>
      <c r="J426" s="63">
        <v>1</v>
      </c>
    </row>
    <row r="427" spans="2:10" x14ac:dyDescent="0.2">
      <c r="B427" t="s">
        <v>896</v>
      </c>
      <c r="C427" s="63">
        <v>250</v>
      </c>
      <c r="D427" s="24">
        <f t="shared" si="14"/>
        <v>229</v>
      </c>
      <c r="F427" t="s">
        <v>475</v>
      </c>
      <c r="G427" s="63">
        <v>1</v>
      </c>
      <c r="H427" s="63"/>
      <c r="I427" s="63"/>
      <c r="J427" s="63">
        <v>1</v>
      </c>
    </row>
    <row r="428" spans="2:10" x14ac:dyDescent="0.2">
      <c r="B428" t="s">
        <v>431</v>
      </c>
      <c r="C428" s="63">
        <v>385</v>
      </c>
      <c r="D428" s="24">
        <f t="shared" si="14"/>
        <v>68</v>
      </c>
      <c r="F428" t="s">
        <v>169</v>
      </c>
      <c r="G428" s="63">
        <v>1</v>
      </c>
      <c r="H428" s="63"/>
      <c r="I428" s="63"/>
      <c r="J428" s="63">
        <v>1</v>
      </c>
    </row>
    <row r="429" spans="2:10" x14ac:dyDescent="0.2">
      <c r="B429" t="s">
        <v>548</v>
      </c>
      <c r="C429" s="63">
        <v>175</v>
      </c>
      <c r="D429" s="24">
        <f t="shared" si="14"/>
        <v>453</v>
      </c>
      <c r="F429" t="s">
        <v>492</v>
      </c>
      <c r="G429" s="63">
        <v>1</v>
      </c>
      <c r="H429" s="63"/>
      <c r="I429" s="63"/>
      <c r="J429" s="63">
        <v>1</v>
      </c>
    </row>
    <row r="430" spans="2:10" x14ac:dyDescent="0.2">
      <c r="B430" t="s">
        <v>725</v>
      </c>
      <c r="C430" s="63">
        <v>220</v>
      </c>
      <c r="D430" s="24">
        <f t="shared" si="14"/>
        <v>298</v>
      </c>
      <c r="F430" t="s">
        <v>291</v>
      </c>
      <c r="G430" s="63">
        <v>1</v>
      </c>
      <c r="H430" s="63"/>
      <c r="I430" s="63"/>
      <c r="J430" s="63">
        <v>1</v>
      </c>
    </row>
    <row r="431" spans="2:10" x14ac:dyDescent="0.2">
      <c r="B431" t="s">
        <v>631</v>
      </c>
      <c r="C431" s="63">
        <v>430</v>
      </c>
      <c r="D431" s="24">
        <f t="shared" si="14"/>
        <v>44</v>
      </c>
      <c r="F431" t="s">
        <v>251</v>
      </c>
      <c r="G431" s="63">
        <v>1</v>
      </c>
      <c r="H431" s="63"/>
      <c r="I431" s="63"/>
      <c r="J431" s="63">
        <v>1</v>
      </c>
    </row>
    <row r="432" spans="2:10" x14ac:dyDescent="0.2">
      <c r="B432" t="s">
        <v>563</v>
      </c>
      <c r="C432" s="63">
        <v>240</v>
      </c>
      <c r="D432" s="24">
        <f t="shared" si="14"/>
        <v>246</v>
      </c>
      <c r="F432" t="s">
        <v>292</v>
      </c>
      <c r="G432" s="63">
        <v>1</v>
      </c>
      <c r="H432" s="63"/>
      <c r="I432" s="63"/>
      <c r="J432" s="63">
        <v>1</v>
      </c>
    </row>
    <row r="433" spans="2:10" x14ac:dyDescent="0.2">
      <c r="B433" t="s">
        <v>598</v>
      </c>
      <c r="C433" s="63">
        <v>185</v>
      </c>
      <c r="D433" s="24">
        <f t="shared" si="14"/>
        <v>421</v>
      </c>
      <c r="F433" t="s">
        <v>529</v>
      </c>
      <c r="G433" s="63">
        <v>1</v>
      </c>
      <c r="H433" s="63"/>
      <c r="I433" s="63"/>
      <c r="J433" s="63">
        <v>1</v>
      </c>
    </row>
    <row r="434" spans="2:10" x14ac:dyDescent="0.2">
      <c r="B434" t="s">
        <v>618</v>
      </c>
      <c r="C434" s="63">
        <v>325</v>
      </c>
      <c r="D434" s="24">
        <f t="shared" si="14"/>
        <v>111</v>
      </c>
      <c r="F434" t="s">
        <v>293</v>
      </c>
      <c r="G434" s="63">
        <v>1</v>
      </c>
      <c r="H434" s="63"/>
      <c r="I434" s="63"/>
      <c r="J434" s="63">
        <v>1</v>
      </c>
    </row>
    <row r="435" spans="2:10" x14ac:dyDescent="0.2">
      <c r="B435" t="s">
        <v>383</v>
      </c>
      <c r="C435" s="63">
        <v>215</v>
      </c>
      <c r="D435" s="24">
        <f t="shared" si="14"/>
        <v>319</v>
      </c>
      <c r="F435" t="s">
        <v>549</v>
      </c>
      <c r="G435" s="63">
        <v>1</v>
      </c>
      <c r="H435" s="63"/>
      <c r="I435" s="63"/>
      <c r="J435" s="63">
        <v>1</v>
      </c>
    </row>
    <row r="436" spans="2:10" x14ac:dyDescent="0.2">
      <c r="B436" t="s">
        <v>855</v>
      </c>
      <c r="C436" s="63">
        <v>420</v>
      </c>
      <c r="D436" s="24">
        <f t="shared" si="14"/>
        <v>50</v>
      </c>
      <c r="F436" t="s">
        <v>294</v>
      </c>
      <c r="G436" s="63">
        <v>1</v>
      </c>
      <c r="H436" s="63"/>
      <c r="I436" s="63"/>
      <c r="J436" s="63">
        <v>1</v>
      </c>
    </row>
    <row r="437" spans="2:10" x14ac:dyDescent="0.2">
      <c r="B437" t="s">
        <v>644</v>
      </c>
      <c r="C437" s="63">
        <v>175</v>
      </c>
      <c r="D437" s="24">
        <f t="shared" si="14"/>
        <v>453</v>
      </c>
      <c r="F437" t="s">
        <v>566</v>
      </c>
      <c r="G437" s="63">
        <v>1</v>
      </c>
      <c r="H437" s="63"/>
      <c r="I437" s="63"/>
      <c r="J437" s="63">
        <v>1</v>
      </c>
    </row>
    <row r="438" spans="2:10" x14ac:dyDescent="0.2">
      <c r="B438" t="s">
        <v>616</v>
      </c>
      <c r="C438" s="63">
        <v>450</v>
      </c>
      <c r="D438" s="24">
        <f t="shared" si="14"/>
        <v>37</v>
      </c>
      <c r="F438" t="s">
        <v>172</v>
      </c>
      <c r="G438" s="63">
        <v>1</v>
      </c>
      <c r="H438" s="63"/>
      <c r="I438" s="63"/>
      <c r="J438" s="63">
        <v>1</v>
      </c>
    </row>
    <row r="439" spans="2:10" x14ac:dyDescent="0.2">
      <c r="B439" t="s">
        <v>530</v>
      </c>
      <c r="C439" s="63">
        <v>120</v>
      </c>
      <c r="D439" s="24">
        <f t="shared" si="14"/>
        <v>596</v>
      </c>
      <c r="F439" t="s">
        <v>586</v>
      </c>
      <c r="G439" s="63">
        <v>1</v>
      </c>
      <c r="H439" s="63"/>
      <c r="I439" s="63"/>
      <c r="J439" s="63">
        <v>1</v>
      </c>
    </row>
    <row r="440" spans="2:10" x14ac:dyDescent="0.2">
      <c r="B440" t="s">
        <v>878</v>
      </c>
      <c r="C440" s="63">
        <v>225</v>
      </c>
      <c r="D440" s="24">
        <f t="shared" si="14"/>
        <v>291</v>
      </c>
      <c r="F440" t="s">
        <v>171</v>
      </c>
      <c r="G440" s="63">
        <v>1</v>
      </c>
      <c r="H440" s="63"/>
      <c r="I440" s="63"/>
      <c r="J440" s="63">
        <v>1</v>
      </c>
    </row>
    <row r="441" spans="2:10" x14ac:dyDescent="0.2">
      <c r="B441" t="s">
        <v>666</v>
      </c>
      <c r="C441" s="63">
        <v>100</v>
      </c>
      <c r="D441" s="24">
        <f t="shared" si="14"/>
        <v>626</v>
      </c>
      <c r="F441" t="s">
        <v>449</v>
      </c>
      <c r="G441" s="63">
        <v>1</v>
      </c>
      <c r="H441" s="63"/>
      <c r="I441" s="63"/>
      <c r="J441" s="63">
        <v>1</v>
      </c>
    </row>
    <row r="442" spans="2:10" x14ac:dyDescent="0.2">
      <c r="B442" t="s">
        <v>752</v>
      </c>
      <c r="C442" s="63">
        <v>230</v>
      </c>
      <c r="D442" s="24">
        <f t="shared" si="14"/>
        <v>272</v>
      </c>
      <c r="F442" t="s">
        <v>168</v>
      </c>
      <c r="G442" s="63">
        <v>1</v>
      </c>
      <c r="H442" s="63"/>
      <c r="I442" s="63"/>
      <c r="J442" s="63">
        <v>1</v>
      </c>
    </row>
    <row r="443" spans="2:10" x14ac:dyDescent="0.2">
      <c r="B443" t="s">
        <v>168</v>
      </c>
      <c r="C443" s="63">
        <v>140</v>
      </c>
      <c r="D443" s="24">
        <f t="shared" si="14"/>
        <v>541</v>
      </c>
      <c r="F443" t="s">
        <v>275</v>
      </c>
      <c r="G443" s="63">
        <v>1</v>
      </c>
      <c r="H443" s="63"/>
      <c r="I443" s="63"/>
      <c r="J443" s="63">
        <v>1</v>
      </c>
    </row>
    <row r="444" spans="2:10" x14ac:dyDescent="0.2">
      <c r="B444" t="s">
        <v>192</v>
      </c>
      <c r="C444" s="63">
        <v>220</v>
      </c>
      <c r="D444" s="24">
        <f t="shared" si="14"/>
        <v>298</v>
      </c>
      <c r="F444" t="s">
        <v>254</v>
      </c>
      <c r="G444" s="63">
        <v>1</v>
      </c>
      <c r="H444" s="63"/>
      <c r="I444" s="63"/>
      <c r="J444" s="63">
        <v>1</v>
      </c>
    </row>
    <row r="445" spans="2:10" x14ac:dyDescent="0.2">
      <c r="B445" t="s">
        <v>190</v>
      </c>
      <c r="C445" s="63">
        <v>370</v>
      </c>
      <c r="D445" s="24">
        <f t="shared" si="14"/>
        <v>75</v>
      </c>
      <c r="F445" t="s">
        <v>466</v>
      </c>
      <c r="G445" s="63">
        <v>1</v>
      </c>
      <c r="H445" s="63"/>
      <c r="I445" s="63"/>
      <c r="J445" s="63">
        <v>1</v>
      </c>
    </row>
    <row r="446" spans="2:10" x14ac:dyDescent="0.2">
      <c r="B446" t="s">
        <v>802</v>
      </c>
      <c r="C446" s="63">
        <v>125</v>
      </c>
      <c r="D446" s="24">
        <f t="shared" si="14"/>
        <v>587</v>
      </c>
      <c r="F446" t="s">
        <v>296</v>
      </c>
      <c r="G446" s="63">
        <v>1</v>
      </c>
      <c r="H446" s="63"/>
      <c r="I446" s="63"/>
      <c r="J446" s="63">
        <v>1</v>
      </c>
    </row>
    <row r="447" spans="2:10" x14ac:dyDescent="0.2">
      <c r="B447" t="s">
        <v>809</v>
      </c>
      <c r="C447" s="63">
        <v>220</v>
      </c>
      <c r="D447" s="24">
        <f t="shared" si="14"/>
        <v>298</v>
      </c>
      <c r="F447" t="s">
        <v>479</v>
      </c>
      <c r="G447" s="63">
        <v>1</v>
      </c>
      <c r="H447" s="63"/>
      <c r="I447" s="63"/>
      <c r="J447" s="63">
        <v>1</v>
      </c>
    </row>
    <row r="448" spans="2:10" x14ac:dyDescent="0.2">
      <c r="B448" t="s">
        <v>840</v>
      </c>
      <c r="C448" s="63">
        <v>250</v>
      </c>
      <c r="D448" s="24">
        <f t="shared" si="14"/>
        <v>229</v>
      </c>
      <c r="F448" t="s">
        <v>297</v>
      </c>
      <c r="G448" s="63">
        <v>1</v>
      </c>
      <c r="H448" s="63"/>
      <c r="I448" s="63"/>
      <c r="J448" s="63">
        <v>1</v>
      </c>
    </row>
    <row r="449" spans="2:10" x14ac:dyDescent="0.2">
      <c r="B449" t="s">
        <v>847</v>
      </c>
      <c r="C449" s="63">
        <v>145</v>
      </c>
      <c r="D449" s="24">
        <f t="shared" si="14"/>
        <v>528</v>
      </c>
      <c r="F449" t="s">
        <v>163</v>
      </c>
      <c r="G449" s="63">
        <v>1</v>
      </c>
      <c r="H449" s="63"/>
      <c r="I449" s="63"/>
      <c r="J449" s="63">
        <v>1</v>
      </c>
    </row>
    <row r="450" spans="2:10" x14ac:dyDescent="0.2">
      <c r="B450" t="s">
        <v>277</v>
      </c>
      <c r="C450" s="63">
        <v>180</v>
      </c>
      <c r="D450" s="24">
        <f t="shared" si="14"/>
        <v>429</v>
      </c>
      <c r="F450" t="s">
        <v>255</v>
      </c>
      <c r="G450" s="63">
        <v>1</v>
      </c>
      <c r="H450" s="63"/>
      <c r="I450" s="63"/>
      <c r="J450" s="63">
        <v>1</v>
      </c>
    </row>
    <row r="451" spans="2:10" x14ac:dyDescent="0.2">
      <c r="B451" t="s">
        <v>453</v>
      </c>
      <c r="C451" s="63">
        <v>120</v>
      </c>
      <c r="D451" s="24">
        <f t="shared" ref="D451:D514" si="15">IF(ISBLANK(C451),"",_xlfn.RANK.EQ(C451,tScores))</f>
        <v>596</v>
      </c>
      <c r="F451" t="s">
        <v>496</v>
      </c>
      <c r="G451" s="63">
        <v>1</v>
      </c>
      <c r="H451" s="63"/>
      <c r="I451" s="63"/>
      <c r="J451" s="63">
        <v>1</v>
      </c>
    </row>
    <row r="452" spans="2:10" x14ac:dyDescent="0.2">
      <c r="B452" t="s">
        <v>505</v>
      </c>
      <c r="C452" s="63">
        <v>210</v>
      </c>
      <c r="D452" s="24">
        <f t="shared" si="15"/>
        <v>329</v>
      </c>
      <c r="F452" t="s">
        <v>299</v>
      </c>
      <c r="G452" s="63">
        <v>1</v>
      </c>
      <c r="H452" s="63"/>
      <c r="I452" s="63"/>
      <c r="J452" s="63">
        <v>1</v>
      </c>
    </row>
    <row r="453" spans="2:10" x14ac:dyDescent="0.2">
      <c r="B453" t="s">
        <v>410</v>
      </c>
      <c r="C453" s="63">
        <v>390</v>
      </c>
      <c r="D453" s="24">
        <f t="shared" si="15"/>
        <v>64</v>
      </c>
      <c r="F453" t="s">
        <v>506</v>
      </c>
      <c r="G453" s="63">
        <v>1</v>
      </c>
      <c r="H453" s="63"/>
      <c r="I453" s="63"/>
      <c r="J453" s="63">
        <v>1</v>
      </c>
    </row>
    <row r="454" spans="2:10" x14ac:dyDescent="0.2">
      <c r="B454" t="s">
        <v>271</v>
      </c>
      <c r="C454" s="63">
        <v>80</v>
      </c>
      <c r="D454" s="24">
        <f t="shared" si="15"/>
        <v>644</v>
      </c>
      <c r="F454" t="s">
        <v>300</v>
      </c>
      <c r="G454" s="63">
        <v>1</v>
      </c>
      <c r="H454" s="63"/>
      <c r="I454" s="63"/>
      <c r="J454" s="63">
        <v>1</v>
      </c>
    </row>
    <row r="455" spans="2:10" x14ac:dyDescent="0.2">
      <c r="B455" t="s">
        <v>165</v>
      </c>
      <c r="C455" s="63">
        <v>120</v>
      </c>
      <c r="D455" s="24">
        <f t="shared" si="15"/>
        <v>596</v>
      </c>
      <c r="F455" t="s">
        <v>517</v>
      </c>
      <c r="G455" s="63">
        <v>1</v>
      </c>
      <c r="H455" s="63"/>
      <c r="I455" s="63"/>
      <c r="J455" s="63">
        <v>1</v>
      </c>
    </row>
    <row r="456" spans="2:10" x14ac:dyDescent="0.2">
      <c r="B456" t="s">
        <v>562</v>
      </c>
      <c r="C456" s="63">
        <v>260</v>
      </c>
      <c r="D456" s="24">
        <f t="shared" si="15"/>
        <v>207</v>
      </c>
      <c r="F456" t="s">
        <v>174</v>
      </c>
      <c r="G456" s="63">
        <v>1</v>
      </c>
      <c r="H456" s="63"/>
      <c r="I456" s="63"/>
      <c r="J456" s="63">
        <v>1</v>
      </c>
    </row>
    <row r="457" spans="2:10" x14ac:dyDescent="0.2">
      <c r="B457" t="s">
        <v>879</v>
      </c>
      <c r="C457" s="63">
        <v>185</v>
      </c>
      <c r="D457" s="24">
        <f t="shared" si="15"/>
        <v>421</v>
      </c>
      <c r="F457" t="s">
        <v>525</v>
      </c>
      <c r="G457" s="63">
        <v>1</v>
      </c>
      <c r="H457" s="63"/>
      <c r="I457" s="63"/>
      <c r="J457" s="63">
        <v>1</v>
      </c>
    </row>
    <row r="458" spans="2:10" x14ac:dyDescent="0.2">
      <c r="B458" t="s">
        <v>463</v>
      </c>
      <c r="C458" s="63">
        <v>180</v>
      </c>
      <c r="D458" s="24">
        <f t="shared" si="15"/>
        <v>429</v>
      </c>
      <c r="F458" t="s">
        <v>301</v>
      </c>
      <c r="G458" s="63">
        <v>1</v>
      </c>
      <c r="H458" s="63"/>
      <c r="I458" s="63"/>
      <c r="J458" s="63">
        <v>1</v>
      </c>
    </row>
    <row r="459" spans="2:10" x14ac:dyDescent="0.2">
      <c r="B459" t="s">
        <v>686</v>
      </c>
      <c r="C459" s="63">
        <v>210</v>
      </c>
      <c r="D459" s="24">
        <f t="shared" si="15"/>
        <v>329</v>
      </c>
      <c r="F459" t="s">
        <v>533</v>
      </c>
      <c r="G459" s="63">
        <v>1</v>
      </c>
      <c r="H459" s="63"/>
      <c r="I459" s="63"/>
      <c r="J459" s="63">
        <v>1</v>
      </c>
    </row>
    <row r="460" spans="2:10" x14ac:dyDescent="0.2">
      <c r="B460" t="s">
        <v>717</v>
      </c>
      <c r="C460" s="63">
        <v>95</v>
      </c>
      <c r="D460" s="24">
        <f t="shared" si="15"/>
        <v>635</v>
      </c>
      <c r="F460" t="s">
        <v>302</v>
      </c>
      <c r="G460" s="63">
        <v>1</v>
      </c>
      <c r="H460" s="63"/>
      <c r="I460" s="63"/>
      <c r="J460" s="63">
        <v>1</v>
      </c>
    </row>
    <row r="461" spans="2:10" x14ac:dyDescent="0.2">
      <c r="B461" t="s">
        <v>958</v>
      </c>
      <c r="C461" s="63">
        <v>505</v>
      </c>
      <c r="D461" s="24">
        <f t="shared" si="15"/>
        <v>13</v>
      </c>
      <c r="F461" t="s">
        <v>545</v>
      </c>
      <c r="G461" s="63">
        <v>1</v>
      </c>
      <c r="H461" s="63"/>
      <c r="I461" s="63"/>
      <c r="J461" s="63">
        <v>1</v>
      </c>
    </row>
    <row r="462" spans="2:10" x14ac:dyDescent="0.2">
      <c r="B462" t="s">
        <v>838</v>
      </c>
      <c r="C462" s="63">
        <v>400</v>
      </c>
      <c r="D462" s="24">
        <f t="shared" si="15"/>
        <v>54</v>
      </c>
      <c r="F462" t="s">
        <v>303</v>
      </c>
      <c r="G462" s="63">
        <v>1</v>
      </c>
      <c r="H462" s="63"/>
      <c r="I462" s="63"/>
      <c r="J462" s="63">
        <v>1</v>
      </c>
    </row>
    <row r="463" spans="2:10" x14ac:dyDescent="0.2">
      <c r="B463" t="s">
        <v>647</v>
      </c>
      <c r="C463" s="63">
        <v>140</v>
      </c>
      <c r="D463" s="24">
        <f t="shared" si="15"/>
        <v>541</v>
      </c>
      <c r="F463" t="s">
        <v>182</v>
      </c>
      <c r="G463" s="63">
        <v>1</v>
      </c>
      <c r="H463" s="63"/>
      <c r="I463" s="63"/>
      <c r="J463" s="63">
        <v>1</v>
      </c>
    </row>
    <row r="464" spans="2:10" x14ac:dyDescent="0.2">
      <c r="B464" t="s">
        <v>600</v>
      </c>
      <c r="C464" s="63">
        <v>170</v>
      </c>
      <c r="D464" s="24">
        <f t="shared" si="15"/>
        <v>465</v>
      </c>
      <c r="F464" t="s">
        <v>304</v>
      </c>
      <c r="G464" s="63">
        <v>1</v>
      </c>
      <c r="H464" s="63"/>
      <c r="I464" s="63"/>
      <c r="J464" s="63">
        <v>1</v>
      </c>
    </row>
    <row r="465" spans="2:10" x14ac:dyDescent="0.2">
      <c r="B465" t="s">
        <v>601</v>
      </c>
      <c r="C465" s="63">
        <v>130</v>
      </c>
      <c r="D465" s="24">
        <f t="shared" si="15"/>
        <v>574</v>
      </c>
      <c r="F465" t="s">
        <v>562</v>
      </c>
      <c r="G465" s="63">
        <v>1</v>
      </c>
      <c r="H465" s="63"/>
      <c r="I465" s="63"/>
      <c r="J465" s="63">
        <v>1</v>
      </c>
    </row>
    <row r="466" spans="2:10" x14ac:dyDescent="0.2">
      <c r="B466" t="s">
        <v>252</v>
      </c>
      <c r="C466" s="63">
        <v>240</v>
      </c>
      <c r="D466" s="24">
        <f t="shared" si="15"/>
        <v>246</v>
      </c>
      <c r="F466" t="s">
        <v>305</v>
      </c>
      <c r="G466" s="63">
        <v>1</v>
      </c>
      <c r="H466" s="63"/>
      <c r="I466" s="63"/>
      <c r="J466" s="63">
        <v>1</v>
      </c>
    </row>
    <row r="467" spans="2:10" x14ac:dyDescent="0.2">
      <c r="B467" t="s">
        <v>701</v>
      </c>
      <c r="C467" s="63">
        <v>190</v>
      </c>
      <c r="D467" s="24">
        <f t="shared" si="15"/>
        <v>400</v>
      </c>
      <c r="F467" t="s">
        <v>570</v>
      </c>
      <c r="G467" s="63">
        <v>1</v>
      </c>
      <c r="H467" s="63"/>
      <c r="I467" s="63"/>
      <c r="J467" s="63">
        <v>1</v>
      </c>
    </row>
    <row r="468" spans="2:10" x14ac:dyDescent="0.2">
      <c r="B468" t="s">
        <v>385</v>
      </c>
      <c r="C468" s="63">
        <v>190</v>
      </c>
      <c r="D468" s="24">
        <f t="shared" si="15"/>
        <v>400</v>
      </c>
      <c r="F468" t="s">
        <v>306</v>
      </c>
      <c r="G468" s="63">
        <v>1</v>
      </c>
      <c r="H468" s="63"/>
      <c r="I468" s="63"/>
      <c r="J468" s="63">
        <v>1</v>
      </c>
    </row>
    <row r="469" spans="2:10" x14ac:dyDescent="0.2">
      <c r="B469" t="s">
        <v>816</v>
      </c>
      <c r="C469" s="63">
        <v>170</v>
      </c>
      <c r="D469" s="24">
        <f t="shared" si="15"/>
        <v>465</v>
      </c>
      <c r="F469" t="s">
        <v>581</v>
      </c>
      <c r="G469" s="63">
        <v>1</v>
      </c>
      <c r="H469" s="63"/>
      <c r="I469" s="63"/>
      <c r="J469" s="63">
        <v>1</v>
      </c>
    </row>
    <row r="470" spans="2:10" x14ac:dyDescent="0.2">
      <c r="B470" t="s">
        <v>350</v>
      </c>
      <c r="C470" s="63">
        <v>280</v>
      </c>
      <c r="D470" s="24">
        <f t="shared" si="15"/>
        <v>172</v>
      </c>
      <c r="F470" t="s">
        <v>307</v>
      </c>
      <c r="G470" s="63">
        <v>1</v>
      </c>
      <c r="H470" s="63"/>
      <c r="I470" s="63"/>
      <c r="J470" s="63">
        <v>1</v>
      </c>
    </row>
    <row r="471" spans="2:10" x14ac:dyDescent="0.2">
      <c r="B471" t="s">
        <v>513</v>
      </c>
      <c r="C471" s="63">
        <v>535</v>
      </c>
      <c r="D471" s="24">
        <f t="shared" si="15"/>
        <v>4</v>
      </c>
      <c r="F471" t="s">
        <v>437</v>
      </c>
      <c r="G471" s="63">
        <v>1</v>
      </c>
      <c r="H471" s="63"/>
      <c r="I471" s="63"/>
      <c r="J471" s="63">
        <v>1</v>
      </c>
    </row>
    <row r="472" spans="2:10" x14ac:dyDescent="0.2">
      <c r="B472" t="s">
        <v>432</v>
      </c>
      <c r="C472" s="63">
        <v>430</v>
      </c>
      <c r="D472" s="24">
        <f t="shared" si="15"/>
        <v>44</v>
      </c>
      <c r="F472" t="s">
        <v>310</v>
      </c>
      <c r="G472" s="63">
        <v>1</v>
      </c>
      <c r="H472" s="63"/>
      <c r="I472" s="63"/>
      <c r="J472" s="63">
        <v>1</v>
      </c>
    </row>
    <row r="473" spans="2:10" x14ac:dyDescent="0.2">
      <c r="B473" t="s">
        <v>1030</v>
      </c>
      <c r="C473" s="63">
        <v>475</v>
      </c>
      <c r="D473" s="24">
        <f t="shared" si="15"/>
        <v>29</v>
      </c>
      <c r="F473" t="s">
        <v>447</v>
      </c>
      <c r="G473" s="63">
        <v>1</v>
      </c>
      <c r="H473" s="63"/>
      <c r="I473" s="63"/>
      <c r="J473" s="63">
        <v>1</v>
      </c>
    </row>
    <row r="474" spans="2:10" x14ac:dyDescent="0.2">
      <c r="B474" t="s">
        <v>321</v>
      </c>
      <c r="C474" s="63">
        <v>480</v>
      </c>
      <c r="D474" s="24">
        <f t="shared" si="15"/>
        <v>24</v>
      </c>
      <c r="F474" t="s">
        <v>243</v>
      </c>
      <c r="G474" s="63">
        <v>1</v>
      </c>
      <c r="H474" s="63"/>
      <c r="I474" s="63"/>
      <c r="J474" s="63">
        <v>1</v>
      </c>
    </row>
    <row r="475" spans="2:10" x14ac:dyDescent="0.2">
      <c r="B475" t="s">
        <v>908</v>
      </c>
      <c r="C475" s="63">
        <v>245</v>
      </c>
      <c r="D475" s="24">
        <f t="shared" si="15"/>
        <v>241</v>
      </c>
      <c r="F475" t="s">
        <v>451</v>
      </c>
      <c r="G475" s="63">
        <v>1</v>
      </c>
      <c r="H475" s="63"/>
      <c r="I475" s="63"/>
      <c r="J475" s="63">
        <v>1</v>
      </c>
    </row>
    <row r="476" spans="2:10" x14ac:dyDescent="0.2">
      <c r="B476" t="s">
        <v>730</v>
      </c>
      <c r="C476" s="63">
        <v>100</v>
      </c>
      <c r="D476" s="24">
        <f t="shared" si="15"/>
        <v>626</v>
      </c>
      <c r="F476" t="s">
        <v>312</v>
      </c>
      <c r="G476" s="63">
        <v>1</v>
      </c>
      <c r="H476" s="63"/>
      <c r="I476" s="63"/>
      <c r="J476" s="63">
        <v>1</v>
      </c>
    </row>
    <row r="477" spans="2:10" x14ac:dyDescent="0.2">
      <c r="B477" t="s">
        <v>409</v>
      </c>
      <c r="C477" s="63">
        <v>360</v>
      </c>
      <c r="D477" s="24">
        <f t="shared" si="15"/>
        <v>80</v>
      </c>
      <c r="F477" t="s">
        <v>274</v>
      </c>
      <c r="G477" s="63">
        <v>1</v>
      </c>
      <c r="H477" s="63"/>
      <c r="I477" s="63"/>
      <c r="J477" s="63">
        <v>1</v>
      </c>
    </row>
    <row r="478" spans="2:10" x14ac:dyDescent="0.2">
      <c r="B478" t="s">
        <v>993</v>
      </c>
      <c r="C478" s="63">
        <v>240</v>
      </c>
      <c r="D478" s="24">
        <f t="shared" si="15"/>
        <v>246</v>
      </c>
      <c r="F478" t="s">
        <v>257</v>
      </c>
      <c r="G478" s="63">
        <v>1</v>
      </c>
      <c r="H478" s="63"/>
      <c r="I478" s="63"/>
      <c r="J478" s="63">
        <v>1</v>
      </c>
    </row>
    <row r="479" spans="2:10" x14ac:dyDescent="0.2">
      <c r="B479" t="s">
        <v>998</v>
      </c>
      <c r="C479" s="63">
        <v>165</v>
      </c>
      <c r="D479" s="24">
        <f t="shared" si="15"/>
        <v>480</v>
      </c>
      <c r="F479" t="s">
        <v>460</v>
      </c>
      <c r="G479" s="63">
        <v>1</v>
      </c>
      <c r="H479" s="63"/>
      <c r="I479" s="63"/>
      <c r="J479" s="63">
        <v>1</v>
      </c>
    </row>
    <row r="480" spans="2:10" x14ac:dyDescent="0.2">
      <c r="B480" t="s">
        <v>619</v>
      </c>
      <c r="C480" s="63">
        <v>250</v>
      </c>
      <c r="D480" s="24">
        <f t="shared" si="15"/>
        <v>229</v>
      </c>
      <c r="F480" t="s">
        <v>314</v>
      </c>
      <c r="G480" s="63">
        <v>1</v>
      </c>
      <c r="H480" s="63"/>
      <c r="I480" s="63"/>
      <c r="J480" s="63">
        <v>1</v>
      </c>
    </row>
    <row r="481" spans="2:10" x14ac:dyDescent="0.2">
      <c r="B481" t="s">
        <v>626</v>
      </c>
      <c r="C481" s="63">
        <v>125</v>
      </c>
      <c r="D481" s="24">
        <f t="shared" si="15"/>
        <v>587</v>
      </c>
      <c r="F481" t="s">
        <v>464</v>
      </c>
      <c r="G481" s="63">
        <v>1</v>
      </c>
      <c r="H481" s="63"/>
      <c r="I481" s="63"/>
      <c r="J481" s="63">
        <v>1</v>
      </c>
    </row>
    <row r="482" spans="2:10" x14ac:dyDescent="0.2">
      <c r="B482" t="s">
        <v>376</v>
      </c>
      <c r="C482" s="63">
        <v>300</v>
      </c>
      <c r="D482" s="24">
        <f t="shared" si="15"/>
        <v>142</v>
      </c>
      <c r="F482" t="s">
        <v>315</v>
      </c>
      <c r="G482" s="63">
        <v>1</v>
      </c>
      <c r="H482" s="63"/>
      <c r="I482" s="63"/>
      <c r="J482" s="63">
        <v>1</v>
      </c>
    </row>
    <row r="483" spans="2:10" x14ac:dyDescent="0.2">
      <c r="B483" t="s">
        <v>378</v>
      </c>
      <c r="C483" s="63">
        <v>255</v>
      </c>
      <c r="D483" s="24">
        <f t="shared" si="15"/>
        <v>225</v>
      </c>
      <c r="F483" t="s">
        <v>468</v>
      </c>
      <c r="G483" s="63">
        <v>1</v>
      </c>
      <c r="H483" s="63"/>
      <c r="I483" s="63"/>
      <c r="J483" s="63">
        <v>1</v>
      </c>
    </row>
    <row r="484" spans="2:10" x14ac:dyDescent="0.2">
      <c r="B484" t="s">
        <v>449</v>
      </c>
      <c r="C484" s="63">
        <v>145</v>
      </c>
      <c r="D484" s="24">
        <f t="shared" si="15"/>
        <v>528</v>
      </c>
      <c r="F484" t="s">
        <v>316</v>
      </c>
      <c r="G484" s="63">
        <v>1</v>
      </c>
      <c r="H484" s="63"/>
      <c r="I484" s="63"/>
      <c r="J484" s="63">
        <v>1</v>
      </c>
    </row>
    <row r="485" spans="2:10" x14ac:dyDescent="0.2">
      <c r="B485" t="s">
        <v>783</v>
      </c>
      <c r="C485" s="63">
        <v>240</v>
      </c>
      <c r="D485" s="24">
        <f t="shared" si="15"/>
        <v>246</v>
      </c>
      <c r="F485" t="s">
        <v>189</v>
      </c>
      <c r="G485" s="63">
        <v>1</v>
      </c>
      <c r="H485" s="63"/>
      <c r="I485" s="63"/>
      <c r="J485" s="63">
        <v>1</v>
      </c>
    </row>
    <row r="486" spans="2:10" x14ac:dyDescent="0.2">
      <c r="B486" t="s">
        <v>171</v>
      </c>
      <c r="C486" s="63">
        <v>165</v>
      </c>
      <c r="D486" s="24">
        <f t="shared" si="15"/>
        <v>480</v>
      </c>
      <c r="F486" t="s">
        <v>317</v>
      </c>
      <c r="G486" s="63">
        <v>1</v>
      </c>
      <c r="H486" s="63"/>
      <c r="I486" s="63"/>
      <c r="J486" s="63">
        <v>1</v>
      </c>
    </row>
    <row r="487" spans="2:10" x14ac:dyDescent="0.2">
      <c r="B487" t="s">
        <v>461</v>
      </c>
      <c r="C487" s="63">
        <v>235</v>
      </c>
      <c r="D487" s="24">
        <f t="shared" si="15"/>
        <v>265</v>
      </c>
      <c r="F487" t="s">
        <v>481</v>
      </c>
      <c r="G487" s="63">
        <v>1</v>
      </c>
      <c r="H487" s="63"/>
      <c r="I487" s="63"/>
      <c r="J487" s="63">
        <v>1</v>
      </c>
    </row>
    <row r="488" spans="2:10" x14ac:dyDescent="0.2">
      <c r="B488" t="s">
        <v>466</v>
      </c>
      <c r="C488" s="63">
        <v>135</v>
      </c>
      <c r="D488" s="24">
        <f t="shared" si="15"/>
        <v>562</v>
      </c>
      <c r="F488" t="s">
        <v>318</v>
      </c>
      <c r="G488" s="63">
        <v>1</v>
      </c>
      <c r="H488" s="63"/>
      <c r="I488" s="63"/>
      <c r="J488" s="63">
        <v>1</v>
      </c>
    </row>
    <row r="489" spans="2:10" x14ac:dyDescent="0.2">
      <c r="B489" t="s">
        <v>571</v>
      </c>
      <c r="C489" s="63">
        <v>125</v>
      </c>
      <c r="D489" s="24">
        <f t="shared" si="15"/>
        <v>587</v>
      </c>
      <c r="F489" t="s">
        <v>486</v>
      </c>
      <c r="G489" s="63">
        <v>1</v>
      </c>
      <c r="H489" s="63"/>
      <c r="I489" s="63"/>
      <c r="J489" s="63">
        <v>1</v>
      </c>
    </row>
    <row r="490" spans="2:10" x14ac:dyDescent="0.2">
      <c r="B490" t="s">
        <v>456</v>
      </c>
      <c r="C490" s="63">
        <v>535</v>
      </c>
      <c r="D490" s="24">
        <f t="shared" si="15"/>
        <v>4</v>
      </c>
      <c r="F490" t="s">
        <v>319</v>
      </c>
      <c r="G490" s="63">
        <v>1</v>
      </c>
      <c r="H490" s="63"/>
      <c r="I490" s="63"/>
      <c r="J490" s="63">
        <v>1</v>
      </c>
    </row>
    <row r="491" spans="2:10" x14ac:dyDescent="0.2">
      <c r="B491" t="s">
        <v>455</v>
      </c>
      <c r="C491" s="63">
        <v>175</v>
      </c>
      <c r="D491" s="24">
        <f t="shared" si="15"/>
        <v>453</v>
      </c>
      <c r="F491" t="s">
        <v>490</v>
      </c>
      <c r="G491" s="63">
        <v>1</v>
      </c>
      <c r="H491" s="63"/>
      <c r="I491" s="63"/>
      <c r="J491" s="63">
        <v>1</v>
      </c>
    </row>
    <row r="492" spans="2:10" x14ac:dyDescent="0.2">
      <c r="B492" t="s">
        <v>294</v>
      </c>
      <c r="C492" s="63">
        <v>200</v>
      </c>
      <c r="D492" s="24">
        <f t="shared" si="15"/>
        <v>360</v>
      </c>
      <c r="F492" t="s">
        <v>320</v>
      </c>
      <c r="G492" s="63">
        <v>1</v>
      </c>
      <c r="H492" s="63"/>
      <c r="I492" s="63"/>
      <c r="J492" s="63">
        <v>1</v>
      </c>
    </row>
    <row r="493" spans="2:10" x14ac:dyDescent="0.2">
      <c r="B493" t="s">
        <v>828</v>
      </c>
      <c r="C493" s="63">
        <v>220</v>
      </c>
      <c r="D493" s="24">
        <f t="shared" si="15"/>
        <v>298</v>
      </c>
      <c r="F493" t="s">
        <v>494</v>
      </c>
      <c r="G493" s="63">
        <v>1</v>
      </c>
      <c r="H493" s="63"/>
      <c r="I493" s="63"/>
      <c r="J493" s="63">
        <v>1</v>
      </c>
    </row>
    <row r="494" spans="2:10" x14ac:dyDescent="0.2">
      <c r="B494" t="s">
        <v>557</v>
      </c>
      <c r="C494" s="63">
        <v>310</v>
      </c>
      <c r="D494" s="24">
        <f t="shared" si="15"/>
        <v>129</v>
      </c>
      <c r="F494" t="s">
        <v>258</v>
      </c>
      <c r="G494" s="63">
        <v>1</v>
      </c>
      <c r="H494" s="63"/>
      <c r="I494" s="63"/>
      <c r="J494" s="63">
        <v>1</v>
      </c>
    </row>
    <row r="495" spans="2:10" x14ac:dyDescent="0.2">
      <c r="B495" t="s">
        <v>729</v>
      </c>
      <c r="C495" s="63">
        <v>125</v>
      </c>
      <c r="D495" s="24">
        <f t="shared" si="15"/>
        <v>587</v>
      </c>
      <c r="F495" t="s">
        <v>498</v>
      </c>
      <c r="G495" s="63">
        <v>1</v>
      </c>
      <c r="H495" s="63"/>
      <c r="I495" s="63"/>
      <c r="J495" s="63">
        <v>1</v>
      </c>
    </row>
    <row r="496" spans="2:10" x14ac:dyDescent="0.2">
      <c r="B496" t="s">
        <v>928</v>
      </c>
      <c r="C496" s="63">
        <v>215</v>
      </c>
      <c r="D496" s="24">
        <f t="shared" si="15"/>
        <v>319</v>
      </c>
      <c r="F496" t="s">
        <v>259</v>
      </c>
      <c r="G496" s="63">
        <v>1</v>
      </c>
      <c r="H496" s="63"/>
      <c r="I496" s="63"/>
      <c r="J496" s="63">
        <v>1</v>
      </c>
    </row>
    <row r="497" spans="2:10" x14ac:dyDescent="0.2">
      <c r="B497" t="s">
        <v>658</v>
      </c>
      <c r="C497" s="63">
        <v>520</v>
      </c>
      <c r="D497" s="24">
        <f t="shared" si="15"/>
        <v>10</v>
      </c>
      <c r="F497" t="s">
        <v>191</v>
      </c>
      <c r="G497" s="63">
        <v>1</v>
      </c>
      <c r="H497" s="63"/>
      <c r="I497" s="63"/>
      <c r="J497" s="63">
        <v>1</v>
      </c>
    </row>
    <row r="498" spans="2:10" x14ac:dyDescent="0.2">
      <c r="B498" t="s">
        <v>462</v>
      </c>
      <c r="C498" s="63">
        <v>295</v>
      </c>
      <c r="D498" s="24">
        <f t="shared" si="15"/>
        <v>154</v>
      </c>
      <c r="F498" t="s">
        <v>323</v>
      </c>
      <c r="G498" s="63">
        <v>1</v>
      </c>
      <c r="H498" s="63"/>
      <c r="I498" s="63"/>
      <c r="J498" s="63">
        <v>1</v>
      </c>
    </row>
    <row r="499" spans="2:10" x14ac:dyDescent="0.2">
      <c r="B499" t="s">
        <v>467</v>
      </c>
      <c r="C499" s="63">
        <v>130</v>
      </c>
      <c r="D499" s="24">
        <f t="shared" si="15"/>
        <v>574</v>
      </c>
      <c r="F499" t="s">
        <v>508</v>
      </c>
      <c r="G499" s="63">
        <v>1</v>
      </c>
      <c r="H499" s="63"/>
      <c r="I499" s="63"/>
      <c r="J499" s="63">
        <v>1</v>
      </c>
    </row>
    <row r="500" spans="2:10" x14ac:dyDescent="0.2">
      <c r="B500" t="s">
        <v>702</v>
      </c>
      <c r="C500" s="63">
        <v>170</v>
      </c>
      <c r="D500" s="24">
        <f t="shared" si="15"/>
        <v>465</v>
      </c>
      <c r="F500" t="s">
        <v>324</v>
      </c>
      <c r="G500" s="63">
        <v>1</v>
      </c>
      <c r="H500" s="63"/>
      <c r="I500" s="63"/>
      <c r="J500" s="63">
        <v>1</v>
      </c>
    </row>
    <row r="501" spans="2:10" x14ac:dyDescent="0.2">
      <c r="B501" t="s">
        <v>352</v>
      </c>
      <c r="C501" s="63">
        <v>270</v>
      </c>
      <c r="D501" s="24">
        <f t="shared" si="15"/>
        <v>193</v>
      </c>
      <c r="F501" t="s">
        <v>184</v>
      </c>
      <c r="G501" s="63">
        <v>1</v>
      </c>
      <c r="H501" s="63"/>
      <c r="I501" s="63"/>
      <c r="J501" s="63">
        <v>1</v>
      </c>
    </row>
    <row r="502" spans="2:10" x14ac:dyDescent="0.2">
      <c r="B502" t="s">
        <v>270</v>
      </c>
      <c r="C502" s="63">
        <v>90</v>
      </c>
      <c r="D502" s="24">
        <f t="shared" si="15"/>
        <v>642</v>
      </c>
      <c r="F502" t="s">
        <v>325</v>
      </c>
      <c r="G502" s="63">
        <v>1</v>
      </c>
      <c r="H502" s="63"/>
      <c r="I502" s="63"/>
      <c r="J502" s="63">
        <v>1</v>
      </c>
    </row>
    <row r="503" spans="2:10" x14ac:dyDescent="0.2">
      <c r="B503" t="s">
        <v>735</v>
      </c>
      <c r="C503" s="63">
        <v>290</v>
      </c>
      <c r="D503" s="24">
        <f t="shared" si="15"/>
        <v>159</v>
      </c>
      <c r="F503" t="s">
        <v>519</v>
      </c>
      <c r="G503" s="63">
        <v>1</v>
      </c>
      <c r="H503" s="63"/>
      <c r="I503" s="63"/>
      <c r="J503" s="63">
        <v>1</v>
      </c>
    </row>
    <row r="504" spans="2:10" x14ac:dyDescent="0.2">
      <c r="B504" t="s">
        <v>785</v>
      </c>
      <c r="C504" s="63">
        <v>200</v>
      </c>
      <c r="D504" s="24">
        <f t="shared" si="15"/>
        <v>360</v>
      </c>
      <c r="F504" t="s">
        <v>326</v>
      </c>
      <c r="G504" s="63">
        <v>1</v>
      </c>
      <c r="H504" s="63"/>
      <c r="I504" s="63"/>
      <c r="J504" s="63">
        <v>1</v>
      </c>
    </row>
    <row r="505" spans="2:10" x14ac:dyDescent="0.2">
      <c r="B505" t="s">
        <v>189</v>
      </c>
      <c r="C505" s="63">
        <v>445</v>
      </c>
      <c r="D505" s="24">
        <f t="shared" si="15"/>
        <v>38</v>
      </c>
      <c r="F505" t="s">
        <v>523</v>
      </c>
      <c r="G505" s="63">
        <v>1</v>
      </c>
      <c r="H505" s="63"/>
      <c r="I505" s="63"/>
      <c r="J505" s="63">
        <v>1</v>
      </c>
    </row>
    <row r="506" spans="2:10" x14ac:dyDescent="0.2">
      <c r="B506" t="s">
        <v>401</v>
      </c>
      <c r="C506" s="63">
        <v>180</v>
      </c>
      <c r="D506" s="24">
        <f t="shared" si="15"/>
        <v>429</v>
      </c>
      <c r="F506" t="s">
        <v>327</v>
      </c>
      <c r="G506" s="63">
        <v>1</v>
      </c>
      <c r="H506" s="63"/>
      <c r="I506" s="63"/>
      <c r="J506" s="63">
        <v>1</v>
      </c>
    </row>
    <row r="507" spans="2:10" x14ac:dyDescent="0.2">
      <c r="B507" t="s">
        <v>602</v>
      </c>
      <c r="C507" s="63">
        <v>420</v>
      </c>
      <c r="D507" s="24">
        <f t="shared" si="15"/>
        <v>50</v>
      </c>
      <c r="F507" t="s">
        <v>527</v>
      </c>
      <c r="G507" s="63">
        <v>1</v>
      </c>
      <c r="H507" s="63"/>
      <c r="I507" s="63"/>
      <c r="J507" s="63">
        <v>1</v>
      </c>
    </row>
    <row r="508" spans="2:10" x14ac:dyDescent="0.2">
      <c r="B508" t="s">
        <v>837</v>
      </c>
      <c r="C508" s="63">
        <v>465</v>
      </c>
      <c r="D508" s="24">
        <f t="shared" si="15"/>
        <v>33</v>
      </c>
      <c r="F508" t="s">
        <v>328</v>
      </c>
      <c r="G508" s="63">
        <v>1</v>
      </c>
      <c r="H508" s="63"/>
      <c r="I508" s="63"/>
      <c r="J508" s="63">
        <v>1</v>
      </c>
    </row>
    <row r="509" spans="2:10" x14ac:dyDescent="0.2">
      <c r="B509" t="s">
        <v>325</v>
      </c>
      <c r="C509" s="63">
        <v>310</v>
      </c>
      <c r="D509" s="24">
        <f t="shared" si="15"/>
        <v>129</v>
      </c>
      <c r="F509" t="s">
        <v>531</v>
      </c>
      <c r="G509" s="63">
        <v>1</v>
      </c>
      <c r="H509" s="63"/>
      <c r="I509" s="63"/>
      <c r="J509" s="63">
        <v>1</v>
      </c>
    </row>
    <row r="510" spans="2:10" x14ac:dyDescent="0.2">
      <c r="B510" t="s">
        <v>670</v>
      </c>
      <c r="C510" s="63">
        <v>230</v>
      </c>
      <c r="D510" s="24">
        <f t="shared" si="15"/>
        <v>272</v>
      </c>
      <c r="F510" t="s">
        <v>329</v>
      </c>
      <c r="G510" s="63">
        <v>1</v>
      </c>
      <c r="H510" s="63"/>
      <c r="I510" s="63"/>
      <c r="J510" s="63">
        <v>1</v>
      </c>
    </row>
    <row r="511" spans="2:10" x14ac:dyDescent="0.2">
      <c r="B511" t="s">
        <v>749</v>
      </c>
      <c r="C511" s="63">
        <v>220</v>
      </c>
      <c r="D511" s="24">
        <f t="shared" si="15"/>
        <v>298</v>
      </c>
      <c r="F511" t="s">
        <v>187</v>
      </c>
      <c r="G511" s="63">
        <v>1</v>
      </c>
      <c r="H511" s="63"/>
      <c r="I511" s="63"/>
      <c r="J511" s="63">
        <v>1</v>
      </c>
    </row>
    <row r="512" spans="2:10" x14ac:dyDescent="0.2">
      <c r="B512" t="s">
        <v>926</v>
      </c>
      <c r="C512" s="63">
        <v>205</v>
      </c>
      <c r="D512" s="24">
        <f t="shared" si="15"/>
        <v>352</v>
      </c>
      <c r="F512" t="s">
        <v>330</v>
      </c>
      <c r="G512" s="63">
        <v>1</v>
      </c>
      <c r="H512" s="63"/>
      <c r="I512" s="63"/>
      <c r="J512" s="63">
        <v>1</v>
      </c>
    </row>
    <row r="513" spans="2:10" x14ac:dyDescent="0.2">
      <c r="B513" t="s">
        <v>301</v>
      </c>
      <c r="C513" s="63">
        <v>175</v>
      </c>
      <c r="D513" s="24">
        <f t="shared" si="15"/>
        <v>453</v>
      </c>
      <c r="F513" t="s">
        <v>543</v>
      </c>
      <c r="G513" s="63">
        <v>1</v>
      </c>
      <c r="H513" s="63"/>
      <c r="I513" s="63"/>
      <c r="J513" s="63">
        <v>1</v>
      </c>
    </row>
    <row r="514" spans="2:10" x14ac:dyDescent="0.2">
      <c r="B514" t="s">
        <v>819</v>
      </c>
      <c r="C514" s="63">
        <v>140</v>
      </c>
      <c r="D514" s="24">
        <f t="shared" si="15"/>
        <v>541</v>
      </c>
      <c r="F514" t="s">
        <v>331</v>
      </c>
      <c r="G514" s="63">
        <v>1</v>
      </c>
      <c r="H514" s="63"/>
      <c r="I514" s="63"/>
      <c r="J514" s="63">
        <v>1</v>
      </c>
    </row>
    <row r="515" spans="2:10" x14ac:dyDescent="0.2">
      <c r="B515" t="s">
        <v>199</v>
      </c>
      <c r="C515" s="63">
        <v>265</v>
      </c>
      <c r="D515" s="24">
        <f t="shared" ref="D515:D578" si="16">IF(ISBLANK(C515),"",_xlfn.RANK.EQ(C515,tScores))</f>
        <v>200</v>
      </c>
      <c r="F515" t="s">
        <v>547</v>
      </c>
      <c r="G515" s="63">
        <v>1</v>
      </c>
      <c r="H515" s="63"/>
      <c r="I515" s="63"/>
      <c r="J515" s="63">
        <v>1</v>
      </c>
    </row>
    <row r="516" spans="2:10" x14ac:dyDescent="0.2">
      <c r="B516" t="s">
        <v>863</v>
      </c>
      <c r="C516" s="63">
        <v>210</v>
      </c>
      <c r="D516" s="24">
        <f t="shared" si="16"/>
        <v>329</v>
      </c>
      <c r="F516" t="s">
        <v>332</v>
      </c>
      <c r="G516" s="63">
        <v>1</v>
      </c>
      <c r="H516" s="63"/>
      <c r="I516" s="63"/>
      <c r="J516" s="63">
        <v>1</v>
      </c>
    </row>
    <row r="517" spans="2:10" x14ac:dyDescent="0.2">
      <c r="B517" t="s">
        <v>832</v>
      </c>
      <c r="C517" s="63">
        <v>140</v>
      </c>
      <c r="D517" s="24">
        <f t="shared" si="16"/>
        <v>541</v>
      </c>
      <c r="F517" t="s">
        <v>280</v>
      </c>
      <c r="G517" s="63">
        <v>1</v>
      </c>
      <c r="H517" s="63"/>
      <c r="I517" s="63"/>
      <c r="J517" s="63">
        <v>1</v>
      </c>
    </row>
    <row r="518" spans="2:10" x14ac:dyDescent="0.2">
      <c r="B518" t="s">
        <v>397</v>
      </c>
      <c r="C518" s="63">
        <v>315</v>
      </c>
      <c r="D518" s="24">
        <f t="shared" si="16"/>
        <v>124</v>
      </c>
      <c r="F518" t="s">
        <v>336</v>
      </c>
      <c r="G518" s="63">
        <v>1</v>
      </c>
      <c r="H518" s="63"/>
      <c r="I518" s="63"/>
      <c r="J518" s="63">
        <v>1</v>
      </c>
    </row>
    <row r="519" spans="2:10" x14ac:dyDescent="0.2">
      <c r="B519" t="s">
        <v>317</v>
      </c>
      <c r="C519" s="63">
        <v>150</v>
      </c>
      <c r="D519" s="24">
        <f t="shared" si="16"/>
        <v>522</v>
      </c>
      <c r="F519" t="s">
        <v>556</v>
      </c>
      <c r="G519" s="63">
        <v>1</v>
      </c>
      <c r="H519" s="63"/>
      <c r="I519" s="63"/>
      <c r="J519" s="63">
        <v>1</v>
      </c>
    </row>
    <row r="520" spans="2:10" x14ac:dyDescent="0.2">
      <c r="B520" t="s">
        <v>895</v>
      </c>
      <c r="C520" s="63">
        <v>245</v>
      </c>
      <c r="D520" s="24">
        <f t="shared" si="16"/>
        <v>241</v>
      </c>
      <c r="F520" t="s">
        <v>337</v>
      </c>
      <c r="G520" s="63">
        <v>1</v>
      </c>
      <c r="H520" s="63"/>
      <c r="I520" s="63"/>
      <c r="J520" s="63">
        <v>1</v>
      </c>
    </row>
    <row r="521" spans="2:10" x14ac:dyDescent="0.2">
      <c r="B521" t="s">
        <v>682</v>
      </c>
      <c r="C521" s="63">
        <v>280</v>
      </c>
      <c r="D521" s="24">
        <f t="shared" si="16"/>
        <v>172</v>
      </c>
      <c r="F521" t="s">
        <v>560</v>
      </c>
      <c r="G521" s="63">
        <v>1</v>
      </c>
      <c r="H521" s="63"/>
      <c r="I521" s="63"/>
      <c r="J521" s="63">
        <v>1</v>
      </c>
    </row>
    <row r="522" spans="2:10" x14ac:dyDescent="0.2">
      <c r="B522" t="s">
        <v>554</v>
      </c>
      <c r="C522" s="63">
        <v>530</v>
      </c>
      <c r="D522" s="24">
        <f t="shared" si="16"/>
        <v>8</v>
      </c>
      <c r="F522" t="s">
        <v>338</v>
      </c>
      <c r="G522" s="63">
        <v>1</v>
      </c>
      <c r="H522" s="63"/>
      <c r="I522" s="63"/>
      <c r="J522" s="63">
        <v>1</v>
      </c>
    </row>
    <row r="523" spans="2:10" x14ac:dyDescent="0.2">
      <c r="B523" t="s">
        <v>180</v>
      </c>
      <c r="C523" s="63">
        <v>390</v>
      </c>
      <c r="D523" s="24">
        <f t="shared" si="16"/>
        <v>64</v>
      </c>
      <c r="F523" t="s">
        <v>564</v>
      </c>
      <c r="G523" s="63">
        <v>1</v>
      </c>
      <c r="H523" s="63"/>
      <c r="I523" s="63"/>
      <c r="J523" s="63">
        <v>1</v>
      </c>
    </row>
    <row r="524" spans="2:10" x14ac:dyDescent="0.2">
      <c r="B524" t="s">
        <v>974</v>
      </c>
      <c r="C524" s="63">
        <v>305</v>
      </c>
      <c r="D524" s="24">
        <f t="shared" si="16"/>
        <v>139</v>
      </c>
      <c r="F524" t="s">
        <v>244</v>
      </c>
      <c r="G524" s="63">
        <v>1</v>
      </c>
      <c r="H524" s="63"/>
      <c r="I524" s="63"/>
      <c r="J524" s="63">
        <v>1</v>
      </c>
    </row>
    <row r="525" spans="2:10" x14ac:dyDescent="0.2">
      <c r="B525" t="s">
        <v>319</v>
      </c>
      <c r="C525" s="63">
        <v>430</v>
      </c>
      <c r="D525" s="24">
        <f t="shared" si="16"/>
        <v>44</v>
      </c>
      <c r="F525" t="s">
        <v>568</v>
      </c>
      <c r="G525" s="63">
        <v>1</v>
      </c>
      <c r="H525" s="63"/>
      <c r="I525" s="63"/>
      <c r="J525" s="63">
        <v>1</v>
      </c>
    </row>
    <row r="526" spans="2:10" x14ac:dyDescent="0.2">
      <c r="B526" t="s">
        <v>323</v>
      </c>
      <c r="C526" s="63">
        <v>330</v>
      </c>
      <c r="D526" s="24">
        <f t="shared" si="16"/>
        <v>105</v>
      </c>
      <c r="F526" t="s">
        <v>340</v>
      </c>
      <c r="G526" s="63">
        <v>1</v>
      </c>
      <c r="H526" s="63"/>
      <c r="I526" s="63"/>
      <c r="J526" s="63">
        <v>1</v>
      </c>
    </row>
    <row r="527" spans="2:10" x14ac:dyDescent="0.2">
      <c r="B527" t="s">
        <v>392</v>
      </c>
      <c r="C527" s="63">
        <v>115</v>
      </c>
      <c r="D527" s="24">
        <f t="shared" si="16"/>
        <v>604</v>
      </c>
      <c r="F527" t="s">
        <v>572</v>
      </c>
      <c r="G527" s="63">
        <v>1</v>
      </c>
      <c r="H527" s="63"/>
      <c r="I527" s="63"/>
      <c r="J527" s="63">
        <v>1</v>
      </c>
    </row>
    <row r="528" spans="2:10" x14ac:dyDescent="0.2">
      <c r="B528" t="s">
        <v>174</v>
      </c>
      <c r="C528" s="63">
        <v>210</v>
      </c>
      <c r="D528" s="24">
        <f t="shared" si="16"/>
        <v>329</v>
      </c>
      <c r="F528" t="s">
        <v>341</v>
      </c>
      <c r="G528" s="63">
        <v>1</v>
      </c>
      <c r="H528" s="63"/>
      <c r="I528" s="63"/>
      <c r="J528" s="63">
        <v>1</v>
      </c>
    </row>
    <row r="529" spans="2:10" x14ac:dyDescent="0.2">
      <c r="B529" t="s">
        <v>458</v>
      </c>
      <c r="C529" s="63">
        <v>440</v>
      </c>
      <c r="D529" s="24">
        <f t="shared" si="16"/>
        <v>43</v>
      </c>
      <c r="F529" t="s">
        <v>579</v>
      </c>
      <c r="G529" s="63">
        <v>1</v>
      </c>
      <c r="H529" s="63"/>
      <c r="I529" s="63"/>
      <c r="J529" s="63">
        <v>1</v>
      </c>
    </row>
    <row r="530" spans="2:10" x14ac:dyDescent="0.2">
      <c r="B530" t="s">
        <v>262</v>
      </c>
      <c r="C530" s="63">
        <v>350</v>
      </c>
      <c r="D530" s="24">
        <f t="shared" si="16"/>
        <v>87</v>
      </c>
      <c r="F530" t="s">
        <v>342</v>
      </c>
      <c r="G530" s="63">
        <v>1</v>
      </c>
      <c r="H530" s="63"/>
      <c r="I530" s="63"/>
      <c r="J530" s="63">
        <v>1</v>
      </c>
    </row>
    <row r="531" spans="2:10" x14ac:dyDescent="0.2">
      <c r="B531" t="s">
        <v>748</v>
      </c>
      <c r="C531" s="63">
        <v>335</v>
      </c>
      <c r="D531" s="24">
        <f t="shared" si="16"/>
        <v>103</v>
      </c>
      <c r="F531" t="s">
        <v>583</v>
      </c>
      <c r="G531" s="63">
        <v>1</v>
      </c>
      <c r="H531" s="63"/>
      <c r="I531" s="63"/>
      <c r="J531" s="63">
        <v>1</v>
      </c>
    </row>
    <row r="532" spans="2:10" x14ac:dyDescent="0.2">
      <c r="B532" t="s">
        <v>163</v>
      </c>
      <c r="C532" s="63">
        <v>135</v>
      </c>
      <c r="D532" s="24">
        <f t="shared" si="16"/>
        <v>562</v>
      </c>
      <c r="F532" t="s">
        <v>343</v>
      </c>
      <c r="G532" s="63">
        <v>1</v>
      </c>
      <c r="H532" s="63"/>
      <c r="I532" s="63"/>
      <c r="J532" s="63">
        <v>1</v>
      </c>
    </row>
    <row r="533" spans="2:10" x14ac:dyDescent="0.2">
      <c r="B533" t="s">
        <v>842</v>
      </c>
      <c r="C533" s="63">
        <v>200</v>
      </c>
      <c r="D533" s="24">
        <f t="shared" si="16"/>
        <v>360</v>
      </c>
      <c r="F533" t="s">
        <v>588</v>
      </c>
      <c r="G533" s="63">
        <v>1</v>
      </c>
      <c r="H533" s="63"/>
      <c r="I533" s="63"/>
      <c r="J533" s="63">
        <v>1</v>
      </c>
    </row>
    <row r="534" spans="2:10" x14ac:dyDescent="0.2">
      <c r="B534" t="s">
        <v>509</v>
      </c>
      <c r="C534" s="63">
        <v>160</v>
      </c>
      <c r="D534" s="24">
        <f t="shared" si="16"/>
        <v>493</v>
      </c>
      <c r="F534" t="s">
        <v>347</v>
      </c>
      <c r="G534" s="63">
        <v>1</v>
      </c>
      <c r="H534" s="63"/>
      <c r="I534" s="63"/>
      <c r="J534" s="63">
        <v>1</v>
      </c>
    </row>
    <row r="535" spans="2:10" x14ac:dyDescent="0.2">
      <c r="B535" t="s">
        <v>324</v>
      </c>
      <c r="C535" s="63">
        <v>235</v>
      </c>
      <c r="D535" s="24">
        <f t="shared" si="16"/>
        <v>265</v>
      </c>
      <c r="F535" t="s">
        <v>239</v>
      </c>
      <c r="G535" s="63">
        <v>1</v>
      </c>
      <c r="H535" s="63"/>
      <c r="I535" s="63"/>
      <c r="J535" s="63">
        <v>1</v>
      </c>
    </row>
    <row r="536" spans="2:10" x14ac:dyDescent="0.2">
      <c r="B536" t="s">
        <v>622</v>
      </c>
      <c r="C536" s="63">
        <v>205</v>
      </c>
      <c r="D536" s="24">
        <f t="shared" si="16"/>
        <v>352</v>
      </c>
      <c r="F536" t="s">
        <v>265</v>
      </c>
      <c r="G536" s="63">
        <v>1</v>
      </c>
      <c r="H536" s="63"/>
      <c r="I536" s="63"/>
      <c r="J536" s="63">
        <v>1</v>
      </c>
    </row>
    <row r="537" spans="2:10" x14ac:dyDescent="0.2">
      <c r="B537" t="s">
        <v>755</v>
      </c>
      <c r="C537" s="63">
        <v>260</v>
      </c>
      <c r="D537" s="24">
        <f t="shared" si="16"/>
        <v>207</v>
      </c>
      <c r="F537" t="s">
        <v>446</v>
      </c>
      <c r="G537" s="63">
        <v>1</v>
      </c>
      <c r="H537" s="63"/>
      <c r="I537" s="63"/>
      <c r="J537" s="63">
        <v>1</v>
      </c>
    </row>
    <row r="538" spans="2:10" x14ac:dyDescent="0.2">
      <c r="B538" t="s">
        <v>873</v>
      </c>
      <c r="C538" s="63">
        <v>270</v>
      </c>
      <c r="D538" s="24">
        <f t="shared" si="16"/>
        <v>193</v>
      </c>
      <c r="F538" t="s">
        <v>349</v>
      </c>
      <c r="G538" s="63">
        <v>1</v>
      </c>
      <c r="H538" s="63"/>
      <c r="I538" s="63"/>
      <c r="J538" s="63">
        <v>1</v>
      </c>
    </row>
    <row r="539" spans="2:10" x14ac:dyDescent="0.2">
      <c r="B539" t="s">
        <v>751</v>
      </c>
      <c r="C539" s="63">
        <v>220</v>
      </c>
      <c r="D539" s="24">
        <f t="shared" si="16"/>
        <v>298</v>
      </c>
      <c r="F539" t="s">
        <v>448</v>
      </c>
      <c r="G539" s="63">
        <v>1</v>
      </c>
      <c r="H539" s="63"/>
      <c r="I539" s="63"/>
      <c r="J539" s="63">
        <v>1</v>
      </c>
    </row>
    <row r="540" spans="2:10" x14ac:dyDescent="0.2">
      <c r="B540" t="s">
        <v>672</v>
      </c>
      <c r="C540" s="63">
        <v>200</v>
      </c>
      <c r="D540" s="24">
        <f t="shared" si="16"/>
        <v>360</v>
      </c>
      <c r="F540" t="s">
        <v>350</v>
      </c>
      <c r="G540" s="63">
        <v>1</v>
      </c>
      <c r="H540" s="63"/>
      <c r="I540" s="63"/>
      <c r="J540" s="63">
        <v>1</v>
      </c>
    </row>
    <row r="541" spans="2:10" x14ac:dyDescent="0.2">
      <c r="B541" t="s">
        <v>845</v>
      </c>
      <c r="C541" s="63">
        <v>165</v>
      </c>
      <c r="D541" s="24">
        <f t="shared" si="16"/>
        <v>480</v>
      </c>
      <c r="F541" t="s">
        <v>450</v>
      </c>
      <c r="G541" s="63">
        <v>1</v>
      </c>
      <c r="H541" s="63"/>
      <c r="I541" s="63"/>
      <c r="J541" s="63">
        <v>1</v>
      </c>
    </row>
    <row r="542" spans="2:10" x14ac:dyDescent="0.2">
      <c r="B542" t="s">
        <v>912</v>
      </c>
      <c r="C542" s="63">
        <v>190</v>
      </c>
      <c r="D542" s="24">
        <f t="shared" si="16"/>
        <v>400</v>
      </c>
      <c r="F542" t="s">
        <v>351</v>
      </c>
      <c r="G542" s="63">
        <v>1</v>
      </c>
      <c r="H542" s="63"/>
      <c r="I542" s="63"/>
      <c r="J542" s="63">
        <v>1</v>
      </c>
    </row>
    <row r="543" spans="2:10" x14ac:dyDescent="0.2">
      <c r="B543" t="s">
        <v>914</v>
      </c>
      <c r="C543" s="63">
        <v>180</v>
      </c>
      <c r="D543" s="24">
        <f t="shared" si="16"/>
        <v>429</v>
      </c>
      <c r="F543" t="s">
        <v>452</v>
      </c>
      <c r="G543" s="63">
        <v>1</v>
      </c>
      <c r="H543" s="63"/>
      <c r="I543" s="63"/>
      <c r="J543" s="63">
        <v>1</v>
      </c>
    </row>
    <row r="544" spans="2:10" x14ac:dyDescent="0.2">
      <c r="B544" t="s">
        <v>353</v>
      </c>
      <c r="C544" s="63">
        <v>265</v>
      </c>
      <c r="D544" s="24">
        <f t="shared" si="16"/>
        <v>200</v>
      </c>
      <c r="F544" t="s">
        <v>352</v>
      </c>
      <c r="G544" s="63">
        <v>1</v>
      </c>
      <c r="H544" s="63"/>
      <c r="I544" s="63"/>
      <c r="J544" s="63">
        <v>1</v>
      </c>
    </row>
    <row r="545" spans="2:10" x14ac:dyDescent="0.2">
      <c r="B545" t="s">
        <v>976</v>
      </c>
      <c r="C545" s="63">
        <v>210</v>
      </c>
      <c r="D545" s="24">
        <f t="shared" si="16"/>
        <v>329</v>
      </c>
      <c r="F545" t="s">
        <v>455</v>
      </c>
      <c r="G545" s="63">
        <v>1</v>
      </c>
      <c r="H545" s="63"/>
      <c r="I545" s="63"/>
      <c r="J545" s="63">
        <v>1</v>
      </c>
    </row>
    <row r="546" spans="2:10" x14ac:dyDescent="0.2">
      <c r="B546" t="s">
        <v>274</v>
      </c>
      <c r="C546" s="63">
        <v>260</v>
      </c>
      <c r="D546" s="24">
        <f t="shared" si="16"/>
        <v>207</v>
      </c>
      <c r="F546" t="s">
        <v>353</v>
      </c>
      <c r="G546" s="63">
        <v>1</v>
      </c>
      <c r="H546" s="63"/>
      <c r="I546" s="63"/>
      <c r="J546" s="63">
        <v>1</v>
      </c>
    </row>
    <row r="547" spans="2:10" x14ac:dyDescent="0.2">
      <c r="B547" t="s">
        <v>567</v>
      </c>
      <c r="C547" s="63">
        <v>160</v>
      </c>
      <c r="D547" s="24">
        <f t="shared" si="16"/>
        <v>493</v>
      </c>
      <c r="F547" t="s">
        <v>166</v>
      </c>
      <c r="G547" s="63">
        <v>1</v>
      </c>
      <c r="H547" s="63"/>
      <c r="I547" s="63"/>
      <c r="J547" s="63">
        <v>1</v>
      </c>
    </row>
    <row r="548" spans="2:10" x14ac:dyDescent="0.2">
      <c r="B548" t="s">
        <v>347</v>
      </c>
      <c r="C548" s="63">
        <v>290</v>
      </c>
      <c r="D548" s="24">
        <f t="shared" si="16"/>
        <v>159</v>
      </c>
      <c r="F548" t="s">
        <v>354</v>
      </c>
      <c r="G548" s="63">
        <v>1</v>
      </c>
      <c r="H548" s="63"/>
      <c r="I548" s="63"/>
      <c r="J548" s="63">
        <v>1</v>
      </c>
    </row>
    <row r="549" spans="2:10" x14ac:dyDescent="0.2">
      <c r="B549" t="s">
        <v>264</v>
      </c>
      <c r="C549" s="63">
        <v>290</v>
      </c>
      <c r="D549" s="24">
        <f t="shared" si="16"/>
        <v>159</v>
      </c>
      <c r="F549" t="s">
        <v>459</v>
      </c>
      <c r="G549" s="63">
        <v>1</v>
      </c>
      <c r="H549" s="63"/>
      <c r="I549" s="63"/>
      <c r="J549" s="63">
        <v>1</v>
      </c>
    </row>
    <row r="550" spans="2:10" x14ac:dyDescent="0.2">
      <c r="B550" t="s">
        <v>747</v>
      </c>
      <c r="C550" s="63">
        <v>230</v>
      </c>
      <c r="D550" s="24">
        <f t="shared" si="16"/>
        <v>272</v>
      </c>
      <c r="F550" t="s">
        <v>355</v>
      </c>
      <c r="G550" s="63">
        <v>1</v>
      </c>
      <c r="H550" s="63"/>
      <c r="I550" s="63"/>
      <c r="J550" s="63">
        <v>1</v>
      </c>
    </row>
    <row r="551" spans="2:10" x14ac:dyDescent="0.2">
      <c r="B551" t="s">
        <v>939</v>
      </c>
      <c r="C551" s="63">
        <v>265</v>
      </c>
      <c r="D551" s="24">
        <f t="shared" si="16"/>
        <v>200</v>
      </c>
      <c r="F551" t="s">
        <v>461</v>
      </c>
      <c r="G551" s="63">
        <v>1</v>
      </c>
      <c r="H551" s="63"/>
      <c r="I551" s="63"/>
      <c r="J551" s="63">
        <v>1</v>
      </c>
    </row>
    <row r="552" spans="2:10" x14ac:dyDescent="0.2">
      <c r="B552" t="s">
        <v>905</v>
      </c>
      <c r="C552" s="63">
        <v>325</v>
      </c>
      <c r="D552" s="24">
        <f t="shared" si="16"/>
        <v>111</v>
      </c>
      <c r="F552" t="s">
        <v>356</v>
      </c>
      <c r="G552" s="63">
        <v>1</v>
      </c>
      <c r="H552" s="63"/>
      <c r="I552" s="63"/>
      <c r="J552" s="63">
        <v>1</v>
      </c>
    </row>
    <row r="553" spans="2:10" x14ac:dyDescent="0.2">
      <c r="B553" t="s">
        <v>719</v>
      </c>
      <c r="C553" s="63">
        <v>525</v>
      </c>
      <c r="D553" s="24">
        <f t="shared" si="16"/>
        <v>9</v>
      </c>
      <c r="F553" t="s">
        <v>463</v>
      </c>
      <c r="G553" s="63">
        <v>1</v>
      </c>
      <c r="H553" s="63"/>
      <c r="I553" s="63"/>
      <c r="J553" s="63">
        <v>1</v>
      </c>
    </row>
    <row r="554" spans="2:10" x14ac:dyDescent="0.2">
      <c r="B554" t="s">
        <v>496</v>
      </c>
      <c r="C554" s="63">
        <v>145</v>
      </c>
      <c r="D554" s="24">
        <f t="shared" si="16"/>
        <v>528</v>
      </c>
      <c r="F554" t="s">
        <v>346</v>
      </c>
      <c r="G554" s="63">
        <v>1</v>
      </c>
      <c r="H554" s="63"/>
      <c r="I554" s="63"/>
      <c r="J554" s="63">
        <v>1</v>
      </c>
    </row>
    <row r="555" spans="2:10" x14ac:dyDescent="0.2">
      <c r="B555" t="s">
        <v>597</v>
      </c>
      <c r="C555" s="63">
        <v>200</v>
      </c>
      <c r="D555" s="24">
        <f t="shared" si="16"/>
        <v>360</v>
      </c>
      <c r="F555" t="s">
        <v>465</v>
      </c>
      <c r="G555" s="63">
        <v>1</v>
      </c>
      <c r="H555" s="63"/>
      <c r="I555" s="63"/>
      <c r="J555" s="63">
        <v>1</v>
      </c>
    </row>
    <row r="556" spans="2:10" x14ac:dyDescent="0.2">
      <c r="B556" t="s">
        <v>898</v>
      </c>
      <c r="C556" s="63">
        <v>185</v>
      </c>
      <c r="D556" s="24">
        <f t="shared" si="16"/>
        <v>421</v>
      </c>
      <c r="F556" t="s">
        <v>245</v>
      </c>
      <c r="G556" s="63">
        <v>1</v>
      </c>
      <c r="H556" s="63"/>
      <c r="I556" s="63"/>
      <c r="J556" s="63">
        <v>1</v>
      </c>
    </row>
    <row r="557" spans="2:10" x14ac:dyDescent="0.2">
      <c r="B557" t="s">
        <v>544</v>
      </c>
      <c r="C557" s="63">
        <v>230</v>
      </c>
      <c r="D557" s="24">
        <f t="shared" si="16"/>
        <v>272</v>
      </c>
      <c r="F557" t="s">
        <v>467</v>
      </c>
      <c r="G557" s="63">
        <v>1</v>
      </c>
      <c r="H557" s="63"/>
      <c r="I557" s="63"/>
      <c r="J557" s="63">
        <v>1</v>
      </c>
    </row>
    <row r="558" spans="2:10" x14ac:dyDescent="0.2">
      <c r="B558" t="s">
        <v>520</v>
      </c>
      <c r="C558" s="63">
        <v>245</v>
      </c>
      <c r="D558" s="24">
        <f t="shared" si="16"/>
        <v>241</v>
      </c>
      <c r="F558" t="s">
        <v>359</v>
      </c>
      <c r="G558" s="63">
        <v>1</v>
      </c>
      <c r="H558" s="63"/>
      <c r="I558" s="63"/>
      <c r="J558" s="63">
        <v>1</v>
      </c>
    </row>
    <row r="559" spans="2:10" x14ac:dyDescent="0.2">
      <c r="B559" t="s">
        <v>183</v>
      </c>
      <c r="C559" s="63">
        <v>250</v>
      </c>
      <c r="D559" s="24">
        <f t="shared" si="16"/>
        <v>229</v>
      </c>
      <c r="F559" t="s">
        <v>167</v>
      </c>
      <c r="G559" s="63">
        <v>1</v>
      </c>
      <c r="H559" s="63"/>
      <c r="I559" s="63"/>
      <c r="J559" s="63">
        <v>1</v>
      </c>
    </row>
    <row r="560" spans="2:10" x14ac:dyDescent="0.2">
      <c r="B560" t="s">
        <v>734</v>
      </c>
      <c r="C560" s="63">
        <v>400</v>
      </c>
      <c r="D560" s="24">
        <f t="shared" si="16"/>
        <v>54</v>
      </c>
      <c r="F560" t="s">
        <v>246</v>
      </c>
      <c r="G560" s="63">
        <v>1</v>
      </c>
      <c r="H560" s="63"/>
      <c r="I560" s="63"/>
      <c r="J560" s="63">
        <v>1</v>
      </c>
    </row>
    <row r="561" spans="2:10" x14ac:dyDescent="0.2">
      <c r="B561" t="s">
        <v>402</v>
      </c>
      <c r="C561" s="63">
        <v>165</v>
      </c>
      <c r="D561" s="24">
        <f t="shared" si="16"/>
        <v>480</v>
      </c>
      <c r="F561" t="s">
        <v>476</v>
      </c>
      <c r="G561" s="63">
        <v>1</v>
      </c>
      <c r="H561" s="63"/>
      <c r="I561" s="63"/>
      <c r="J561" s="63">
        <v>1</v>
      </c>
    </row>
    <row r="562" spans="2:10" x14ac:dyDescent="0.2">
      <c r="B562" t="s">
        <v>291</v>
      </c>
      <c r="C562" s="63">
        <v>315</v>
      </c>
      <c r="D562" s="24">
        <f t="shared" si="16"/>
        <v>124</v>
      </c>
      <c r="F562" t="s">
        <v>176</v>
      </c>
      <c r="G562" s="63">
        <v>1</v>
      </c>
      <c r="H562" s="63"/>
      <c r="I562" s="63"/>
      <c r="J562" s="63">
        <v>1</v>
      </c>
    </row>
    <row r="563" spans="2:10" x14ac:dyDescent="0.2">
      <c r="B563" t="s">
        <v>678</v>
      </c>
      <c r="C563" s="63">
        <v>145</v>
      </c>
      <c r="D563" s="24">
        <f t="shared" si="16"/>
        <v>528</v>
      </c>
      <c r="F563" t="s">
        <v>478</v>
      </c>
      <c r="G563" s="63">
        <v>1</v>
      </c>
      <c r="H563" s="63"/>
      <c r="I563" s="63"/>
      <c r="J563" s="63">
        <v>1</v>
      </c>
    </row>
    <row r="564" spans="2:10" x14ac:dyDescent="0.2">
      <c r="B564" t="s">
        <v>498</v>
      </c>
      <c r="C564" s="63">
        <v>140</v>
      </c>
      <c r="D564" s="24">
        <f t="shared" si="16"/>
        <v>541</v>
      </c>
      <c r="F564" t="s">
        <v>361</v>
      </c>
      <c r="G564" s="63">
        <v>1</v>
      </c>
      <c r="H564" s="63"/>
      <c r="I564" s="63"/>
      <c r="J564" s="63">
        <v>1</v>
      </c>
    </row>
    <row r="565" spans="2:10" x14ac:dyDescent="0.2">
      <c r="B565" t="s">
        <v>374</v>
      </c>
      <c r="C565" s="63">
        <v>545</v>
      </c>
      <c r="D565" s="24">
        <f t="shared" si="16"/>
        <v>1</v>
      </c>
      <c r="F565" t="s">
        <v>480</v>
      </c>
      <c r="G565" s="63">
        <v>1</v>
      </c>
      <c r="H565" s="63"/>
      <c r="I565" s="63"/>
      <c r="J565" s="63">
        <v>1</v>
      </c>
    </row>
    <row r="566" spans="2:10" x14ac:dyDescent="0.2">
      <c r="B566" t="s">
        <v>368</v>
      </c>
      <c r="C566" s="63">
        <v>160</v>
      </c>
      <c r="D566" s="24">
        <f t="shared" si="16"/>
        <v>493</v>
      </c>
      <c r="F566" t="s">
        <v>362</v>
      </c>
      <c r="G566" s="63">
        <v>1</v>
      </c>
      <c r="H566" s="63"/>
      <c r="I566" s="63"/>
      <c r="J566" s="63">
        <v>1</v>
      </c>
    </row>
    <row r="567" spans="2:10" x14ac:dyDescent="0.2">
      <c r="B567" t="s">
        <v>514</v>
      </c>
      <c r="C567" s="63">
        <v>365</v>
      </c>
      <c r="D567" s="24">
        <f t="shared" si="16"/>
        <v>78</v>
      </c>
      <c r="F567" t="s">
        <v>482</v>
      </c>
      <c r="G567" s="63">
        <v>1</v>
      </c>
      <c r="H567" s="63"/>
      <c r="I567" s="63"/>
      <c r="J567" s="63">
        <v>1</v>
      </c>
    </row>
    <row r="568" spans="2:10" x14ac:dyDescent="0.2">
      <c r="B568" t="s">
        <v>645</v>
      </c>
      <c r="C568" s="63">
        <v>170</v>
      </c>
      <c r="D568" s="24">
        <f t="shared" si="16"/>
        <v>465</v>
      </c>
      <c r="F568" t="s">
        <v>363</v>
      </c>
      <c r="G568" s="63">
        <v>1</v>
      </c>
      <c r="H568" s="63"/>
      <c r="I568" s="63"/>
      <c r="J568" s="63">
        <v>1</v>
      </c>
    </row>
    <row r="569" spans="2:10" x14ac:dyDescent="0.2">
      <c r="B569" t="s">
        <v>778</v>
      </c>
      <c r="C569" s="63">
        <v>445</v>
      </c>
      <c r="D569" s="24">
        <f t="shared" si="16"/>
        <v>38</v>
      </c>
      <c r="F569" t="s">
        <v>484</v>
      </c>
      <c r="G569" s="63">
        <v>1</v>
      </c>
      <c r="H569" s="63"/>
      <c r="I569" s="63"/>
      <c r="J569" s="63">
        <v>1</v>
      </c>
    </row>
    <row r="570" spans="2:10" x14ac:dyDescent="0.2">
      <c r="B570" t="s">
        <v>615</v>
      </c>
      <c r="C570" s="63">
        <v>425</v>
      </c>
      <c r="D570" s="24">
        <f t="shared" si="16"/>
        <v>48</v>
      </c>
      <c r="F570" t="s">
        <v>364</v>
      </c>
      <c r="G570" s="63">
        <v>1</v>
      </c>
      <c r="H570" s="63"/>
      <c r="I570" s="63"/>
      <c r="J570" s="63">
        <v>1</v>
      </c>
    </row>
    <row r="571" spans="2:10" x14ac:dyDescent="0.2">
      <c r="B571" t="s">
        <v>839</v>
      </c>
      <c r="C571" s="63">
        <v>290</v>
      </c>
      <c r="D571" s="24">
        <f t="shared" si="16"/>
        <v>159</v>
      </c>
      <c r="F571" t="s">
        <v>277</v>
      </c>
      <c r="G571" s="63">
        <v>1</v>
      </c>
      <c r="H571" s="63"/>
      <c r="I571" s="63"/>
      <c r="J571" s="63">
        <v>1</v>
      </c>
    </row>
    <row r="572" spans="2:10" x14ac:dyDescent="0.2">
      <c r="B572" t="s">
        <v>723</v>
      </c>
      <c r="C572" s="63">
        <v>275</v>
      </c>
      <c r="D572" s="24">
        <f t="shared" si="16"/>
        <v>186</v>
      </c>
      <c r="F572" t="s">
        <v>365</v>
      </c>
      <c r="G572" s="63">
        <v>1</v>
      </c>
      <c r="H572" s="63"/>
      <c r="I572" s="63"/>
      <c r="J572" s="63">
        <v>1</v>
      </c>
    </row>
    <row r="573" spans="2:10" x14ac:dyDescent="0.2">
      <c r="B573" t="s">
        <v>728</v>
      </c>
      <c r="C573" s="63">
        <v>130</v>
      </c>
      <c r="D573" s="24">
        <f t="shared" si="16"/>
        <v>574</v>
      </c>
      <c r="F573" t="s">
        <v>489</v>
      </c>
      <c r="G573" s="63">
        <v>1</v>
      </c>
      <c r="H573" s="63"/>
      <c r="I573" s="63"/>
      <c r="J573" s="63">
        <v>1</v>
      </c>
    </row>
    <row r="574" spans="2:10" x14ac:dyDescent="0.2">
      <c r="B574" t="s">
        <v>788</v>
      </c>
      <c r="C574" s="63">
        <v>95</v>
      </c>
      <c r="D574" s="24">
        <f t="shared" si="16"/>
        <v>635</v>
      </c>
      <c r="F574" t="s">
        <v>366</v>
      </c>
      <c r="G574" s="63">
        <v>1</v>
      </c>
      <c r="H574" s="63"/>
      <c r="I574" s="63"/>
      <c r="J574" s="63">
        <v>1</v>
      </c>
    </row>
    <row r="575" spans="2:10" x14ac:dyDescent="0.2">
      <c r="B575" t="s">
        <v>586</v>
      </c>
      <c r="C575" s="63">
        <v>185</v>
      </c>
      <c r="D575" s="24">
        <f t="shared" si="16"/>
        <v>421</v>
      </c>
      <c r="F575" t="s">
        <v>491</v>
      </c>
      <c r="G575" s="63">
        <v>1</v>
      </c>
      <c r="H575" s="63"/>
      <c r="I575" s="63"/>
      <c r="J575" s="63">
        <v>1</v>
      </c>
    </row>
    <row r="576" spans="2:10" x14ac:dyDescent="0.2">
      <c r="B576" t="s">
        <v>587</v>
      </c>
      <c r="C576" s="63">
        <v>235</v>
      </c>
      <c r="D576" s="24">
        <f t="shared" si="16"/>
        <v>265</v>
      </c>
      <c r="F576" t="s">
        <v>367</v>
      </c>
      <c r="G576" s="63">
        <v>1</v>
      </c>
      <c r="H576" s="63"/>
      <c r="I576" s="63"/>
      <c r="J576" s="63">
        <v>1</v>
      </c>
    </row>
    <row r="577" spans="2:10" x14ac:dyDescent="0.2">
      <c r="B577" t="s">
        <v>588</v>
      </c>
      <c r="C577" s="63">
        <v>140</v>
      </c>
      <c r="D577" s="24">
        <f t="shared" si="16"/>
        <v>541</v>
      </c>
      <c r="F577" t="s">
        <v>493</v>
      </c>
      <c r="G577" s="63">
        <v>1</v>
      </c>
      <c r="H577" s="63"/>
      <c r="I577" s="63"/>
      <c r="J577" s="63">
        <v>1</v>
      </c>
    </row>
    <row r="578" spans="2:10" x14ac:dyDescent="0.2">
      <c r="B578" t="s">
        <v>844</v>
      </c>
      <c r="C578" s="63">
        <v>255</v>
      </c>
      <c r="D578" s="24">
        <f t="shared" si="16"/>
        <v>225</v>
      </c>
      <c r="F578" t="s">
        <v>368</v>
      </c>
      <c r="G578" s="63">
        <v>1</v>
      </c>
      <c r="H578" s="63"/>
      <c r="I578" s="63"/>
      <c r="J578" s="63">
        <v>1</v>
      </c>
    </row>
    <row r="579" spans="2:10" x14ac:dyDescent="0.2">
      <c r="B579" t="s">
        <v>846</v>
      </c>
      <c r="C579" s="63">
        <v>160</v>
      </c>
      <c r="D579" s="24">
        <f t="shared" ref="D579:D642" si="17">IF(ISBLANK(C579),"",_xlfn.RANK.EQ(C579,tScores))</f>
        <v>493</v>
      </c>
      <c r="F579" t="s">
        <v>495</v>
      </c>
      <c r="G579" s="63">
        <v>1</v>
      </c>
      <c r="H579" s="63"/>
      <c r="I579" s="63"/>
      <c r="J579" s="63">
        <v>1</v>
      </c>
    </row>
    <row r="580" spans="2:10" x14ac:dyDescent="0.2">
      <c r="B580" t="s">
        <v>596</v>
      </c>
      <c r="C580" s="63">
        <v>190</v>
      </c>
      <c r="D580" s="24">
        <f t="shared" si="17"/>
        <v>400</v>
      </c>
      <c r="F580" t="s">
        <v>369</v>
      </c>
      <c r="G580" s="63">
        <v>1</v>
      </c>
      <c r="H580" s="63"/>
      <c r="I580" s="63"/>
      <c r="J580" s="63">
        <v>1</v>
      </c>
    </row>
    <row r="581" spans="2:10" x14ac:dyDescent="0.2">
      <c r="B581" t="s">
        <v>675</v>
      </c>
      <c r="C581" s="63">
        <v>160</v>
      </c>
      <c r="D581" s="24">
        <f t="shared" si="17"/>
        <v>493</v>
      </c>
      <c r="F581" t="s">
        <v>497</v>
      </c>
      <c r="G581" s="63">
        <v>1</v>
      </c>
      <c r="H581" s="63"/>
      <c r="I581" s="63"/>
      <c r="J581" s="63">
        <v>1</v>
      </c>
    </row>
    <row r="582" spans="2:10" x14ac:dyDescent="0.2">
      <c r="B582" t="s">
        <v>624</v>
      </c>
      <c r="C582" s="63">
        <v>135</v>
      </c>
      <c r="D582" s="24">
        <f t="shared" si="17"/>
        <v>562</v>
      </c>
      <c r="F582" t="s">
        <v>370</v>
      </c>
      <c r="G582" s="63">
        <v>1</v>
      </c>
      <c r="H582" s="63"/>
      <c r="I582" s="63"/>
      <c r="J582" s="63">
        <v>1</v>
      </c>
    </row>
    <row r="583" spans="2:10" x14ac:dyDescent="0.2">
      <c r="B583" t="s">
        <v>399</v>
      </c>
      <c r="C583" s="63">
        <v>200</v>
      </c>
      <c r="D583" s="24">
        <f t="shared" si="17"/>
        <v>360</v>
      </c>
      <c r="F583" t="s">
        <v>165</v>
      </c>
      <c r="G583" s="63">
        <v>1</v>
      </c>
      <c r="H583" s="63"/>
      <c r="I583" s="63"/>
      <c r="J583" s="63">
        <v>1</v>
      </c>
    </row>
    <row r="584" spans="2:10" x14ac:dyDescent="0.2">
      <c r="B584" t="s">
        <v>403</v>
      </c>
      <c r="C584" s="63">
        <v>210</v>
      </c>
      <c r="D584" s="24">
        <f t="shared" si="17"/>
        <v>329</v>
      </c>
      <c r="F584" t="s">
        <v>177</v>
      </c>
      <c r="G584" s="63">
        <v>1</v>
      </c>
      <c r="H584" s="63"/>
      <c r="I584" s="63"/>
      <c r="J584" s="63">
        <v>1</v>
      </c>
    </row>
    <row r="585" spans="2:10" x14ac:dyDescent="0.2">
      <c r="B585" t="s">
        <v>565</v>
      </c>
      <c r="C585" s="63">
        <v>210</v>
      </c>
      <c r="D585" s="24">
        <f t="shared" si="17"/>
        <v>329</v>
      </c>
      <c r="F585" t="s">
        <v>503</v>
      </c>
      <c r="G585" s="63">
        <v>1</v>
      </c>
      <c r="H585" s="63"/>
      <c r="I585" s="63"/>
      <c r="J585" s="63">
        <v>1</v>
      </c>
    </row>
    <row r="586" spans="2:10" x14ac:dyDescent="0.2">
      <c r="B586" t="s">
        <v>282</v>
      </c>
      <c r="C586" s="63">
        <v>160</v>
      </c>
      <c r="D586" s="24">
        <f t="shared" si="17"/>
        <v>493</v>
      </c>
      <c r="F586" t="s">
        <v>375</v>
      </c>
      <c r="G586" s="63">
        <v>1</v>
      </c>
      <c r="H586" s="63"/>
      <c r="I586" s="63"/>
      <c r="J586" s="63">
        <v>1</v>
      </c>
    </row>
    <row r="587" spans="2:10" x14ac:dyDescent="0.2">
      <c r="B587" t="s">
        <v>339</v>
      </c>
      <c r="C587" s="63">
        <v>250</v>
      </c>
      <c r="D587" s="24">
        <f t="shared" si="17"/>
        <v>229</v>
      </c>
      <c r="F587" t="s">
        <v>505</v>
      </c>
      <c r="G587" s="63">
        <v>1</v>
      </c>
      <c r="H587" s="63"/>
      <c r="I587" s="63"/>
      <c r="J587" s="63">
        <v>1</v>
      </c>
    </row>
    <row r="588" spans="2:10" x14ac:dyDescent="0.2">
      <c r="B588" t="s">
        <v>861</v>
      </c>
      <c r="C588" s="63">
        <v>360</v>
      </c>
      <c r="D588" s="24">
        <f t="shared" si="17"/>
        <v>80</v>
      </c>
      <c r="F588" t="s">
        <v>376</v>
      </c>
      <c r="G588" s="63">
        <v>1</v>
      </c>
      <c r="H588" s="63"/>
      <c r="I588" s="63"/>
      <c r="J588" s="63">
        <v>1</v>
      </c>
    </row>
    <row r="589" spans="2:10" x14ac:dyDescent="0.2">
      <c r="B589" t="s">
        <v>821</v>
      </c>
      <c r="C589" s="63">
        <v>95</v>
      </c>
      <c r="D589" s="24">
        <f t="shared" si="17"/>
        <v>635</v>
      </c>
      <c r="F589" t="s">
        <v>507</v>
      </c>
      <c r="G589" s="63">
        <v>1</v>
      </c>
      <c r="H589" s="63"/>
      <c r="I589" s="63"/>
      <c r="J589" s="63">
        <v>1</v>
      </c>
    </row>
    <row r="590" spans="2:10" x14ac:dyDescent="0.2">
      <c r="B590" t="s">
        <v>342</v>
      </c>
      <c r="C590" s="63">
        <v>140</v>
      </c>
      <c r="D590" s="24">
        <f t="shared" si="17"/>
        <v>541</v>
      </c>
      <c r="F590" t="s">
        <v>267</v>
      </c>
      <c r="G590" s="63">
        <v>1</v>
      </c>
      <c r="H590" s="63"/>
      <c r="I590" s="63"/>
      <c r="J590" s="63">
        <v>1</v>
      </c>
    </row>
    <row r="591" spans="2:10" x14ac:dyDescent="0.2">
      <c r="B591" t="s">
        <v>546</v>
      </c>
      <c r="C591" s="63">
        <v>190</v>
      </c>
      <c r="D591" s="24">
        <f t="shared" si="17"/>
        <v>400</v>
      </c>
      <c r="F591" t="s">
        <v>509</v>
      </c>
      <c r="G591" s="63">
        <v>1</v>
      </c>
      <c r="H591" s="63"/>
      <c r="I591" s="63"/>
      <c r="J591" s="63">
        <v>1</v>
      </c>
    </row>
    <row r="592" spans="2:10" x14ac:dyDescent="0.2">
      <c r="B592" t="s">
        <v>876</v>
      </c>
      <c r="C592" s="63">
        <v>200</v>
      </c>
      <c r="D592" s="24">
        <f t="shared" si="17"/>
        <v>360</v>
      </c>
      <c r="F592" t="s">
        <v>378</v>
      </c>
      <c r="G592" s="63">
        <v>1</v>
      </c>
      <c r="H592" s="63"/>
      <c r="I592" s="63"/>
      <c r="J592" s="63">
        <v>1</v>
      </c>
    </row>
    <row r="593" spans="2:10" x14ac:dyDescent="0.2">
      <c r="B593" t="s">
        <v>671</v>
      </c>
      <c r="C593" s="63">
        <v>220</v>
      </c>
      <c r="D593" s="24">
        <f t="shared" si="17"/>
        <v>298</v>
      </c>
      <c r="F593" t="s">
        <v>192</v>
      </c>
      <c r="G593" s="63">
        <v>1</v>
      </c>
      <c r="H593" s="63"/>
      <c r="I593" s="63"/>
      <c r="J593" s="63">
        <v>1</v>
      </c>
    </row>
    <row r="594" spans="2:10" x14ac:dyDescent="0.2">
      <c r="B594" t="s">
        <v>182</v>
      </c>
      <c r="C594" s="63">
        <v>200</v>
      </c>
      <c r="D594" s="24">
        <f t="shared" si="17"/>
        <v>360</v>
      </c>
      <c r="F594" t="s">
        <v>268</v>
      </c>
      <c r="G594" s="63">
        <v>1</v>
      </c>
      <c r="H594" s="63"/>
      <c r="I594" s="63"/>
      <c r="J594" s="63">
        <v>1</v>
      </c>
    </row>
    <row r="595" spans="2:10" x14ac:dyDescent="0.2">
      <c r="B595" t="s">
        <v>468</v>
      </c>
      <c r="C595" s="63">
        <v>130</v>
      </c>
      <c r="D595" s="24">
        <f t="shared" si="17"/>
        <v>574</v>
      </c>
      <c r="F595" t="s">
        <v>516</v>
      </c>
      <c r="G595" s="63">
        <v>1</v>
      </c>
      <c r="H595" s="63"/>
      <c r="I595" s="63"/>
      <c r="J595" s="63">
        <v>1</v>
      </c>
    </row>
    <row r="596" spans="2:10" x14ac:dyDescent="0.2">
      <c r="B596" t="s">
        <v>790</v>
      </c>
      <c r="C596" s="63">
        <v>240</v>
      </c>
      <c r="D596" s="24">
        <f t="shared" si="17"/>
        <v>246</v>
      </c>
      <c r="F596" t="s">
        <v>269</v>
      </c>
      <c r="G596" s="63">
        <v>1</v>
      </c>
      <c r="H596" s="63"/>
      <c r="I596" s="63"/>
      <c r="J596" s="63">
        <v>1</v>
      </c>
    </row>
    <row r="597" spans="2:10" x14ac:dyDescent="0.2">
      <c r="B597" t="s">
        <v>791</v>
      </c>
      <c r="C597" s="63">
        <v>220</v>
      </c>
      <c r="D597" s="24">
        <f t="shared" si="17"/>
        <v>298</v>
      </c>
      <c r="F597" t="s">
        <v>518</v>
      </c>
      <c r="G597" s="63">
        <v>1</v>
      </c>
      <c r="H597" s="63"/>
      <c r="I597" s="63"/>
      <c r="J597" s="63">
        <v>1</v>
      </c>
    </row>
    <row r="598" spans="2:10" x14ac:dyDescent="0.2">
      <c r="B598" t="s">
        <v>696</v>
      </c>
      <c r="C598" s="63">
        <v>265</v>
      </c>
      <c r="D598" s="24">
        <f t="shared" si="17"/>
        <v>200</v>
      </c>
      <c r="F598" t="s">
        <v>592</v>
      </c>
      <c r="G598" s="63">
        <v>1</v>
      </c>
      <c r="H598" s="63"/>
      <c r="I598" s="63"/>
      <c r="J598" s="63">
        <v>1</v>
      </c>
    </row>
    <row r="599" spans="2:10" x14ac:dyDescent="0.2">
      <c r="B599" t="s">
        <v>676</v>
      </c>
      <c r="C599" s="63">
        <v>160</v>
      </c>
      <c r="D599" s="24">
        <f t="shared" si="17"/>
        <v>493</v>
      </c>
      <c r="F599" t="s">
        <v>520</v>
      </c>
      <c r="G599" s="63">
        <v>1</v>
      </c>
      <c r="H599" s="63"/>
      <c r="I599" s="63"/>
      <c r="J599" s="63">
        <v>1</v>
      </c>
    </row>
    <row r="600" spans="2:10" x14ac:dyDescent="0.2">
      <c r="B600" t="s">
        <v>341</v>
      </c>
      <c r="C600" s="63">
        <v>160</v>
      </c>
      <c r="D600" s="24">
        <f t="shared" si="17"/>
        <v>493</v>
      </c>
      <c r="F600" t="s">
        <v>270</v>
      </c>
      <c r="G600" s="63">
        <v>1</v>
      </c>
      <c r="H600" s="63"/>
      <c r="I600" s="63"/>
      <c r="J600" s="63">
        <v>1</v>
      </c>
    </row>
    <row r="601" spans="2:10" x14ac:dyDescent="0.2">
      <c r="B601" t="s">
        <v>259</v>
      </c>
      <c r="C601" s="63">
        <v>160</v>
      </c>
      <c r="D601" s="24">
        <f t="shared" si="17"/>
        <v>493</v>
      </c>
      <c r="F601" t="s">
        <v>522</v>
      </c>
      <c r="G601" s="63">
        <v>1</v>
      </c>
      <c r="H601" s="63"/>
      <c r="I601" s="63"/>
      <c r="J601" s="63">
        <v>1</v>
      </c>
    </row>
    <row r="602" spans="2:10" x14ac:dyDescent="0.2">
      <c r="B602" t="s">
        <v>744</v>
      </c>
      <c r="C602" s="63">
        <v>115</v>
      </c>
      <c r="D602" s="24">
        <f t="shared" si="17"/>
        <v>604</v>
      </c>
      <c r="F602" t="s">
        <v>271</v>
      </c>
      <c r="G602" s="63">
        <v>1</v>
      </c>
      <c r="H602" s="63"/>
      <c r="I602" s="63"/>
      <c r="J602" s="63">
        <v>1</v>
      </c>
    </row>
    <row r="603" spans="2:10" x14ac:dyDescent="0.2">
      <c r="B603" t="s">
        <v>995</v>
      </c>
      <c r="C603" s="63">
        <v>215</v>
      </c>
      <c r="D603" s="24">
        <f t="shared" si="17"/>
        <v>319</v>
      </c>
      <c r="F603" t="s">
        <v>524</v>
      </c>
      <c r="G603" s="63">
        <v>1</v>
      </c>
      <c r="H603" s="63"/>
      <c r="I603" s="63"/>
      <c r="J603" s="63">
        <v>1</v>
      </c>
    </row>
    <row r="604" spans="2:10" x14ac:dyDescent="0.2">
      <c r="B604" t="s">
        <v>559</v>
      </c>
      <c r="C604" s="63">
        <v>320</v>
      </c>
      <c r="D604" s="24">
        <f t="shared" si="17"/>
        <v>119</v>
      </c>
      <c r="F604" t="s">
        <v>596</v>
      </c>
      <c r="G604" s="63">
        <v>1</v>
      </c>
      <c r="H604" s="63"/>
      <c r="I604" s="63"/>
      <c r="J604" s="63">
        <v>1</v>
      </c>
    </row>
    <row r="605" spans="2:10" x14ac:dyDescent="0.2">
      <c r="B605" t="s">
        <v>614</v>
      </c>
      <c r="C605" s="63">
        <v>505</v>
      </c>
      <c r="D605" s="24">
        <f t="shared" si="17"/>
        <v>13</v>
      </c>
      <c r="F605" t="s">
        <v>526</v>
      </c>
      <c r="G605" s="63">
        <v>1</v>
      </c>
      <c r="H605" s="63"/>
      <c r="I605" s="63"/>
      <c r="J605" s="63">
        <v>1</v>
      </c>
    </row>
    <row r="606" spans="2:10" x14ac:dyDescent="0.2">
      <c r="B606" t="s">
        <v>825</v>
      </c>
      <c r="C606" s="63">
        <v>285</v>
      </c>
      <c r="D606" s="24">
        <f t="shared" si="17"/>
        <v>169</v>
      </c>
      <c r="F606" t="s">
        <v>598</v>
      </c>
      <c r="G606" s="63">
        <v>1</v>
      </c>
      <c r="H606" s="63"/>
      <c r="I606" s="63"/>
      <c r="J606" s="63">
        <v>1</v>
      </c>
    </row>
    <row r="607" spans="2:10" x14ac:dyDescent="0.2">
      <c r="B607" t="s">
        <v>674</v>
      </c>
      <c r="C607" s="63">
        <v>160</v>
      </c>
      <c r="D607" s="24">
        <f t="shared" si="17"/>
        <v>493</v>
      </c>
      <c r="F607" t="s">
        <v>528</v>
      </c>
      <c r="G607" s="63">
        <v>1</v>
      </c>
      <c r="H607" s="63"/>
      <c r="I607" s="63"/>
      <c r="J607" s="63">
        <v>1</v>
      </c>
    </row>
    <row r="608" spans="2:10" x14ac:dyDescent="0.2">
      <c r="B608" t="s">
        <v>931</v>
      </c>
      <c r="C608" s="63">
        <v>140</v>
      </c>
      <c r="D608" s="24">
        <f t="shared" si="17"/>
        <v>541</v>
      </c>
      <c r="F608" t="s">
        <v>387</v>
      </c>
      <c r="G608" s="63">
        <v>1</v>
      </c>
      <c r="H608" s="63"/>
      <c r="I608" s="63"/>
      <c r="J608" s="63">
        <v>1</v>
      </c>
    </row>
    <row r="609" spans="2:10" x14ac:dyDescent="0.2">
      <c r="B609" t="s">
        <v>280</v>
      </c>
      <c r="C609" s="63">
        <v>230</v>
      </c>
      <c r="D609" s="24">
        <f t="shared" si="17"/>
        <v>272</v>
      </c>
      <c r="F609" t="s">
        <v>530</v>
      </c>
      <c r="G609" s="63">
        <v>1</v>
      </c>
      <c r="H609" s="63"/>
      <c r="I609" s="63"/>
      <c r="J609" s="63">
        <v>1</v>
      </c>
    </row>
    <row r="610" spans="2:10" x14ac:dyDescent="0.2">
      <c r="B610" t="s">
        <v>797</v>
      </c>
      <c r="C610" s="63">
        <v>210</v>
      </c>
      <c r="D610" s="24">
        <f t="shared" si="17"/>
        <v>329</v>
      </c>
      <c r="F610" t="s">
        <v>388</v>
      </c>
      <c r="G610" s="63">
        <v>1</v>
      </c>
      <c r="H610" s="63"/>
      <c r="I610" s="63"/>
      <c r="J610" s="63">
        <v>1</v>
      </c>
    </row>
    <row r="611" spans="2:10" x14ac:dyDescent="0.2">
      <c r="B611" t="s">
        <v>766</v>
      </c>
      <c r="C611" s="63">
        <v>230</v>
      </c>
      <c r="D611" s="24">
        <f t="shared" si="17"/>
        <v>272</v>
      </c>
      <c r="F611" t="s">
        <v>532</v>
      </c>
      <c r="G611" s="63">
        <v>1</v>
      </c>
      <c r="H611" s="63"/>
      <c r="I611" s="63"/>
      <c r="J611" s="63">
        <v>1</v>
      </c>
    </row>
    <row r="612" spans="2:10" x14ac:dyDescent="0.2">
      <c r="B612" t="s">
        <v>635</v>
      </c>
      <c r="C612" s="63">
        <v>320</v>
      </c>
      <c r="D612" s="24">
        <f t="shared" si="17"/>
        <v>119</v>
      </c>
      <c r="F612" t="s">
        <v>389</v>
      </c>
      <c r="G612" s="63">
        <v>1</v>
      </c>
      <c r="H612" s="63"/>
      <c r="I612" s="63"/>
      <c r="J612" s="63">
        <v>1</v>
      </c>
    </row>
    <row r="613" spans="2:10" x14ac:dyDescent="0.2">
      <c r="B613" t="s">
        <v>815</v>
      </c>
      <c r="C613" s="63">
        <v>175</v>
      </c>
      <c r="D613" s="24">
        <f t="shared" si="17"/>
        <v>453</v>
      </c>
      <c r="F613" t="s">
        <v>534</v>
      </c>
      <c r="G613" s="63">
        <v>1</v>
      </c>
      <c r="H613" s="63"/>
      <c r="I613" s="63"/>
      <c r="J613" s="63">
        <v>1</v>
      </c>
    </row>
    <row r="614" spans="2:10" x14ac:dyDescent="0.2">
      <c r="B614" t="s">
        <v>492</v>
      </c>
      <c r="C614" s="63">
        <v>210</v>
      </c>
      <c r="D614" s="24">
        <f t="shared" si="17"/>
        <v>329</v>
      </c>
      <c r="F614" t="s">
        <v>390</v>
      </c>
      <c r="G614" s="63">
        <v>1</v>
      </c>
      <c r="H614" s="63"/>
      <c r="I614" s="63"/>
      <c r="J614" s="63">
        <v>1</v>
      </c>
    </row>
    <row r="615" spans="2:10" x14ac:dyDescent="0.2">
      <c r="B615" t="s">
        <v>382</v>
      </c>
      <c r="C615" s="63">
        <v>220</v>
      </c>
      <c r="D615" s="24">
        <f t="shared" si="17"/>
        <v>298</v>
      </c>
      <c r="F615" t="s">
        <v>540</v>
      </c>
      <c r="G615" s="63">
        <v>1</v>
      </c>
      <c r="H615" s="63"/>
      <c r="I615" s="63"/>
      <c r="J615" s="63">
        <v>1</v>
      </c>
    </row>
    <row r="616" spans="2:10" x14ac:dyDescent="0.2">
      <c r="B616" t="s">
        <v>489</v>
      </c>
      <c r="C616" s="63">
        <v>275</v>
      </c>
      <c r="D616" s="24">
        <f t="shared" si="17"/>
        <v>186</v>
      </c>
      <c r="F616" t="s">
        <v>391</v>
      </c>
      <c r="G616" s="63">
        <v>1</v>
      </c>
      <c r="H616" s="63"/>
      <c r="I616" s="63"/>
      <c r="J616" s="63">
        <v>1</v>
      </c>
    </row>
    <row r="617" spans="2:10" x14ac:dyDescent="0.2">
      <c r="B617" t="s">
        <v>328</v>
      </c>
      <c r="C617" s="63">
        <v>170</v>
      </c>
      <c r="D617" s="24">
        <f t="shared" si="17"/>
        <v>465</v>
      </c>
      <c r="F617" t="s">
        <v>542</v>
      </c>
      <c r="G617" s="63">
        <v>1</v>
      </c>
      <c r="H617" s="63"/>
      <c r="I617" s="63"/>
      <c r="J617" s="63">
        <v>1</v>
      </c>
    </row>
    <row r="618" spans="2:10" x14ac:dyDescent="0.2">
      <c r="B618" t="s">
        <v>713</v>
      </c>
      <c r="C618" s="63">
        <v>155</v>
      </c>
      <c r="D618" s="24">
        <f t="shared" si="17"/>
        <v>515</v>
      </c>
      <c r="F618" t="s">
        <v>392</v>
      </c>
      <c r="G618" s="63">
        <v>1</v>
      </c>
      <c r="H618" s="63"/>
      <c r="I618" s="63"/>
      <c r="J618" s="63">
        <v>1</v>
      </c>
    </row>
    <row r="619" spans="2:10" x14ac:dyDescent="0.2">
      <c r="B619" t="s">
        <v>710</v>
      </c>
      <c r="C619" s="63">
        <v>230</v>
      </c>
      <c r="D619" s="24">
        <f t="shared" si="17"/>
        <v>272</v>
      </c>
      <c r="F619" t="s">
        <v>544</v>
      </c>
      <c r="G619" s="63">
        <v>1</v>
      </c>
      <c r="H619" s="63"/>
      <c r="I619" s="63"/>
      <c r="J619" s="63">
        <v>1</v>
      </c>
    </row>
    <row r="620" spans="2:10" x14ac:dyDescent="0.2">
      <c r="B620" t="s">
        <v>927</v>
      </c>
      <c r="C620" s="63">
        <v>195</v>
      </c>
      <c r="D620" s="24">
        <f t="shared" si="17"/>
        <v>392</v>
      </c>
      <c r="F620" t="s">
        <v>397</v>
      </c>
      <c r="G620" s="63">
        <v>1</v>
      </c>
      <c r="H620" s="63"/>
      <c r="I620" s="63"/>
      <c r="J620" s="63">
        <v>1</v>
      </c>
    </row>
    <row r="621" spans="2:10" x14ac:dyDescent="0.2">
      <c r="B621" t="s">
        <v>765</v>
      </c>
      <c r="C621" s="63">
        <v>255</v>
      </c>
      <c r="D621" s="24">
        <f t="shared" si="17"/>
        <v>225</v>
      </c>
      <c r="F621" t="s">
        <v>546</v>
      </c>
      <c r="G621" s="63">
        <v>1</v>
      </c>
      <c r="H621" s="63"/>
      <c r="I621" s="63"/>
      <c r="J621" s="63">
        <v>1</v>
      </c>
    </row>
    <row r="622" spans="2:10" x14ac:dyDescent="0.2">
      <c r="B622" t="s">
        <v>781</v>
      </c>
      <c r="C622" s="63">
        <v>280</v>
      </c>
      <c r="D622" s="24">
        <f t="shared" si="17"/>
        <v>172</v>
      </c>
      <c r="F622" t="s">
        <v>263</v>
      </c>
      <c r="G622" s="63">
        <v>1</v>
      </c>
      <c r="H622" s="63"/>
      <c r="I622" s="63"/>
      <c r="J622" s="63">
        <v>1</v>
      </c>
    </row>
    <row r="623" spans="2:10" x14ac:dyDescent="0.2">
      <c r="B623" t="s">
        <v>779</v>
      </c>
      <c r="C623" s="63">
        <v>400</v>
      </c>
      <c r="D623" s="24">
        <f t="shared" si="17"/>
        <v>54</v>
      </c>
      <c r="F623" t="s">
        <v>548</v>
      </c>
      <c r="G623" s="63">
        <v>1</v>
      </c>
      <c r="H623" s="63"/>
      <c r="I623" s="63"/>
      <c r="J623" s="63">
        <v>1</v>
      </c>
    </row>
    <row r="624" spans="2:10" x14ac:dyDescent="0.2">
      <c r="B624" t="s">
        <v>625</v>
      </c>
      <c r="C624" s="63">
        <v>130</v>
      </c>
      <c r="D624" s="24">
        <f t="shared" si="17"/>
        <v>574</v>
      </c>
      <c r="F624" t="s">
        <v>398</v>
      </c>
      <c r="G624" s="63">
        <v>1</v>
      </c>
      <c r="H624" s="63"/>
      <c r="I624" s="63"/>
      <c r="J624" s="63">
        <v>1</v>
      </c>
    </row>
    <row r="625" spans="2:10" x14ac:dyDescent="0.2">
      <c r="B625" t="s">
        <v>508</v>
      </c>
      <c r="C625" s="63">
        <v>170</v>
      </c>
      <c r="D625" s="24">
        <f t="shared" si="17"/>
        <v>465</v>
      </c>
      <c r="F625" t="s">
        <v>550</v>
      </c>
      <c r="G625" s="63">
        <v>1</v>
      </c>
      <c r="H625" s="63"/>
      <c r="I625" s="63"/>
      <c r="J625" s="63">
        <v>1</v>
      </c>
    </row>
    <row r="626" spans="2:10" x14ac:dyDescent="0.2">
      <c r="B626" t="s">
        <v>680</v>
      </c>
      <c r="C626" s="63">
        <v>360</v>
      </c>
      <c r="D626" s="24">
        <f t="shared" si="17"/>
        <v>80</v>
      </c>
      <c r="F626" t="s">
        <v>399</v>
      </c>
      <c r="G626" s="63">
        <v>1</v>
      </c>
      <c r="H626" s="63"/>
      <c r="I626" s="63"/>
      <c r="J626" s="63">
        <v>1</v>
      </c>
    </row>
    <row r="627" spans="2:10" x14ac:dyDescent="0.2">
      <c r="B627" t="s">
        <v>172</v>
      </c>
      <c r="C627" s="63">
        <v>170</v>
      </c>
      <c r="D627" s="24">
        <f t="shared" si="17"/>
        <v>465</v>
      </c>
      <c r="F627" t="s">
        <v>183</v>
      </c>
      <c r="G627" s="63">
        <v>1</v>
      </c>
      <c r="H627" s="63"/>
      <c r="I627" s="63"/>
      <c r="J627" s="63">
        <v>1</v>
      </c>
    </row>
    <row r="628" spans="2:10" x14ac:dyDescent="0.2">
      <c r="B628" t="s">
        <v>578</v>
      </c>
      <c r="C628" s="63">
        <v>535</v>
      </c>
      <c r="D628" s="24">
        <f t="shared" si="17"/>
        <v>4</v>
      </c>
      <c r="F628" t="s">
        <v>400</v>
      </c>
      <c r="G628" s="63">
        <v>1</v>
      </c>
      <c r="H628" s="63"/>
      <c r="I628" s="63"/>
      <c r="J628" s="63">
        <v>1</v>
      </c>
    </row>
    <row r="629" spans="2:10" x14ac:dyDescent="0.2">
      <c r="B629" t="s">
        <v>659</v>
      </c>
      <c r="C629" s="63">
        <v>425</v>
      </c>
      <c r="D629" s="24">
        <f t="shared" si="17"/>
        <v>48</v>
      </c>
      <c r="F629" t="s">
        <v>555</v>
      </c>
      <c r="G629" s="63">
        <v>1</v>
      </c>
      <c r="H629" s="63"/>
      <c r="I629" s="63"/>
      <c r="J629" s="63">
        <v>1</v>
      </c>
    </row>
    <row r="630" spans="2:10" x14ac:dyDescent="0.2">
      <c r="B630" t="s">
        <v>560</v>
      </c>
      <c r="C630" s="63">
        <v>280</v>
      </c>
      <c r="D630" s="24">
        <f t="shared" si="17"/>
        <v>172</v>
      </c>
      <c r="F630" t="s">
        <v>401</v>
      </c>
      <c r="G630" s="63">
        <v>1</v>
      </c>
      <c r="H630" s="63"/>
      <c r="I630" s="63"/>
      <c r="J630" s="63">
        <v>1</v>
      </c>
    </row>
    <row r="631" spans="2:10" x14ac:dyDescent="0.2">
      <c r="B631" t="s">
        <v>1000</v>
      </c>
      <c r="C631" s="63">
        <v>0</v>
      </c>
      <c r="D631" s="24">
        <f t="shared" si="17"/>
        <v>647</v>
      </c>
      <c r="F631" t="s">
        <v>557</v>
      </c>
      <c r="G631" s="63">
        <v>1</v>
      </c>
      <c r="H631" s="63"/>
      <c r="I631" s="63"/>
      <c r="J631" s="63">
        <v>1</v>
      </c>
    </row>
    <row r="632" spans="2:10" x14ac:dyDescent="0.2">
      <c r="B632" t="s">
        <v>594</v>
      </c>
      <c r="C632" s="63">
        <v>295</v>
      </c>
      <c r="D632" s="24">
        <f t="shared" si="17"/>
        <v>154</v>
      </c>
      <c r="F632" t="s">
        <v>402</v>
      </c>
      <c r="G632" s="63">
        <v>1</v>
      </c>
      <c r="H632" s="63"/>
      <c r="I632" s="63"/>
      <c r="J632" s="63">
        <v>1</v>
      </c>
    </row>
    <row r="633" spans="2:10" x14ac:dyDescent="0.2">
      <c r="B633" t="s">
        <v>293</v>
      </c>
      <c r="C633" s="63">
        <v>200</v>
      </c>
      <c r="D633" s="24">
        <f t="shared" si="17"/>
        <v>360</v>
      </c>
      <c r="F633" t="s">
        <v>559</v>
      </c>
      <c r="G633" s="63">
        <v>1</v>
      </c>
      <c r="H633" s="63"/>
      <c r="I633" s="63"/>
      <c r="J633" s="63">
        <v>1</v>
      </c>
    </row>
    <row r="634" spans="2:10" x14ac:dyDescent="0.2">
      <c r="B634" t="s">
        <v>897</v>
      </c>
      <c r="C634" s="63">
        <v>210</v>
      </c>
      <c r="D634" s="24">
        <f t="shared" si="17"/>
        <v>329</v>
      </c>
      <c r="F634" t="s">
        <v>403</v>
      </c>
      <c r="G634" s="63">
        <v>1</v>
      </c>
      <c r="H634" s="63"/>
      <c r="I634" s="63"/>
      <c r="J634" s="63">
        <v>1</v>
      </c>
    </row>
    <row r="635" spans="2:10" x14ac:dyDescent="0.2">
      <c r="B635" t="s">
        <v>574</v>
      </c>
      <c r="C635" s="63">
        <v>115</v>
      </c>
      <c r="D635" s="24">
        <f t="shared" si="17"/>
        <v>604</v>
      </c>
      <c r="F635" t="s">
        <v>561</v>
      </c>
      <c r="G635" s="63">
        <v>1</v>
      </c>
      <c r="H635" s="63"/>
      <c r="I635" s="63"/>
      <c r="J635" s="63">
        <v>1</v>
      </c>
    </row>
    <row r="636" spans="2:10" x14ac:dyDescent="0.2">
      <c r="B636" t="s">
        <v>287</v>
      </c>
      <c r="C636" s="63">
        <v>385</v>
      </c>
      <c r="D636" s="24">
        <f t="shared" si="17"/>
        <v>68</v>
      </c>
      <c r="F636" t="s">
        <v>247</v>
      </c>
      <c r="G636" s="63">
        <v>1</v>
      </c>
      <c r="H636" s="63"/>
      <c r="I636" s="63"/>
      <c r="J636" s="63">
        <v>1</v>
      </c>
    </row>
    <row r="637" spans="2:10" x14ac:dyDescent="0.2">
      <c r="B637" t="s">
        <v>290</v>
      </c>
      <c r="C637" s="63">
        <v>310</v>
      </c>
      <c r="D637" s="24">
        <f t="shared" si="17"/>
        <v>129</v>
      </c>
      <c r="F637" t="s">
        <v>563</v>
      </c>
      <c r="G637" s="63">
        <v>1</v>
      </c>
      <c r="H637" s="63"/>
      <c r="I637" s="63"/>
      <c r="J637" s="63">
        <v>1</v>
      </c>
    </row>
    <row r="638" spans="2:10" x14ac:dyDescent="0.2">
      <c r="B638" t="s">
        <v>960</v>
      </c>
      <c r="C638" s="63">
        <v>290</v>
      </c>
      <c r="D638" s="24">
        <f t="shared" si="17"/>
        <v>159</v>
      </c>
      <c r="F638" t="s">
        <v>273</v>
      </c>
      <c r="G638" s="63">
        <v>1</v>
      </c>
      <c r="H638" s="63"/>
      <c r="I638" s="63"/>
      <c r="J638" s="63">
        <v>1</v>
      </c>
    </row>
    <row r="639" spans="2:10" x14ac:dyDescent="0.2">
      <c r="B639" t="s">
        <v>715</v>
      </c>
      <c r="C639" s="63">
        <v>135</v>
      </c>
      <c r="D639" s="24">
        <f t="shared" si="17"/>
        <v>562</v>
      </c>
      <c r="F639" t="s">
        <v>565</v>
      </c>
      <c r="G639" s="63">
        <v>1</v>
      </c>
      <c r="H639" s="63"/>
      <c r="I639" s="63"/>
      <c r="J639" s="63">
        <v>1</v>
      </c>
    </row>
    <row r="640" spans="2:10" x14ac:dyDescent="0.2">
      <c r="B640" t="s">
        <v>241</v>
      </c>
      <c r="C640" s="63">
        <v>200</v>
      </c>
      <c r="D640" s="24">
        <f t="shared" si="17"/>
        <v>360</v>
      </c>
      <c r="F640" t="s">
        <v>411</v>
      </c>
      <c r="G640" s="63">
        <v>1</v>
      </c>
      <c r="H640" s="63"/>
      <c r="I640" s="63"/>
      <c r="J640" s="63">
        <v>1</v>
      </c>
    </row>
    <row r="641" spans="2:10" x14ac:dyDescent="0.2">
      <c r="B641" t="s">
        <v>721</v>
      </c>
      <c r="C641" s="63">
        <v>230</v>
      </c>
      <c r="D641" s="24">
        <f t="shared" si="17"/>
        <v>272</v>
      </c>
      <c r="F641" t="s">
        <v>567</v>
      </c>
      <c r="G641" s="63">
        <v>1</v>
      </c>
      <c r="H641" s="63"/>
      <c r="I641" s="63"/>
      <c r="J641" s="63">
        <v>1</v>
      </c>
    </row>
    <row r="642" spans="2:10" x14ac:dyDescent="0.2">
      <c r="B642" t="s">
        <v>604</v>
      </c>
      <c r="C642" s="63">
        <v>240</v>
      </c>
      <c r="D642" s="24">
        <f t="shared" si="17"/>
        <v>246</v>
      </c>
      <c r="F642" t="s">
        <v>412</v>
      </c>
      <c r="G642" s="63">
        <v>1</v>
      </c>
      <c r="H642" s="63"/>
      <c r="I642" s="63"/>
      <c r="J642" s="63">
        <v>1</v>
      </c>
    </row>
    <row r="643" spans="2:10" x14ac:dyDescent="0.2">
      <c r="B643" t="s">
        <v>817</v>
      </c>
      <c r="C643" s="63">
        <v>160</v>
      </c>
      <c r="D643" s="24">
        <f t="shared" ref="D643:D706" si="18">IF(ISBLANK(C643),"",_xlfn.RANK.EQ(C643,tScores))</f>
        <v>493</v>
      </c>
      <c r="F643" t="s">
        <v>569</v>
      </c>
      <c r="G643" s="63">
        <v>1</v>
      </c>
      <c r="H643" s="63"/>
      <c r="I643" s="63"/>
      <c r="J643" s="63">
        <v>1</v>
      </c>
    </row>
    <row r="644" spans="2:10" x14ac:dyDescent="0.2">
      <c r="B644" t="s">
        <v>491</v>
      </c>
      <c r="C644" s="63">
        <v>250</v>
      </c>
      <c r="D644" s="24">
        <f t="shared" si="18"/>
        <v>229</v>
      </c>
      <c r="F644" t="s">
        <v>413</v>
      </c>
      <c r="G644" s="63">
        <v>1</v>
      </c>
      <c r="H644" s="63"/>
      <c r="I644" s="63"/>
      <c r="J644" s="63">
        <v>1</v>
      </c>
    </row>
    <row r="645" spans="2:10" x14ac:dyDescent="0.2">
      <c r="B645" t="s">
        <v>320</v>
      </c>
      <c r="C645" s="63">
        <v>390</v>
      </c>
      <c r="D645" s="24">
        <f t="shared" si="18"/>
        <v>64</v>
      </c>
      <c r="F645" t="s">
        <v>571</v>
      </c>
      <c r="G645" s="63">
        <v>1</v>
      </c>
      <c r="H645" s="63"/>
      <c r="I645" s="63"/>
      <c r="J645" s="63">
        <v>1</v>
      </c>
    </row>
    <row r="646" spans="2:10" x14ac:dyDescent="0.2">
      <c r="B646" t="s">
        <v>829</v>
      </c>
      <c r="C646" s="63">
        <v>200</v>
      </c>
      <c r="D646" s="24">
        <f t="shared" si="18"/>
        <v>360</v>
      </c>
      <c r="F646" t="s">
        <v>414</v>
      </c>
      <c r="G646" s="63">
        <v>1</v>
      </c>
      <c r="H646" s="63"/>
      <c r="I646" s="63"/>
      <c r="J646" s="63">
        <v>1</v>
      </c>
    </row>
    <row r="647" spans="2:10" x14ac:dyDescent="0.2">
      <c r="B647" t="s">
        <v>495</v>
      </c>
      <c r="C647" s="63">
        <v>195</v>
      </c>
      <c r="D647" s="24">
        <f t="shared" si="18"/>
        <v>392</v>
      </c>
      <c r="F647" t="s">
        <v>573</v>
      </c>
      <c r="G647" s="63">
        <v>1</v>
      </c>
      <c r="H647" s="63"/>
      <c r="I647" s="63"/>
      <c r="J647" s="63">
        <v>1</v>
      </c>
    </row>
    <row r="648" spans="2:10" x14ac:dyDescent="0.2">
      <c r="B648" t="s">
        <v>684</v>
      </c>
      <c r="C648" s="63">
        <v>220</v>
      </c>
      <c r="D648" s="24">
        <f t="shared" si="18"/>
        <v>298</v>
      </c>
      <c r="F648" t="s">
        <v>415</v>
      </c>
      <c r="G648" s="63">
        <v>1</v>
      </c>
      <c r="H648" s="63"/>
      <c r="I648" s="63"/>
      <c r="J648" s="63">
        <v>1</v>
      </c>
    </row>
    <row r="649" spans="2:10" x14ac:dyDescent="0.2">
      <c r="B649" t="s">
        <v>258</v>
      </c>
      <c r="C649" s="63">
        <v>160</v>
      </c>
      <c r="D649" s="24">
        <f t="shared" si="18"/>
        <v>493</v>
      </c>
      <c r="F649" t="s">
        <v>282</v>
      </c>
      <c r="G649" s="63">
        <v>1</v>
      </c>
      <c r="H649" s="63"/>
      <c r="I649" s="63"/>
      <c r="J649" s="63">
        <v>1</v>
      </c>
    </row>
    <row r="650" spans="2:10" x14ac:dyDescent="0.2">
      <c r="B650" t="s">
        <v>255</v>
      </c>
      <c r="C650" s="63">
        <v>200</v>
      </c>
      <c r="D650" s="24">
        <f t="shared" si="18"/>
        <v>360</v>
      </c>
      <c r="F650" t="s">
        <v>431</v>
      </c>
      <c r="G650" s="63">
        <v>1</v>
      </c>
      <c r="H650" s="63"/>
      <c r="I650" s="63"/>
      <c r="J650" s="63">
        <v>1</v>
      </c>
    </row>
    <row r="651" spans="2:10" x14ac:dyDescent="0.2">
      <c r="B651" t="s">
        <v>693</v>
      </c>
      <c r="C651" s="63">
        <v>340</v>
      </c>
      <c r="D651" s="24">
        <f t="shared" si="18"/>
        <v>98</v>
      </c>
      <c r="F651" t="s">
        <v>283</v>
      </c>
      <c r="G651" s="63">
        <v>1</v>
      </c>
      <c r="H651" s="63"/>
      <c r="I651" s="63"/>
      <c r="J651" s="63">
        <v>1</v>
      </c>
    </row>
    <row r="652" spans="2:10" x14ac:dyDescent="0.2">
      <c r="B652" t="s">
        <v>234</v>
      </c>
      <c r="C652" s="63">
        <v>0</v>
      </c>
      <c r="D652" s="24">
        <f t="shared" si="18"/>
        <v>647</v>
      </c>
      <c r="F652" t="s">
        <v>248</v>
      </c>
      <c r="G652" s="63">
        <v>1</v>
      </c>
      <c r="H652" s="63"/>
      <c r="I652" s="63"/>
      <c r="J652" s="63">
        <v>1</v>
      </c>
    </row>
    <row r="653" spans="2:10" x14ac:dyDescent="0.2">
      <c r="D653" s="24" t="str">
        <f t="shared" si="18"/>
        <v/>
      </c>
      <c r="F653" t="s">
        <v>582</v>
      </c>
      <c r="G653" s="63">
        <v>1</v>
      </c>
      <c r="H653" s="63"/>
      <c r="I653" s="63"/>
      <c r="J653" s="63">
        <v>1</v>
      </c>
    </row>
    <row r="654" spans="2:10" x14ac:dyDescent="0.2">
      <c r="D654" s="24" t="str">
        <f t="shared" si="18"/>
        <v/>
      </c>
      <c r="F654" t="s">
        <v>433</v>
      </c>
      <c r="G654" s="63">
        <v>1</v>
      </c>
      <c r="H654" s="63"/>
      <c r="I654" s="63"/>
      <c r="J654" s="63">
        <v>1</v>
      </c>
    </row>
    <row r="655" spans="2:10" x14ac:dyDescent="0.2">
      <c r="D655" s="24" t="str">
        <f t="shared" si="18"/>
        <v/>
      </c>
      <c r="F655" t="s">
        <v>584</v>
      </c>
      <c r="G655" s="63">
        <v>1</v>
      </c>
      <c r="H655" s="63"/>
      <c r="I655" s="63"/>
      <c r="J655" s="63">
        <v>1</v>
      </c>
    </row>
    <row r="656" spans="2:10" x14ac:dyDescent="0.2">
      <c r="D656" s="24" t="str">
        <f t="shared" si="18"/>
        <v/>
      </c>
      <c r="F656" t="s">
        <v>434</v>
      </c>
      <c r="G656" s="63">
        <v>1</v>
      </c>
      <c r="H656" s="63"/>
      <c r="I656" s="63"/>
      <c r="J656" s="63">
        <v>1</v>
      </c>
    </row>
    <row r="657" spans="4:10" x14ac:dyDescent="0.2">
      <c r="D657" s="24" t="str">
        <f t="shared" si="18"/>
        <v/>
      </c>
      <c r="F657" t="s">
        <v>587</v>
      </c>
      <c r="G657" s="63">
        <v>1</v>
      </c>
      <c r="H657" s="63"/>
      <c r="I657" s="63"/>
      <c r="J657" s="63">
        <v>1</v>
      </c>
    </row>
    <row r="658" spans="4:10" x14ac:dyDescent="0.2">
      <c r="D658" s="24" t="str">
        <f t="shared" si="18"/>
        <v/>
      </c>
      <c r="F658" t="s">
        <v>435</v>
      </c>
      <c r="G658" s="63">
        <v>1</v>
      </c>
      <c r="H658" s="63"/>
      <c r="I658" s="63"/>
      <c r="J658" s="63">
        <v>1</v>
      </c>
    </row>
    <row r="659" spans="4:10" x14ac:dyDescent="0.2">
      <c r="D659" s="24" t="str">
        <f t="shared" si="18"/>
        <v/>
      </c>
      <c r="F659" t="s">
        <v>185</v>
      </c>
      <c r="G659" s="63">
        <v>1</v>
      </c>
      <c r="H659" s="63"/>
      <c r="I659" s="63"/>
      <c r="J659" s="63">
        <v>1</v>
      </c>
    </row>
    <row r="660" spans="4:10" x14ac:dyDescent="0.2">
      <c r="D660" s="24" t="str">
        <f t="shared" si="18"/>
        <v/>
      </c>
      <c r="F660" t="s">
        <v>436</v>
      </c>
      <c r="G660" s="63">
        <v>1</v>
      </c>
      <c r="H660" s="63"/>
      <c r="I660" s="63"/>
      <c r="J660" s="63">
        <v>1</v>
      </c>
    </row>
    <row r="661" spans="4:10" x14ac:dyDescent="0.2">
      <c r="D661" s="24" t="str">
        <f t="shared" si="18"/>
        <v/>
      </c>
      <c r="F661" t="s">
        <v>589</v>
      </c>
      <c r="G661" s="63">
        <v>1</v>
      </c>
      <c r="H661" s="63"/>
      <c r="I661" s="63"/>
      <c r="J661" s="63">
        <v>1</v>
      </c>
    </row>
    <row r="662" spans="4:10" x14ac:dyDescent="0.2">
      <c r="D662" s="24" t="str">
        <f t="shared" si="18"/>
        <v/>
      </c>
      <c r="F662" t="s">
        <v>381</v>
      </c>
      <c r="G662" s="63">
        <v>1</v>
      </c>
      <c r="H662" s="63"/>
      <c r="I662" s="63"/>
      <c r="J662" s="63">
        <v>1</v>
      </c>
    </row>
    <row r="663" spans="4:10" x14ac:dyDescent="0.2">
      <c r="D663" s="24" t="str">
        <f t="shared" si="18"/>
        <v/>
      </c>
      <c r="F663" t="s">
        <v>594</v>
      </c>
      <c r="G663" s="63">
        <v>1</v>
      </c>
      <c r="H663" s="63"/>
      <c r="I663" s="63"/>
      <c r="J663" s="63">
        <v>1</v>
      </c>
    </row>
    <row r="664" spans="4:10" x14ac:dyDescent="0.2">
      <c r="D664" s="24" t="str">
        <f t="shared" si="18"/>
        <v/>
      </c>
      <c r="F664" t="s">
        <v>382</v>
      </c>
      <c r="G664" s="63">
        <v>1</v>
      </c>
      <c r="H664" s="63"/>
      <c r="I664" s="63"/>
      <c r="J664" s="63">
        <v>1</v>
      </c>
    </row>
    <row r="665" spans="4:10" x14ac:dyDescent="0.2">
      <c r="D665" s="24" t="str">
        <f t="shared" si="18"/>
        <v/>
      </c>
      <c r="F665" t="s">
        <v>595</v>
      </c>
      <c r="G665" s="63">
        <v>1</v>
      </c>
      <c r="H665" s="63"/>
      <c r="I665" s="63"/>
      <c r="J665" s="63">
        <v>1</v>
      </c>
    </row>
    <row r="666" spans="4:10" x14ac:dyDescent="0.2">
      <c r="D666" s="24" t="str">
        <f t="shared" si="18"/>
        <v/>
      </c>
      <c r="F666" t="s">
        <v>383</v>
      </c>
      <c r="G666" s="63">
        <v>1</v>
      </c>
      <c r="H666" s="63"/>
      <c r="I666" s="63"/>
      <c r="J666" s="63">
        <v>1</v>
      </c>
    </row>
    <row r="667" spans="4:10" x14ac:dyDescent="0.2">
      <c r="D667" s="24" t="str">
        <f t="shared" si="18"/>
        <v/>
      </c>
      <c r="F667" t="s">
        <v>597</v>
      </c>
      <c r="G667" s="63">
        <v>1</v>
      </c>
      <c r="H667" s="63"/>
      <c r="I667" s="63"/>
      <c r="J667" s="63">
        <v>1</v>
      </c>
    </row>
    <row r="668" spans="4:10" x14ac:dyDescent="0.2">
      <c r="D668" s="24" t="str">
        <f t="shared" si="18"/>
        <v/>
      </c>
      <c r="F668" t="s">
        <v>384</v>
      </c>
      <c r="G668" s="63">
        <v>1</v>
      </c>
      <c r="H668" s="63"/>
      <c r="I668" s="63"/>
      <c r="J668" s="63">
        <v>1</v>
      </c>
    </row>
    <row r="669" spans="4:10" x14ac:dyDescent="0.2">
      <c r="D669" s="24" t="str">
        <f t="shared" si="18"/>
        <v/>
      </c>
      <c r="F669" t="s">
        <v>385</v>
      </c>
      <c r="G669" s="63">
        <v>1</v>
      </c>
      <c r="H669" s="63"/>
      <c r="I669" s="63"/>
      <c r="J669" s="63">
        <v>1</v>
      </c>
    </row>
    <row r="670" spans="4:10" x14ac:dyDescent="0.2">
      <c r="D670" s="24" t="str">
        <f t="shared" si="18"/>
        <v/>
      </c>
      <c r="F670" t="s">
        <v>386</v>
      </c>
      <c r="G670" s="63">
        <v>1</v>
      </c>
      <c r="H670" s="63"/>
      <c r="I670" s="63"/>
      <c r="J670" s="63">
        <v>1</v>
      </c>
    </row>
    <row r="671" spans="4:10" x14ac:dyDescent="0.2">
      <c r="D671" s="24" t="str">
        <f t="shared" si="18"/>
        <v/>
      </c>
      <c r="F671" t="s">
        <v>234</v>
      </c>
      <c r="G671" s="63"/>
      <c r="H671" s="63"/>
      <c r="I671" s="63"/>
      <c r="J671" s="63"/>
    </row>
    <row r="672" spans="4:10" x14ac:dyDescent="0.2">
      <c r="D672" s="24" t="str">
        <f t="shared" si="18"/>
        <v/>
      </c>
      <c r="F672" t="s">
        <v>202</v>
      </c>
      <c r="G672" s="63">
        <v>649</v>
      </c>
      <c r="H672" s="63"/>
      <c r="I672" s="63">
        <v>129</v>
      </c>
      <c r="J672" s="63">
        <v>778</v>
      </c>
    </row>
    <row r="673" spans="4:4" x14ac:dyDescent="0.2">
      <c r="D673" s="24" t="str">
        <f t="shared" si="18"/>
        <v/>
      </c>
    </row>
    <row r="674" spans="4:4" x14ac:dyDescent="0.2">
      <c r="D674" s="24" t="str">
        <f t="shared" si="18"/>
        <v/>
      </c>
    </row>
    <row r="675" spans="4:4" x14ac:dyDescent="0.2">
      <c r="D675" s="24" t="str">
        <f t="shared" si="18"/>
        <v/>
      </c>
    </row>
    <row r="676" spans="4:4" x14ac:dyDescent="0.2">
      <c r="D676" s="24" t="str">
        <f t="shared" si="18"/>
        <v/>
      </c>
    </row>
    <row r="677" spans="4:4" x14ac:dyDescent="0.2">
      <c r="D677" s="24" t="str">
        <f t="shared" si="18"/>
        <v/>
      </c>
    </row>
    <row r="678" spans="4:4" x14ac:dyDescent="0.2">
      <c r="D678" s="24" t="str">
        <f t="shared" si="18"/>
        <v/>
      </c>
    </row>
    <row r="679" spans="4:4" x14ac:dyDescent="0.2">
      <c r="D679" s="24" t="str">
        <f t="shared" si="18"/>
        <v/>
      </c>
    </row>
    <row r="680" spans="4:4" x14ac:dyDescent="0.2">
      <c r="D680" s="24" t="str">
        <f t="shared" si="18"/>
        <v/>
      </c>
    </row>
    <row r="681" spans="4:4" x14ac:dyDescent="0.2">
      <c r="D681" s="24" t="str">
        <f t="shared" si="18"/>
        <v/>
      </c>
    </row>
    <row r="682" spans="4:4" x14ac:dyDescent="0.2">
      <c r="D682" s="24" t="str">
        <f t="shared" si="18"/>
        <v/>
      </c>
    </row>
    <row r="683" spans="4:4" x14ac:dyDescent="0.2">
      <c r="D683" s="24" t="str">
        <f t="shared" si="18"/>
        <v/>
      </c>
    </row>
    <row r="684" spans="4:4" x14ac:dyDescent="0.2">
      <c r="D684" s="24" t="str">
        <f t="shared" si="18"/>
        <v/>
      </c>
    </row>
    <row r="685" spans="4:4" x14ac:dyDescent="0.2">
      <c r="D685" s="24" t="str">
        <f t="shared" si="18"/>
        <v/>
      </c>
    </row>
    <row r="686" spans="4:4" x14ac:dyDescent="0.2">
      <c r="D686" s="24" t="str">
        <f t="shared" si="18"/>
        <v/>
      </c>
    </row>
    <row r="687" spans="4:4" x14ac:dyDescent="0.2">
      <c r="D687" s="24" t="str">
        <f t="shared" si="18"/>
        <v/>
      </c>
    </row>
    <row r="688" spans="4:4" x14ac:dyDescent="0.2">
      <c r="D688" s="24" t="str">
        <f t="shared" si="18"/>
        <v/>
      </c>
    </row>
    <row r="689" spans="4:4" x14ac:dyDescent="0.2">
      <c r="D689" s="24" t="str">
        <f t="shared" si="18"/>
        <v/>
      </c>
    </row>
    <row r="690" spans="4:4" x14ac:dyDescent="0.2">
      <c r="D690" s="24" t="str">
        <f t="shared" si="18"/>
        <v/>
      </c>
    </row>
    <row r="691" spans="4:4" x14ac:dyDescent="0.2">
      <c r="D691" s="24" t="str">
        <f t="shared" si="18"/>
        <v/>
      </c>
    </row>
    <row r="692" spans="4:4" x14ac:dyDescent="0.2">
      <c r="D692" s="24" t="str">
        <f t="shared" si="18"/>
        <v/>
      </c>
    </row>
    <row r="693" spans="4:4" x14ac:dyDescent="0.2">
      <c r="D693" s="24" t="str">
        <f t="shared" si="18"/>
        <v/>
      </c>
    </row>
    <row r="694" spans="4:4" x14ac:dyDescent="0.2">
      <c r="D694" s="24" t="str">
        <f t="shared" si="18"/>
        <v/>
      </c>
    </row>
    <row r="695" spans="4:4" x14ac:dyDescent="0.2">
      <c r="D695" s="24" t="str">
        <f t="shared" si="18"/>
        <v/>
      </c>
    </row>
    <row r="696" spans="4:4" x14ac:dyDescent="0.2">
      <c r="D696" s="24" t="str">
        <f t="shared" si="18"/>
        <v/>
      </c>
    </row>
    <row r="697" spans="4:4" x14ac:dyDescent="0.2">
      <c r="D697" s="24" t="str">
        <f t="shared" si="18"/>
        <v/>
      </c>
    </row>
    <row r="698" spans="4:4" x14ac:dyDescent="0.2">
      <c r="D698" s="24" t="str">
        <f t="shared" si="18"/>
        <v/>
      </c>
    </row>
    <row r="699" spans="4:4" x14ac:dyDescent="0.2">
      <c r="D699" s="24" t="str">
        <f t="shared" si="18"/>
        <v/>
      </c>
    </row>
    <row r="700" spans="4:4" x14ac:dyDescent="0.2">
      <c r="D700" s="24" t="str">
        <f t="shared" si="18"/>
        <v/>
      </c>
    </row>
    <row r="701" spans="4:4" x14ac:dyDescent="0.2">
      <c r="D701" s="24" t="str">
        <f t="shared" si="18"/>
        <v/>
      </c>
    </row>
    <row r="702" spans="4:4" x14ac:dyDescent="0.2">
      <c r="D702" s="24" t="str">
        <f t="shared" si="18"/>
        <v/>
      </c>
    </row>
    <row r="703" spans="4:4" x14ac:dyDescent="0.2">
      <c r="D703" s="24" t="str">
        <f t="shared" si="18"/>
        <v/>
      </c>
    </row>
    <row r="704" spans="4:4" x14ac:dyDescent="0.2">
      <c r="D704" s="24" t="str">
        <f t="shared" si="18"/>
        <v/>
      </c>
    </row>
    <row r="705" spans="4:4" x14ac:dyDescent="0.2">
      <c r="D705" s="24" t="str">
        <f t="shared" si="18"/>
        <v/>
      </c>
    </row>
    <row r="706" spans="4:4" x14ac:dyDescent="0.2">
      <c r="D706" s="24" t="str">
        <f t="shared" si="18"/>
        <v/>
      </c>
    </row>
    <row r="707" spans="4:4" x14ac:dyDescent="0.2">
      <c r="D707" s="24" t="str">
        <f t="shared" ref="D707:D770" si="19">IF(ISBLANK(C707),"",_xlfn.RANK.EQ(C707,tScores))</f>
        <v/>
      </c>
    </row>
    <row r="708" spans="4:4" x14ac:dyDescent="0.2">
      <c r="D708" s="24" t="str">
        <f t="shared" si="19"/>
        <v/>
      </c>
    </row>
    <row r="709" spans="4:4" x14ac:dyDescent="0.2">
      <c r="D709" s="24" t="str">
        <f t="shared" si="19"/>
        <v/>
      </c>
    </row>
    <row r="710" spans="4:4" x14ac:dyDescent="0.2">
      <c r="D710" s="24" t="str">
        <f t="shared" si="19"/>
        <v/>
      </c>
    </row>
    <row r="711" spans="4:4" x14ac:dyDescent="0.2">
      <c r="D711" s="24" t="str">
        <f t="shared" si="19"/>
        <v/>
      </c>
    </row>
    <row r="712" spans="4:4" x14ac:dyDescent="0.2">
      <c r="D712" s="24" t="str">
        <f t="shared" si="19"/>
        <v/>
      </c>
    </row>
    <row r="713" spans="4:4" x14ac:dyDescent="0.2">
      <c r="D713" s="24" t="str">
        <f t="shared" si="19"/>
        <v/>
      </c>
    </row>
    <row r="714" spans="4:4" x14ac:dyDescent="0.2">
      <c r="D714" s="24" t="str">
        <f t="shared" si="19"/>
        <v/>
      </c>
    </row>
    <row r="715" spans="4:4" x14ac:dyDescent="0.2">
      <c r="D715" s="24" t="str">
        <f t="shared" si="19"/>
        <v/>
      </c>
    </row>
    <row r="716" spans="4:4" x14ac:dyDescent="0.2">
      <c r="D716" s="24" t="str">
        <f t="shared" si="19"/>
        <v/>
      </c>
    </row>
    <row r="717" spans="4:4" x14ac:dyDescent="0.2">
      <c r="D717" s="24" t="str">
        <f t="shared" si="19"/>
        <v/>
      </c>
    </row>
    <row r="718" spans="4:4" x14ac:dyDescent="0.2">
      <c r="D718" s="24" t="str">
        <f t="shared" si="19"/>
        <v/>
      </c>
    </row>
    <row r="719" spans="4:4" x14ac:dyDescent="0.2">
      <c r="D719" s="24" t="str">
        <f t="shared" si="19"/>
        <v/>
      </c>
    </row>
    <row r="720" spans="4:4" x14ac:dyDescent="0.2">
      <c r="D720" s="24" t="str">
        <f t="shared" si="19"/>
        <v/>
      </c>
    </row>
    <row r="721" spans="4:4" x14ac:dyDescent="0.2">
      <c r="D721" s="24" t="str">
        <f t="shared" si="19"/>
        <v/>
      </c>
    </row>
    <row r="722" spans="4:4" x14ac:dyDescent="0.2">
      <c r="D722" s="24" t="str">
        <f t="shared" si="19"/>
        <v/>
      </c>
    </row>
    <row r="723" spans="4:4" x14ac:dyDescent="0.2">
      <c r="D723" s="24" t="str">
        <f t="shared" si="19"/>
        <v/>
      </c>
    </row>
    <row r="724" spans="4:4" x14ac:dyDescent="0.2">
      <c r="D724" s="24" t="str">
        <f t="shared" si="19"/>
        <v/>
      </c>
    </row>
    <row r="725" spans="4:4" x14ac:dyDescent="0.2">
      <c r="D725" s="24" t="str">
        <f t="shared" si="19"/>
        <v/>
      </c>
    </row>
    <row r="726" spans="4:4" x14ac:dyDescent="0.2">
      <c r="D726" s="24" t="str">
        <f t="shared" si="19"/>
        <v/>
      </c>
    </row>
    <row r="727" spans="4:4" x14ac:dyDescent="0.2">
      <c r="D727" s="24" t="str">
        <f t="shared" si="19"/>
        <v/>
      </c>
    </row>
    <row r="728" spans="4:4" x14ac:dyDescent="0.2">
      <c r="D728" s="24" t="str">
        <f t="shared" si="19"/>
        <v/>
      </c>
    </row>
    <row r="729" spans="4:4" x14ac:dyDescent="0.2">
      <c r="D729" s="24" t="str">
        <f t="shared" si="19"/>
        <v/>
      </c>
    </row>
    <row r="730" spans="4:4" x14ac:dyDescent="0.2">
      <c r="D730" s="24" t="str">
        <f t="shared" si="19"/>
        <v/>
      </c>
    </row>
    <row r="731" spans="4:4" x14ac:dyDescent="0.2">
      <c r="D731" s="24" t="str">
        <f t="shared" si="19"/>
        <v/>
      </c>
    </row>
    <row r="732" spans="4:4" x14ac:dyDescent="0.2">
      <c r="D732" s="24" t="str">
        <f t="shared" si="19"/>
        <v/>
      </c>
    </row>
    <row r="733" spans="4:4" x14ac:dyDescent="0.2">
      <c r="D733" s="24" t="str">
        <f t="shared" si="19"/>
        <v/>
      </c>
    </row>
    <row r="734" spans="4:4" x14ac:dyDescent="0.2">
      <c r="D734" s="24" t="str">
        <f t="shared" si="19"/>
        <v/>
      </c>
    </row>
    <row r="735" spans="4:4" x14ac:dyDescent="0.2">
      <c r="D735" s="24" t="str">
        <f t="shared" si="19"/>
        <v/>
      </c>
    </row>
    <row r="736" spans="4:4" x14ac:dyDescent="0.2">
      <c r="D736" s="24" t="str">
        <f t="shared" si="19"/>
        <v/>
      </c>
    </row>
    <row r="737" spans="4:4" x14ac:dyDescent="0.2">
      <c r="D737" s="24" t="str">
        <f t="shared" si="19"/>
        <v/>
      </c>
    </row>
    <row r="738" spans="4:4" x14ac:dyDescent="0.2">
      <c r="D738" s="24" t="str">
        <f t="shared" si="19"/>
        <v/>
      </c>
    </row>
    <row r="739" spans="4:4" x14ac:dyDescent="0.2">
      <c r="D739" s="24" t="str">
        <f t="shared" si="19"/>
        <v/>
      </c>
    </row>
    <row r="740" spans="4:4" x14ac:dyDescent="0.2">
      <c r="D740" s="24" t="str">
        <f t="shared" si="19"/>
        <v/>
      </c>
    </row>
    <row r="741" spans="4:4" x14ac:dyDescent="0.2">
      <c r="D741" s="24" t="str">
        <f t="shared" si="19"/>
        <v/>
      </c>
    </row>
    <row r="742" spans="4:4" x14ac:dyDescent="0.2">
      <c r="D742" s="24" t="str">
        <f t="shared" si="19"/>
        <v/>
      </c>
    </row>
    <row r="743" spans="4:4" x14ac:dyDescent="0.2">
      <c r="D743" s="24" t="str">
        <f t="shared" si="19"/>
        <v/>
      </c>
    </row>
    <row r="744" spans="4:4" x14ac:dyDescent="0.2">
      <c r="D744" s="24" t="str">
        <f t="shared" si="19"/>
        <v/>
      </c>
    </row>
    <row r="745" spans="4:4" x14ac:dyDescent="0.2">
      <c r="D745" s="24" t="str">
        <f t="shared" si="19"/>
        <v/>
      </c>
    </row>
    <row r="746" spans="4:4" x14ac:dyDescent="0.2">
      <c r="D746" s="24" t="str">
        <f t="shared" si="19"/>
        <v/>
      </c>
    </row>
    <row r="747" spans="4:4" x14ac:dyDescent="0.2">
      <c r="D747" s="24" t="str">
        <f t="shared" si="19"/>
        <v/>
      </c>
    </row>
    <row r="748" spans="4:4" x14ac:dyDescent="0.2">
      <c r="D748" s="24" t="str">
        <f t="shared" si="19"/>
        <v/>
      </c>
    </row>
    <row r="749" spans="4:4" x14ac:dyDescent="0.2">
      <c r="D749" s="24" t="str">
        <f t="shared" si="19"/>
        <v/>
      </c>
    </row>
    <row r="750" spans="4:4" x14ac:dyDescent="0.2">
      <c r="D750" s="24" t="str">
        <f t="shared" si="19"/>
        <v/>
      </c>
    </row>
    <row r="751" spans="4:4" x14ac:dyDescent="0.2">
      <c r="D751" s="24" t="str">
        <f t="shared" si="19"/>
        <v/>
      </c>
    </row>
    <row r="752" spans="4:4" x14ac:dyDescent="0.2">
      <c r="D752" s="24" t="str">
        <f t="shared" si="19"/>
        <v/>
      </c>
    </row>
    <row r="753" spans="4:4" x14ac:dyDescent="0.2">
      <c r="D753" s="24" t="str">
        <f t="shared" si="19"/>
        <v/>
      </c>
    </row>
    <row r="754" spans="4:4" x14ac:dyDescent="0.2">
      <c r="D754" s="24" t="str">
        <f t="shared" si="19"/>
        <v/>
      </c>
    </row>
    <row r="755" spans="4:4" x14ac:dyDescent="0.2">
      <c r="D755" s="24" t="str">
        <f t="shared" si="19"/>
        <v/>
      </c>
    </row>
    <row r="756" spans="4:4" x14ac:dyDescent="0.2">
      <c r="D756" s="24" t="str">
        <f t="shared" si="19"/>
        <v/>
      </c>
    </row>
    <row r="757" spans="4:4" x14ac:dyDescent="0.2">
      <c r="D757" s="24" t="str">
        <f t="shared" si="19"/>
        <v/>
      </c>
    </row>
    <row r="758" spans="4:4" x14ac:dyDescent="0.2">
      <c r="D758" s="24" t="str">
        <f t="shared" si="19"/>
        <v/>
      </c>
    </row>
    <row r="759" spans="4:4" x14ac:dyDescent="0.2">
      <c r="D759" s="24" t="str">
        <f t="shared" si="19"/>
        <v/>
      </c>
    </row>
    <row r="760" spans="4:4" x14ac:dyDescent="0.2">
      <c r="D760" s="24" t="str">
        <f t="shared" si="19"/>
        <v/>
      </c>
    </row>
    <row r="761" spans="4:4" x14ac:dyDescent="0.2">
      <c r="D761" s="24" t="str">
        <f t="shared" si="19"/>
        <v/>
      </c>
    </row>
    <row r="762" spans="4:4" x14ac:dyDescent="0.2">
      <c r="D762" s="24" t="str">
        <f t="shared" si="19"/>
        <v/>
      </c>
    </row>
    <row r="763" spans="4:4" x14ac:dyDescent="0.2">
      <c r="D763" s="24" t="str">
        <f t="shared" si="19"/>
        <v/>
      </c>
    </row>
    <row r="764" spans="4:4" x14ac:dyDescent="0.2">
      <c r="D764" s="24" t="str">
        <f t="shared" si="19"/>
        <v/>
      </c>
    </row>
    <row r="765" spans="4:4" x14ac:dyDescent="0.2">
      <c r="D765" s="24" t="str">
        <f t="shared" si="19"/>
        <v/>
      </c>
    </row>
    <row r="766" spans="4:4" x14ac:dyDescent="0.2">
      <c r="D766" s="24" t="str">
        <f t="shared" si="19"/>
        <v/>
      </c>
    </row>
    <row r="767" spans="4:4" x14ac:dyDescent="0.2">
      <c r="D767" s="24" t="str">
        <f t="shared" si="19"/>
        <v/>
      </c>
    </row>
    <row r="768" spans="4:4" x14ac:dyDescent="0.2">
      <c r="D768" s="24" t="str">
        <f t="shared" si="19"/>
        <v/>
      </c>
    </row>
    <row r="769" spans="4:4" x14ac:dyDescent="0.2">
      <c r="D769" s="24" t="str">
        <f t="shared" si="19"/>
        <v/>
      </c>
    </row>
    <row r="770" spans="4:4" x14ac:dyDescent="0.2">
      <c r="D770" s="24" t="str">
        <f t="shared" si="19"/>
        <v/>
      </c>
    </row>
    <row r="771" spans="4:4" x14ac:dyDescent="0.2">
      <c r="D771" s="24" t="str">
        <f t="shared" ref="D771:D834" si="20">IF(ISBLANK(C771),"",_xlfn.RANK.EQ(C771,tScores))</f>
        <v/>
      </c>
    </row>
    <row r="772" spans="4:4" x14ac:dyDescent="0.2">
      <c r="D772" s="24" t="str">
        <f t="shared" si="20"/>
        <v/>
      </c>
    </row>
    <row r="773" spans="4:4" x14ac:dyDescent="0.2">
      <c r="D773" s="24" t="str">
        <f t="shared" si="20"/>
        <v/>
      </c>
    </row>
    <row r="774" spans="4:4" x14ac:dyDescent="0.2">
      <c r="D774" s="24" t="str">
        <f t="shared" si="20"/>
        <v/>
      </c>
    </row>
    <row r="775" spans="4:4" x14ac:dyDescent="0.2">
      <c r="D775" s="24" t="str">
        <f t="shared" si="20"/>
        <v/>
      </c>
    </row>
    <row r="776" spans="4:4" x14ac:dyDescent="0.2">
      <c r="D776" s="24" t="str">
        <f t="shared" si="20"/>
        <v/>
      </c>
    </row>
    <row r="777" spans="4:4" x14ac:dyDescent="0.2">
      <c r="D777" s="24" t="str">
        <f t="shared" si="20"/>
        <v/>
      </c>
    </row>
    <row r="778" spans="4:4" x14ac:dyDescent="0.2">
      <c r="D778" s="24" t="str">
        <f t="shared" si="20"/>
        <v/>
      </c>
    </row>
    <row r="779" spans="4:4" x14ac:dyDescent="0.2">
      <c r="D779" s="24" t="str">
        <f t="shared" si="20"/>
        <v/>
      </c>
    </row>
    <row r="780" spans="4:4" x14ac:dyDescent="0.2">
      <c r="D780" s="24" t="str">
        <f t="shared" si="20"/>
        <v/>
      </c>
    </row>
    <row r="781" spans="4:4" x14ac:dyDescent="0.2">
      <c r="D781" s="24" t="str">
        <f t="shared" si="20"/>
        <v/>
      </c>
    </row>
    <row r="782" spans="4:4" x14ac:dyDescent="0.2">
      <c r="D782" s="24" t="str">
        <f t="shared" si="20"/>
        <v/>
      </c>
    </row>
    <row r="783" spans="4:4" x14ac:dyDescent="0.2">
      <c r="D783" s="24" t="str">
        <f t="shared" si="20"/>
        <v/>
      </c>
    </row>
    <row r="784" spans="4:4" x14ac:dyDescent="0.2">
      <c r="D784" s="24" t="str">
        <f t="shared" si="20"/>
        <v/>
      </c>
    </row>
    <row r="785" spans="4:4" x14ac:dyDescent="0.2">
      <c r="D785" s="24" t="str">
        <f t="shared" si="20"/>
        <v/>
      </c>
    </row>
    <row r="786" spans="4:4" x14ac:dyDescent="0.2">
      <c r="D786" s="24" t="str">
        <f t="shared" si="20"/>
        <v/>
      </c>
    </row>
    <row r="787" spans="4:4" x14ac:dyDescent="0.2">
      <c r="D787" s="24" t="str">
        <f t="shared" si="20"/>
        <v/>
      </c>
    </row>
    <row r="788" spans="4:4" x14ac:dyDescent="0.2">
      <c r="D788" s="24" t="str">
        <f t="shared" si="20"/>
        <v/>
      </c>
    </row>
    <row r="789" spans="4:4" x14ac:dyDescent="0.2">
      <c r="D789" s="24" t="str">
        <f t="shared" si="20"/>
        <v/>
      </c>
    </row>
    <row r="790" spans="4:4" x14ac:dyDescent="0.2">
      <c r="D790" s="24" t="str">
        <f t="shared" si="20"/>
        <v/>
      </c>
    </row>
    <row r="791" spans="4:4" x14ac:dyDescent="0.2">
      <c r="D791" s="24" t="str">
        <f t="shared" si="20"/>
        <v/>
      </c>
    </row>
    <row r="792" spans="4:4" x14ac:dyDescent="0.2">
      <c r="D792" s="24" t="str">
        <f t="shared" si="20"/>
        <v/>
      </c>
    </row>
    <row r="793" spans="4:4" x14ac:dyDescent="0.2">
      <c r="D793" s="24" t="str">
        <f t="shared" si="20"/>
        <v/>
      </c>
    </row>
    <row r="794" spans="4:4" x14ac:dyDescent="0.2">
      <c r="D794" s="24" t="str">
        <f t="shared" si="20"/>
        <v/>
      </c>
    </row>
    <row r="795" spans="4:4" x14ac:dyDescent="0.2">
      <c r="D795" s="24" t="str">
        <f t="shared" si="20"/>
        <v/>
      </c>
    </row>
    <row r="796" spans="4:4" x14ac:dyDescent="0.2">
      <c r="D796" s="24" t="str">
        <f t="shared" si="20"/>
        <v/>
      </c>
    </row>
    <row r="797" spans="4:4" x14ac:dyDescent="0.2">
      <c r="D797" s="24" t="str">
        <f t="shared" si="20"/>
        <v/>
      </c>
    </row>
    <row r="798" spans="4:4" x14ac:dyDescent="0.2">
      <c r="D798" s="24" t="str">
        <f t="shared" si="20"/>
        <v/>
      </c>
    </row>
    <row r="799" spans="4:4" x14ac:dyDescent="0.2">
      <c r="D799" s="24" t="str">
        <f t="shared" si="20"/>
        <v/>
      </c>
    </row>
    <row r="800" spans="4:4" x14ac:dyDescent="0.2">
      <c r="D800" s="24" t="str">
        <f t="shared" si="20"/>
        <v/>
      </c>
    </row>
    <row r="801" spans="4:4" x14ac:dyDescent="0.2">
      <c r="D801" s="24" t="str">
        <f t="shared" si="20"/>
        <v/>
      </c>
    </row>
    <row r="802" spans="4:4" x14ac:dyDescent="0.2">
      <c r="D802" s="24" t="str">
        <f t="shared" si="20"/>
        <v/>
      </c>
    </row>
    <row r="803" spans="4:4" x14ac:dyDescent="0.2">
      <c r="D803" s="24" t="str">
        <f t="shared" si="20"/>
        <v/>
      </c>
    </row>
    <row r="804" spans="4:4" x14ac:dyDescent="0.2">
      <c r="D804" s="24" t="str">
        <f t="shared" si="20"/>
        <v/>
      </c>
    </row>
    <row r="805" spans="4:4" x14ac:dyDescent="0.2">
      <c r="D805" s="24" t="str">
        <f t="shared" si="20"/>
        <v/>
      </c>
    </row>
    <row r="806" spans="4:4" x14ac:dyDescent="0.2">
      <c r="D806" s="24" t="str">
        <f t="shared" si="20"/>
        <v/>
      </c>
    </row>
    <row r="807" spans="4:4" x14ac:dyDescent="0.2">
      <c r="D807" s="24" t="str">
        <f t="shared" si="20"/>
        <v/>
      </c>
    </row>
    <row r="808" spans="4:4" x14ac:dyDescent="0.2">
      <c r="D808" s="24" t="str">
        <f t="shared" si="20"/>
        <v/>
      </c>
    </row>
    <row r="809" spans="4:4" x14ac:dyDescent="0.2">
      <c r="D809" s="24" t="str">
        <f t="shared" si="20"/>
        <v/>
      </c>
    </row>
    <row r="810" spans="4:4" x14ac:dyDescent="0.2">
      <c r="D810" s="24" t="str">
        <f t="shared" si="20"/>
        <v/>
      </c>
    </row>
    <row r="811" spans="4:4" x14ac:dyDescent="0.2">
      <c r="D811" s="24" t="str">
        <f t="shared" si="20"/>
        <v/>
      </c>
    </row>
    <row r="812" spans="4:4" x14ac:dyDescent="0.2">
      <c r="D812" s="24" t="str">
        <f t="shared" si="20"/>
        <v/>
      </c>
    </row>
    <row r="813" spans="4:4" x14ac:dyDescent="0.2">
      <c r="D813" s="24" t="str">
        <f t="shared" si="20"/>
        <v/>
      </c>
    </row>
    <row r="814" spans="4:4" x14ac:dyDescent="0.2">
      <c r="D814" s="24" t="str">
        <f t="shared" si="20"/>
        <v/>
      </c>
    </row>
    <row r="815" spans="4:4" x14ac:dyDescent="0.2">
      <c r="D815" s="24" t="str">
        <f t="shared" si="20"/>
        <v/>
      </c>
    </row>
    <row r="816" spans="4:4" x14ac:dyDescent="0.2">
      <c r="D816" s="24" t="str">
        <f t="shared" si="20"/>
        <v/>
      </c>
    </row>
    <row r="817" spans="4:4" x14ac:dyDescent="0.2">
      <c r="D817" s="24" t="str">
        <f t="shared" si="20"/>
        <v/>
      </c>
    </row>
    <row r="818" spans="4:4" x14ac:dyDescent="0.2">
      <c r="D818" s="24" t="str">
        <f t="shared" si="20"/>
        <v/>
      </c>
    </row>
    <row r="819" spans="4:4" x14ac:dyDescent="0.2">
      <c r="D819" s="24" t="str">
        <f t="shared" si="20"/>
        <v/>
      </c>
    </row>
    <row r="820" spans="4:4" x14ac:dyDescent="0.2">
      <c r="D820" s="24" t="str">
        <f t="shared" si="20"/>
        <v/>
      </c>
    </row>
    <row r="821" spans="4:4" x14ac:dyDescent="0.2">
      <c r="D821" s="24" t="str">
        <f t="shared" si="20"/>
        <v/>
      </c>
    </row>
    <row r="822" spans="4:4" x14ac:dyDescent="0.2">
      <c r="D822" s="24" t="str">
        <f t="shared" si="20"/>
        <v/>
      </c>
    </row>
    <row r="823" spans="4:4" x14ac:dyDescent="0.2">
      <c r="D823" s="24" t="str">
        <f t="shared" si="20"/>
        <v/>
      </c>
    </row>
    <row r="824" spans="4:4" x14ac:dyDescent="0.2">
      <c r="D824" s="24" t="str">
        <f t="shared" si="20"/>
        <v/>
      </c>
    </row>
    <row r="825" spans="4:4" x14ac:dyDescent="0.2">
      <c r="D825" s="24" t="str">
        <f t="shared" si="20"/>
        <v/>
      </c>
    </row>
    <row r="826" spans="4:4" x14ac:dyDescent="0.2">
      <c r="D826" s="24" t="str">
        <f t="shared" si="20"/>
        <v/>
      </c>
    </row>
    <row r="827" spans="4:4" x14ac:dyDescent="0.2">
      <c r="D827" s="24" t="str">
        <f t="shared" si="20"/>
        <v/>
      </c>
    </row>
    <row r="828" spans="4:4" x14ac:dyDescent="0.2">
      <c r="D828" s="24" t="str">
        <f t="shared" si="20"/>
        <v/>
      </c>
    </row>
    <row r="829" spans="4:4" x14ac:dyDescent="0.2">
      <c r="D829" s="24" t="str">
        <f t="shared" si="20"/>
        <v/>
      </c>
    </row>
    <row r="830" spans="4:4" x14ac:dyDescent="0.2">
      <c r="D830" s="24" t="str">
        <f t="shared" si="20"/>
        <v/>
      </c>
    </row>
    <row r="831" spans="4:4" x14ac:dyDescent="0.2">
      <c r="D831" s="24" t="str">
        <f t="shared" si="20"/>
        <v/>
      </c>
    </row>
    <row r="832" spans="4:4" x14ac:dyDescent="0.2">
      <c r="D832" s="24" t="str">
        <f t="shared" si="20"/>
        <v/>
      </c>
    </row>
    <row r="833" spans="4:4" x14ac:dyDescent="0.2">
      <c r="D833" s="24" t="str">
        <f t="shared" si="20"/>
        <v/>
      </c>
    </row>
    <row r="834" spans="4:4" x14ac:dyDescent="0.2">
      <c r="D834" s="24" t="str">
        <f t="shared" si="20"/>
        <v/>
      </c>
    </row>
    <row r="835" spans="4:4" x14ac:dyDescent="0.2">
      <c r="D835" s="24" t="str">
        <f t="shared" ref="D835:D898" si="21">IF(ISBLANK(C835),"",_xlfn.RANK.EQ(C835,tScores))</f>
        <v/>
      </c>
    </row>
    <row r="836" spans="4:4" x14ac:dyDescent="0.2">
      <c r="D836" s="24" t="str">
        <f t="shared" si="21"/>
        <v/>
      </c>
    </row>
    <row r="837" spans="4:4" x14ac:dyDescent="0.2">
      <c r="D837" s="24" t="str">
        <f t="shared" si="21"/>
        <v/>
      </c>
    </row>
    <row r="838" spans="4:4" x14ac:dyDescent="0.2">
      <c r="D838" s="24" t="str">
        <f t="shared" si="21"/>
        <v/>
      </c>
    </row>
    <row r="839" spans="4:4" x14ac:dyDescent="0.2">
      <c r="D839" s="24" t="str">
        <f t="shared" si="21"/>
        <v/>
      </c>
    </row>
    <row r="840" spans="4:4" x14ac:dyDescent="0.2">
      <c r="D840" s="24" t="str">
        <f t="shared" si="21"/>
        <v/>
      </c>
    </row>
    <row r="841" spans="4:4" x14ac:dyDescent="0.2">
      <c r="D841" s="24" t="str">
        <f t="shared" si="21"/>
        <v/>
      </c>
    </row>
    <row r="842" spans="4:4" x14ac:dyDescent="0.2">
      <c r="D842" s="24" t="str">
        <f t="shared" si="21"/>
        <v/>
      </c>
    </row>
    <row r="843" spans="4:4" x14ac:dyDescent="0.2">
      <c r="D843" s="24" t="str">
        <f t="shared" si="21"/>
        <v/>
      </c>
    </row>
    <row r="844" spans="4:4" x14ac:dyDescent="0.2">
      <c r="D844" s="24" t="str">
        <f t="shared" si="21"/>
        <v/>
      </c>
    </row>
    <row r="845" spans="4:4" x14ac:dyDescent="0.2">
      <c r="D845" s="24" t="str">
        <f t="shared" si="21"/>
        <v/>
      </c>
    </row>
    <row r="846" spans="4:4" x14ac:dyDescent="0.2">
      <c r="D846" s="24" t="str">
        <f t="shared" si="21"/>
        <v/>
      </c>
    </row>
    <row r="847" spans="4:4" x14ac:dyDescent="0.2">
      <c r="D847" s="24" t="str">
        <f t="shared" si="21"/>
        <v/>
      </c>
    </row>
    <row r="848" spans="4:4" x14ac:dyDescent="0.2">
      <c r="D848" s="24" t="str">
        <f t="shared" si="21"/>
        <v/>
      </c>
    </row>
    <row r="849" spans="4:4" x14ac:dyDescent="0.2">
      <c r="D849" s="24" t="str">
        <f t="shared" si="21"/>
        <v/>
      </c>
    </row>
    <row r="850" spans="4:4" x14ac:dyDescent="0.2">
      <c r="D850" s="24" t="str">
        <f t="shared" si="21"/>
        <v/>
      </c>
    </row>
    <row r="851" spans="4:4" x14ac:dyDescent="0.2">
      <c r="D851" s="24" t="str">
        <f t="shared" si="21"/>
        <v/>
      </c>
    </row>
    <row r="852" spans="4:4" x14ac:dyDescent="0.2">
      <c r="D852" s="24" t="str">
        <f t="shared" si="21"/>
        <v/>
      </c>
    </row>
    <row r="853" spans="4:4" x14ac:dyDescent="0.2">
      <c r="D853" s="24" t="str">
        <f t="shared" si="21"/>
        <v/>
      </c>
    </row>
    <row r="854" spans="4:4" x14ac:dyDescent="0.2">
      <c r="D854" s="24" t="str">
        <f t="shared" si="21"/>
        <v/>
      </c>
    </row>
    <row r="855" spans="4:4" x14ac:dyDescent="0.2">
      <c r="D855" s="24" t="str">
        <f t="shared" si="21"/>
        <v/>
      </c>
    </row>
    <row r="856" spans="4:4" x14ac:dyDescent="0.2">
      <c r="D856" s="24" t="str">
        <f t="shared" si="21"/>
        <v/>
      </c>
    </row>
    <row r="857" spans="4:4" x14ac:dyDescent="0.2">
      <c r="D857" s="24" t="str">
        <f t="shared" si="21"/>
        <v/>
      </c>
    </row>
    <row r="858" spans="4:4" x14ac:dyDescent="0.2">
      <c r="D858" s="24" t="str">
        <f t="shared" si="21"/>
        <v/>
      </c>
    </row>
    <row r="859" spans="4:4" x14ac:dyDescent="0.2">
      <c r="D859" s="24" t="str">
        <f t="shared" si="21"/>
        <v/>
      </c>
    </row>
    <row r="860" spans="4:4" x14ac:dyDescent="0.2">
      <c r="D860" s="24" t="str">
        <f t="shared" si="21"/>
        <v/>
      </c>
    </row>
    <row r="861" spans="4:4" x14ac:dyDescent="0.2">
      <c r="D861" s="24" t="str">
        <f t="shared" si="21"/>
        <v/>
      </c>
    </row>
    <row r="862" spans="4:4" x14ac:dyDescent="0.2">
      <c r="D862" s="24" t="str">
        <f t="shared" si="21"/>
        <v/>
      </c>
    </row>
    <row r="863" spans="4:4" x14ac:dyDescent="0.2">
      <c r="D863" s="24" t="str">
        <f t="shared" si="21"/>
        <v/>
      </c>
    </row>
    <row r="864" spans="4:4" x14ac:dyDescent="0.2">
      <c r="D864" s="24" t="str">
        <f t="shared" si="21"/>
        <v/>
      </c>
    </row>
    <row r="865" spans="4:4" x14ac:dyDescent="0.2">
      <c r="D865" s="24" t="str">
        <f t="shared" si="21"/>
        <v/>
      </c>
    </row>
    <row r="866" spans="4:4" x14ac:dyDescent="0.2">
      <c r="D866" s="24" t="str">
        <f t="shared" si="21"/>
        <v/>
      </c>
    </row>
    <row r="867" spans="4:4" x14ac:dyDescent="0.2">
      <c r="D867" s="24" t="str">
        <f t="shared" si="21"/>
        <v/>
      </c>
    </row>
    <row r="868" spans="4:4" x14ac:dyDescent="0.2">
      <c r="D868" s="24" t="str">
        <f t="shared" si="21"/>
        <v/>
      </c>
    </row>
    <row r="869" spans="4:4" x14ac:dyDescent="0.2">
      <c r="D869" s="24" t="str">
        <f t="shared" si="21"/>
        <v/>
      </c>
    </row>
    <row r="870" spans="4:4" x14ac:dyDescent="0.2">
      <c r="D870" s="24" t="str">
        <f t="shared" si="21"/>
        <v/>
      </c>
    </row>
    <row r="871" spans="4:4" x14ac:dyDescent="0.2">
      <c r="D871" s="24" t="str">
        <f t="shared" si="21"/>
        <v/>
      </c>
    </row>
    <row r="872" spans="4:4" x14ac:dyDescent="0.2">
      <c r="D872" s="24" t="str">
        <f t="shared" si="21"/>
        <v/>
      </c>
    </row>
    <row r="873" spans="4:4" x14ac:dyDescent="0.2">
      <c r="D873" s="24" t="str">
        <f t="shared" si="21"/>
        <v/>
      </c>
    </row>
    <row r="874" spans="4:4" x14ac:dyDescent="0.2">
      <c r="D874" s="24" t="str">
        <f t="shared" si="21"/>
        <v/>
      </c>
    </row>
    <row r="875" spans="4:4" x14ac:dyDescent="0.2">
      <c r="D875" s="24" t="str">
        <f t="shared" si="21"/>
        <v/>
      </c>
    </row>
    <row r="876" spans="4:4" x14ac:dyDescent="0.2">
      <c r="D876" s="24" t="str">
        <f t="shared" si="21"/>
        <v/>
      </c>
    </row>
    <row r="877" spans="4:4" x14ac:dyDescent="0.2">
      <c r="D877" s="24" t="str">
        <f t="shared" si="21"/>
        <v/>
      </c>
    </row>
    <row r="878" spans="4:4" x14ac:dyDescent="0.2">
      <c r="D878" s="24" t="str">
        <f t="shared" si="21"/>
        <v/>
      </c>
    </row>
    <row r="879" spans="4:4" x14ac:dyDescent="0.2">
      <c r="D879" s="24" t="str">
        <f t="shared" si="21"/>
        <v/>
      </c>
    </row>
    <row r="880" spans="4:4" x14ac:dyDescent="0.2">
      <c r="D880" s="24" t="str">
        <f t="shared" si="21"/>
        <v/>
      </c>
    </row>
    <row r="881" spans="4:4" x14ac:dyDescent="0.2">
      <c r="D881" s="24" t="str">
        <f t="shared" si="21"/>
        <v/>
      </c>
    </row>
    <row r="882" spans="4:4" x14ac:dyDescent="0.2">
      <c r="D882" s="24" t="str">
        <f t="shared" si="21"/>
        <v/>
      </c>
    </row>
    <row r="883" spans="4:4" x14ac:dyDescent="0.2">
      <c r="D883" s="24" t="str">
        <f t="shared" si="21"/>
        <v/>
      </c>
    </row>
    <row r="884" spans="4:4" x14ac:dyDescent="0.2">
      <c r="D884" s="24" t="str">
        <f t="shared" si="21"/>
        <v/>
      </c>
    </row>
    <row r="885" spans="4:4" x14ac:dyDescent="0.2">
      <c r="D885" s="24" t="str">
        <f t="shared" si="21"/>
        <v/>
      </c>
    </row>
    <row r="886" spans="4:4" x14ac:dyDescent="0.2">
      <c r="D886" s="24" t="str">
        <f t="shared" si="21"/>
        <v/>
      </c>
    </row>
    <row r="887" spans="4:4" x14ac:dyDescent="0.2">
      <c r="D887" s="24" t="str">
        <f t="shared" si="21"/>
        <v/>
      </c>
    </row>
    <row r="888" spans="4:4" x14ac:dyDescent="0.2">
      <c r="D888" s="24" t="str">
        <f t="shared" si="21"/>
        <v/>
      </c>
    </row>
    <row r="889" spans="4:4" x14ac:dyDescent="0.2">
      <c r="D889" s="24" t="str">
        <f t="shared" si="21"/>
        <v/>
      </c>
    </row>
    <row r="890" spans="4:4" x14ac:dyDescent="0.2">
      <c r="D890" s="24" t="str">
        <f t="shared" si="21"/>
        <v/>
      </c>
    </row>
    <row r="891" spans="4:4" x14ac:dyDescent="0.2">
      <c r="D891" s="24" t="str">
        <f t="shared" si="21"/>
        <v/>
      </c>
    </row>
    <row r="892" spans="4:4" x14ac:dyDescent="0.2">
      <c r="D892" s="24" t="str">
        <f t="shared" si="21"/>
        <v/>
      </c>
    </row>
    <row r="893" spans="4:4" x14ac:dyDescent="0.2">
      <c r="D893" s="24" t="str">
        <f t="shared" si="21"/>
        <v/>
      </c>
    </row>
    <row r="894" spans="4:4" x14ac:dyDescent="0.2">
      <c r="D894" s="24" t="str">
        <f t="shared" si="21"/>
        <v/>
      </c>
    </row>
    <row r="895" spans="4:4" x14ac:dyDescent="0.2">
      <c r="D895" s="24" t="str">
        <f t="shared" si="21"/>
        <v/>
      </c>
    </row>
    <row r="896" spans="4:4" x14ac:dyDescent="0.2">
      <c r="D896" s="24" t="str">
        <f t="shared" si="21"/>
        <v/>
      </c>
    </row>
    <row r="897" spans="4:4" x14ac:dyDescent="0.2">
      <c r="D897" s="24" t="str">
        <f t="shared" si="21"/>
        <v/>
      </c>
    </row>
    <row r="898" spans="4:4" x14ac:dyDescent="0.2">
      <c r="D898" s="24" t="str">
        <f t="shared" si="21"/>
        <v/>
      </c>
    </row>
    <row r="899" spans="4:4" x14ac:dyDescent="0.2">
      <c r="D899" s="24" t="str">
        <f t="shared" ref="D899:D962" si="22">IF(ISBLANK(C899),"",_xlfn.RANK.EQ(C899,tScores))</f>
        <v/>
      </c>
    </row>
    <row r="900" spans="4:4" x14ac:dyDescent="0.2">
      <c r="D900" s="24" t="str">
        <f t="shared" si="22"/>
        <v/>
      </c>
    </row>
    <row r="901" spans="4:4" x14ac:dyDescent="0.2">
      <c r="D901" s="24" t="str">
        <f t="shared" si="22"/>
        <v/>
      </c>
    </row>
    <row r="902" spans="4:4" x14ac:dyDescent="0.2">
      <c r="D902" s="24" t="str">
        <f t="shared" si="22"/>
        <v/>
      </c>
    </row>
    <row r="903" spans="4:4" x14ac:dyDescent="0.2">
      <c r="D903" s="24" t="str">
        <f t="shared" si="22"/>
        <v/>
      </c>
    </row>
    <row r="904" spans="4:4" x14ac:dyDescent="0.2">
      <c r="D904" s="24" t="str">
        <f t="shared" si="22"/>
        <v/>
      </c>
    </row>
    <row r="905" spans="4:4" x14ac:dyDescent="0.2">
      <c r="D905" s="24" t="str">
        <f t="shared" si="22"/>
        <v/>
      </c>
    </row>
    <row r="906" spans="4:4" x14ac:dyDescent="0.2">
      <c r="D906" s="24" t="str">
        <f t="shared" si="22"/>
        <v/>
      </c>
    </row>
    <row r="907" spans="4:4" x14ac:dyDescent="0.2">
      <c r="D907" s="24" t="str">
        <f t="shared" si="22"/>
        <v/>
      </c>
    </row>
    <row r="908" spans="4:4" x14ac:dyDescent="0.2">
      <c r="D908" s="24" t="str">
        <f t="shared" si="22"/>
        <v/>
      </c>
    </row>
    <row r="909" spans="4:4" x14ac:dyDescent="0.2">
      <c r="D909" s="24" t="str">
        <f t="shared" si="22"/>
        <v/>
      </c>
    </row>
    <row r="910" spans="4:4" x14ac:dyDescent="0.2">
      <c r="D910" s="24" t="str">
        <f t="shared" si="22"/>
        <v/>
      </c>
    </row>
    <row r="911" spans="4:4" x14ac:dyDescent="0.2">
      <c r="D911" s="24" t="str">
        <f t="shared" si="22"/>
        <v/>
      </c>
    </row>
    <row r="912" spans="4:4" x14ac:dyDescent="0.2">
      <c r="D912" s="24" t="str">
        <f t="shared" si="22"/>
        <v/>
      </c>
    </row>
    <row r="913" spans="4:4" x14ac:dyDescent="0.2">
      <c r="D913" s="24" t="str">
        <f t="shared" si="22"/>
        <v/>
      </c>
    </row>
    <row r="914" spans="4:4" x14ac:dyDescent="0.2">
      <c r="D914" s="24" t="str">
        <f t="shared" si="22"/>
        <v/>
      </c>
    </row>
    <row r="915" spans="4:4" x14ac:dyDescent="0.2">
      <c r="D915" s="24" t="str">
        <f t="shared" si="22"/>
        <v/>
      </c>
    </row>
    <row r="916" spans="4:4" x14ac:dyDescent="0.2">
      <c r="D916" s="24" t="str">
        <f t="shared" si="22"/>
        <v/>
      </c>
    </row>
    <row r="917" spans="4:4" x14ac:dyDescent="0.2">
      <c r="D917" s="24" t="str">
        <f t="shared" si="22"/>
        <v/>
      </c>
    </row>
    <row r="918" spans="4:4" x14ac:dyDescent="0.2">
      <c r="D918" s="24" t="str">
        <f t="shared" si="22"/>
        <v/>
      </c>
    </row>
    <row r="919" spans="4:4" x14ac:dyDescent="0.2">
      <c r="D919" s="24" t="str">
        <f t="shared" si="22"/>
        <v/>
      </c>
    </row>
    <row r="920" spans="4:4" x14ac:dyDescent="0.2">
      <c r="D920" s="24" t="str">
        <f t="shared" si="22"/>
        <v/>
      </c>
    </row>
    <row r="921" spans="4:4" x14ac:dyDescent="0.2">
      <c r="D921" s="24" t="str">
        <f t="shared" si="22"/>
        <v/>
      </c>
    </row>
    <row r="922" spans="4:4" x14ac:dyDescent="0.2">
      <c r="D922" s="24" t="str">
        <f t="shared" si="22"/>
        <v/>
      </c>
    </row>
    <row r="923" spans="4:4" x14ac:dyDescent="0.2">
      <c r="D923" s="24" t="str">
        <f t="shared" si="22"/>
        <v/>
      </c>
    </row>
    <row r="924" spans="4:4" x14ac:dyDescent="0.2">
      <c r="D924" s="24" t="str">
        <f t="shared" si="22"/>
        <v/>
      </c>
    </row>
    <row r="925" spans="4:4" x14ac:dyDescent="0.2">
      <c r="D925" s="24" t="str">
        <f t="shared" si="22"/>
        <v/>
      </c>
    </row>
    <row r="926" spans="4:4" x14ac:dyDescent="0.2">
      <c r="D926" s="24" t="str">
        <f t="shared" si="22"/>
        <v/>
      </c>
    </row>
    <row r="927" spans="4:4" x14ac:dyDescent="0.2">
      <c r="D927" s="24" t="str">
        <f t="shared" si="22"/>
        <v/>
      </c>
    </row>
    <row r="928" spans="4:4" x14ac:dyDescent="0.2">
      <c r="D928" s="24" t="str">
        <f t="shared" si="22"/>
        <v/>
      </c>
    </row>
    <row r="929" spans="4:4" x14ac:dyDescent="0.2">
      <c r="D929" s="24" t="str">
        <f t="shared" si="22"/>
        <v/>
      </c>
    </row>
    <row r="930" spans="4:4" x14ac:dyDescent="0.2">
      <c r="D930" s="24" t="str">
        <f t="shared" si="22"/>
        <v/>
      </c>
    </row>
    <row r="931" spans="4:4" x14ac:dyDescent="0.2">
      <c r="D931" s="24" t="str">
        <f t="shared" si="22"/>
        <v/>
      </c>
    </row>
    <row r="932" spans="4:4" x14ac:dyDescent="0.2">
      <c r="D932" s="24" t="str">
        <f t="shared" si="22"/>
        <v/>
      </c>
    </row>
    <row r="933" spans="4:4" x14ac:dyDescent="0.2">
      <c r="D933" s="24" t="str">
        <f t="shared" si="22"/>
        <v/>
      </c>
    </row>
    <row r="934" spans="4:4" x14ac:dyDescent="0.2">
      <c r="D934" s="24" t="str">
        <f t="shared" si="22"/>
        <v/>
      </c>
    </row>
    <row r="935" spans="4:4" x14ac:dyDescent="0.2">
      <c r="D935" s="24" t="str">
        <f t="shared" si="22"/>
        <v/>
      </c>
    </row>
    <row r="936" spans="4:4" x14ac:dyDescent="0.2">
      <c r="D936" s="24" t="str">
        <f t="shared" si="22"/>
        <v/>
      </c>
    </row>
    <row r="937" spans="4:4" x14ac:dyDescent="0.2">
      <c r="D937" s="24" t="str">
        <f t="shared" si="22"/>
        <v/>
      </c>
    </row>
    <row r="938" spans="4:4" x14ac:dyDescent="0.2">
      <c r="D938" s="24" t="str">
        <f t="shared" si="22"/>
        <v/>
      </c>
    </row>
    <row r="939" spans="4:4" x14ac:dyDescent="0.2">
      <c r="D939" s="24" t="str">
        <f t="shared" si="22"/>
        <v/>
      </c>
    </row>
    <row r="940" spans="4:4" x14ac:dyDescent="0.2">
      <c r="D940" s="24" t="str">
        <f t="shared" si="22"/>
        <v/>
      </c>
    </row>
    <row r="941" spans="4:4" x14ac:dyDescent="0.2">
      <c r="D941" s="24" t="str">
        <f t="shared" si="22"/>
        <v/>
      </c>
    </row>
    <row r="942" spans="4:4" x14ac:dyDescent="0.2">
      <c r="D942" s="24" t="str">
        <f t="shared" si="22"/>
        <v/>
      </c>
    </row>
    <row r="943" spans="4:4" x14ac:dyDescent="0.2">
      <c r="D943" s="24" t="str">
        <f t="shared" si="22"/>
        <v/>
      </c>
    </row>
    <row r="944" spans="4:4" x14ac:dyDescent="0.2">
      <c r="D944" s="24" t="str">
        <f t="shared" si="22"/>
        <v/>
      </c>
    </row>
    <row r="945" spans="4:4" x14ac:dyDescent="0.2">
      <c r="D945" s="24" t="str">
        <f t="shared" si="22"/>
        <v/>
      </c>
    </row>
    <row r="946" spans="4:4" x14ac:dyDescent="0.2">
      <c r="D946" s="24" t="str">
        <f t="shared" si="22"/>
        <v/>
      </c>
    </row>
    <row r="947" spans="4:4" x14ac:dyDescent="0.2">
      <c r="D947" s="24" t="str">
        <f t="shared" si="22"/>
        <v/>
      </c>
    </row>
    <row r="948" spans="4:4" x14ac:dyDescent="0.2">
      <c r="D948" s="24" t="str">
        <f t="shared" si="22"/>
        <v/>
      </c>
    </row>
    <row r="949" spans="4:4" x14ac:dyDescent="0.2">
      <c r="D949" s="24" t="str">
        <f t="shared" si="22"/>
        <v/>
      </c>
    </row>
    <row r="950" spans="4:4" x14ac:dyDescent="0.2">
      <c r="D950" s="24" t="str">
        <f t="shared" si="22"/>
        <v/>
      </c>
    </row>
    <row r="951" spans="4:4" x14ac:dyDescent="0.2">
      <c r="D951" s="24" t="str">
        <f t="shared" si="22"/>
        <v/>
      </c>
    </row>
    <row r="952" spans="4:4" x14ac:dyDescent="0.2">
      <c r="D952" s="24" t="str">
        <f t="shared" si="22"/>
        <v/>
      </c>
    </row>
    <row r="953" spans="4:4" x14ac:dyDescent="0.2">
      <c r="D953" s="24" t="str">
        <f t="shared" si="22"/>
        <v/>
      </c>
    </row>
    <row r="954" spans="4:4" x14ac:dyDescent="0.2">
      <c r="D954" s="24" t="str">
        <f t="shared" si="22"/>
        <v/>
      </c>
    </row>
    <row r="955" spans="4:4" x14ac:dyDescent="0.2">
      <c r="D955" s="24" t="str">
        <f t="shared" si="22"/>
        <v/>
      </c>
    </row>
    <row r="956" spans="4:4" x14ac:dyDescent="0.2">
      <c r="D956" s="24" t="str">
        <f t="shared" si="22"/>
        <v/>
      </c>
    </row>
    <row r="957" spans="4:4" x14ac:dyDescent="0.2">
      <c r="D957" s="24" t="str">
        <f t="shared" si="22"/>
        <v/>
      </c>
    </row>
    <row r="958" spans="4:4" x14ac:dyDescent="0.2">
      <c r="D958" s="24" t="str">
        <f t="shared" si="22"/>
        <v/>
      </c>
    </row>
    <row r="959" spans="4:4" x14ac:dyDescent="0.2">
      <c r="D959" s="24" t="str">
        <f t="shared" si="22"/>
        <v/>
      </c>
    </row>
    <row r="960" spans="4:4" x14ac:dyDescent="0.2">
      <c r="D960" s="24" t="str">
        <f t="shared" si="22"/>
        <v/>
      </c>
    </row>
    <row r="961" spans="4:4" x14ac:dyDescent="0.2">
      <c r="D961" s="24" t="str">
        <f t="shared" si="22"/>
        <v/>
      </c>
    </row>
    <row r="962" spans="4:4" x14ac:dyDescent="0.2">
      <c r="D962" s="24" t="str">
        <f t="shared" si="22"/>
        <v/>
      </c>
    </row>
    <row r="963" spans="4:4" x14ac:dyDescent="0.2">
      <c r="D963" s="24" t="str">
        <f t="shared" ref="D963:D1026" si="23">IF(ISBLANK(C963),"",_xlfn.RANK.EQ(C963,tScores))</f>
        <v/>
      </c>
    </row>
    <row r="964" spans="4:4" x14ac:dyDescent="0.2">
      <c r="D964" s="24" t="str">
        <f t="shared" si="23"/>
        <v/>
      </c>
    </row>
    <row r="965" spans="4:4" x14ac:dyDescent="0.2">
      <c r="D965" s="24" t="str">
        <f t="shared" si="23"/>
        <v/>
      </c>
    </row>
    <row r="966" spans="4:4" x14ac:dyDescent="0.2">
      <c r="D966" s="24" t="str">
        <f t="shared" si="23"/>
        <v/>
      </c>
    </row>
    <row r="967" spans="4:4" x14ac:dyDescent="0.2">
      <c r="D967" s="24" t="str">
        <f t="shared" si="23"/>
        <v/>
      </c>
    </row>
    <row r="968" spans="4:4" x14ac:dyDescent="0.2">
      <c r="D968" s="24" t="str">
        <f t="shared" si="23"/>
        <v/>
      </c>
    </row>
    <row r="969" spans="4:4" x14ac:dyDescent="0.2">
      <c r="D969" s="24" t="str">
        <f t="shared" si="23"/>
        <v/>
      </c>
    </row>
    <row r="970" spans="4:4" x14ac:dyDescent="0.2">
      <c r="D970" s="24" t="str">
        <f t="shared" si="23"/>
        <v/>
      </c>
    </row>
    <row r="971" spans="4:4" x14ac:dyDescent="0.2">
      <c r="D971" s="24" t="str">
        <f t="shared" si="23"/>
        <v/>
      </c>
    </row>
    <row r="972" spans="4:4" x14ac:dyDescent="0.2">
      <c r="D972" s="24" t="str">
        <f t="shared" si="23"/>
        <v/>
      </c>
    </row>
    <row r="973" spans="4:4" x14ac:dyDescent="0.2">
      <c r="D973" s="24" t="str">
        <f t="shared" si="23"/>
        <v/>
      </c>
    </row>
    <row r="974" spans="4:4" x14ac:dyDescent="0.2">
      <c r="D974" s="24" t="str">
        <f t="shared" si="23"/>
        <v/>
      </c>
    </row>
    <row r="975" spans="4:4" x14ac:dyDescent="0.2">
      <c r="D975" s="24" t="str">
        <f t="shared" si="23"/>
        <v/>
      </c>
    </row>
    <row r="976" spans="4:4" x14ac:dyDescent="0.2">
      <c r="D976" s="24" t="str">
        <f t="shared" si="23"/>
        <v/>
      </c>
    </row>
    <row r="977" spans="4:4" x14ac:dyDescent="0.2">
      <c r="D977" s="24" t="str">
        <f t="shared" si="23"/>
        <v/>
      </c>
    </row>
    <row r="978" spans="4:4" x14ac:dyDescent="0.2">
      <c r="D978" s="24" t="str">
        <f t="shared" si="23"/>
        <v/>
      </c>
    </row>
    <row r="979" spans="4:4" x14ac:dyDescent="0.2">
      <c r="D979" s="24" t="str">
        <f t="shared" si="23"/>
        <v/>
      </c>
    </row>
    <row r="980" spans="4:4" x14ac:dyDescent="0.2">
      <c r="D980" s="24" t="str">
        <f t="shared" si="23"/>
        <v/>
      </c>
    </row>
    <row r="981" spans="4:4" x14ac:dyDescent="0.2">
      <c r="D981" s="24" t="str">
        <f t="shared" si="23"/>
        <v/>
      </c>
    </row>
    <row r="982" spans="4:4" x14ac:dyDescent="0.2">
      <c r="D982" s="24" t="str">
        <f t="shared" si="23"/>
        <v/>
      </c>
    </row>
    <row r="983" spans="4:4" x14ac:dyDescent="0.2">
      <c r="D983" s="24" t="str">
        <f t="shared" si="23"/>
        <v/>
      </c>
    </row>
    <row r="984" spans="4:4" x14ac:dyDescent="0.2">
      <c r="D984" s="24" t="str">
        <f t="shared" si="23"/>
        <v/>
      </c>
    </row>
    <row r="985" spans="4:4" x14ac:dyDescent="0.2">
      <c r="D985" s="24" t="str">
        <f t="shared" si="23"/>
        <v/>
      </c>
    </row>
    <row r="986" spans="4:4" x14ac:dyDescent="0.2">
      <c r="D986" s="24" t="str">
        <f t="shared" si="23"/>
        <v/>
      </c>
    </row>
    <row r="987" spans="4:4" x14ac:dyDescent="0.2">
      <c r="D987" s="24" t="str">
        <f t="shared" si="23"/>
        <v/>
      </c>
    </row>
    <row r="988" spans="4:4" x14ac:dyDescent="0.2">
      <c r="D988" s="24" t="str">
        <f t="shared" si="23"/>
        <v/>
      </c>
    </row>
    <row r="989" spans="4:4" x14ac:dyDescent="0.2">
      <c r="D989" s="24" t="str">
        <f t="shared" si="23"/>
        <v/>
      </c>
    </row>
    <row r="990" spans="4:4" x14ac:dyDescent="0.2">
      <c r="D990" s="24" t="str">
        <f t="shared" si="23"/>
        <v/>
      </c>
    </row>
    <row r="991" spans="4:4" x14ac:dyDescent="0.2">
      <c r="D991" s="24" t="str">
        <f t="shared" si="23"/>
        <v/>
      </c>
    </row>
    <row r="992" spans="4:4" x14ac:dyDescent="0.2">
      <c r="D992" s="24" t="str">
        <f t="shared" si="23"/>
        <v/>
      </c>
    </row>
    <row r="993" spans="4:4" x14ac:dyDescent="0.2">
      <c r="D993" s="24" t="str">
        <f t="shared" si="23"/>
        <v/>
      </c>
    </row>
    <row r="994" spans="4:4" x14ac:dyDescent="0.2">
      <c r="D994" s="24" t="str">
        <f t="shared" si="23"/>
        <v/>
      </c>
    </row>
    <row r="995" spans="4:4" x14ac:dyDescent="0.2">
      <c r="D995" s="24" t="str">
        <f t="shared" si="23"/>
        <v/>
      </c>
    </row>
    <row r="996" spans="4:4" x14ac:dyDescent="0.2">
      <c r="D996" s="24" t="str">
        <f t="shared" si="23"/>
        <v/>
      </c>
    </row>
    <row r="997" spans="4:4" x14ac:dyDescent="0.2">
      <c r="D997" s="24" t="str">
        <f t="shared" si="23"/>
        <v/>
      </c>
    </row>
    <row r="998" spans="4:4" x14ac:dyDescent="0.2">
      <c r="D998" s="24" t="str">
        <f t="shared" si="23"/>
        <v/>
      </c>
    </row>
    <row r="999" spans="4:4" x14ac:dyDescent="0.2">
      <c r="D999" s="24" t="str">
        <f t="shared" si="23"/>
        <v/>
      </c>
    </row>
    <row r="1000" spans="4:4" x14ac:dyDescent="0.2">
      <c r="D1000" s="24" t="str">
        <f t="shared" si="23"/>
        <v/>
      </c>
    </row>
    <row r="1001" spans="4:4" x14ac:dyDescent="0.2">
      <c r="D1001" s="24" t="str">
        <f t="shared" si="23"/>
        <v/>
      </c>
    </row>
    <row r="1002" spans="4:4" x14ac:dyDescent="0.2">
      <c r="D1002" s="24" t="str">
        <f t="shared" si="23"/>
        <v/>
      </c>
    </row>
    <row r="1003" spans="4:4" x14ac:dyDescent="0.2">
      <c r="D1003" s="24" t="str">
        <f t="shared" si="23"/>
        <v/>
      </c>
    </row>
    <row r="1004" spans="4:4" x14ac:dyDescent="0.2">
      <c r="D1004" s="24" t="str">
        <f t="shared" si="23"/>
        <v/>
      </c>
    </row>
    <row r="1005" spans="4:4" x14ac:dyDescent="0.2">
      <c r="D1005" s="24" t="str">
        <f t="shared" si="23"/>
        <v/>
      </c>
    </row>
    <row r="1006" spans="4:4" x14ac:dyDescent="0.2">
      <c r="D1006" s="24" t="str">
        <f t="shared" si="23"/>
        <v/>
      </c>
    </row>
    <row r="1007" spans="4:4" x14ac:dyDescent="0.2">
      <c r="D1007" s="24" t="str">
        <f t="shared" si="23"/>
        <v/>
      </c>
    </row>
    <row r="1008" spans="4:4" x14ac:dyDescent="0.2">
      <c r="D1008" s="24" t="str">
        <f t="shared" si="23"/>
        <v/>
      </c>
    </row>
    <row r="1009" spans="4:4" x14ac:dyDescent="0.2">
      <c r="D1009" s="24" t="str">
        <f t="shared" si="23"/>
        <v/>
      </c>
    </row>
    <row r="1010" spans="4:4" x14ac:dyDescent="0.2">
      <c r="D1010" s="24" t="str">
        <f t="shared" si="23"/>
        <v/>
      </c>
    </row>
    <row r="1011" spans="4:4" x14ac:dyDescent="0.2">
      <c r="D1011" s="24" t="str">
        <f t="shared" si="23"/>
        <v/>
      </c>
    </row>
    <row r="1012" spans="4:4" x14ac:dyDescent="0.2">
      <c r="D1012" s="24" t="str">
        <f t="shared" si="23"/>
        <v/>
      </c>
    </row>
    <row r="1013" spans="4:4" x14ac:dyDescent="0.2">
      <c r="D1013" s="24" t="str">
        <f t="shared" si="23"/>
        <v/>
      </c>
    </row>
    <row r="1014" spans="4:4" x14ac:dyDescent="0.2">
      <c r="D1014" s="24" t="str">
        <f t="shared" si="23"/>
        <v/>
      </c>
    </row>
    <row r="1015" spans="4:4" x14ac:dyDescent="0.2">
      <c r="D1015" s="24" t="str">
        <f t="shared" si="23"/>
        <v/>
      </c>
    </row>
    <row r="1016" spans="4:4" x14ac:dyDescent="0.2">
      <c r="D1016" s="24" t="str">
        <f t="shared" si="23"/>
        <v/>
      </c>
    </row>
    <row r="1017" spans="4:4" x14ac:dyDescent="0.2">
      <c r="D1017" s="24" t="str">
        <f t="shared" si="23"/>
        <v/>
      </c>
    </row>
    <row r="1018" spans="4:4" x14ac:dyDescent="0.2">
      <c r="D1018" s="24" t="str">
        <f t="shared" si="23"/>
        <v/>
      </c>
    </row>
    <row r="1019" spans="4:4" x14ac:dyDescent="0.2">
      <c r="D1019" s="24" t="str">
        <f t="shared" si="23"/>
        <v/>
      </c>
    </row>
    <row r="1020" spans="4:4" x14ac:dyDescent="0.2">
      <c r="D1020" s="24" t="str">
        <f t="shared" si="23"/>
        <v/>
      </c>
    </row>
    <row r="1021" spans="4:4" x14ac:dyDescent="0.2">
      <c r="D1021" s="24" t="str">
        <f t="shared" si="23"/>
        <v/>
      </c>
    </row>
    <row r="1022" spans="4:4" x14ac:dyDescent="0.2">
      <c r="D1022" s="24" t="str">
        <f t="shared" si="23"/>
        <v/>
      </c>
    </row>
    <row r="1023" spans="4:4" x14ac:dyDescent="0.2">
      <c r="D1023" s="24" t="str">
        <f t="shared" si="23"/>
        <v/>
      </c>
    </row>
    <row r="1024" spans="4:4" x14ac:dyDescent="0.2">
      <c r="D1024" s="24" t="str">
        <f t="shared" si="23"/>
        <v/>
      </c>
    </row>
    <row r="1025" spans="4:4" x14ac:dyDescent="0.2">
      <c r="D1025" s="24" t="str">
        <f t="shared" si="23"/>
        <v/>
      </c>
    </row>
    <row r="1026" spans="4:4" x14ac:dyDescent="0.2">
      <c r="D1026" s="24" t="str">
        <f t="shared" si="23"/>
        <v/>
      </c>
    </row>
    <row r="1027" spans="4:4" x14ac:dyDescent="0.2">
      <c r="D1027" s="24" t="str">
        <f t="shared" ref="D1027:D1083" si="24">IF(ISBLANK(C1027),"",_xlfn.RANK.EQ(C1027,tScores))</f>
        <v/>
      </c>
    </row>
    <row r="1028" spans="4:4" x14ac:dyDescent="0.2">
      <c r="D1028" s="24" t="str">
        <f t="shared" si="24"/>
        <v/>
      </c>
    </row>
    <row r="1029" spans="4:4" x14ac:dyDescent="0.2">
      <c r="D1029" s="24" t="str">
        <f t="shared" si="24"/>
        <v/>
      </c>
    </row>
    <row r="1030" spans="4:4" x14ac:dyDescent="0.2">
      <c r="D1030" s="24" t="str">
        <f t="shared" si="24"/>
        <v/>
      </c>
    </row>
    <row r="1031" spans="4:4" x14ac:dyDescent="0.2">
      <c r="D1031" s="24" t="str">
        <f t="shared" si="24"/>
        <v/>
      </c>
    </row>
    <row r="1032" spans="4:4" x14ac:dyDescent="0.2">
      <c r="D1032" s="24" t="str">
        <f t="shared" si="24"/>
        <v/>
      </c>
    </row>
    <row r="1033" spans="4:4" x14ac:dyDescent="0.2">
      <c r="D1033" s="24" t="str">
        <f t="shared" si="24"/>
        <v/>
      </c>
    </row>
    <row r="1034" spans="4:4" x14ac:dyDescent="0.2">
      <c r="D1034" s="24" t="str">
        <f t="shared" si="24"/>
        <v/>
      </c>
    </row>
    <row r="1035" spans="4:4" x14ac:dyDescent="0.2">
      <c r="D1035" s="24" t="str">
        <f t="shared" si="24"/>
        <v/>
      </c>
    </row>
    <row r="1036" spans="4:4" x14ac:dyDescent="0.2">
      <c r="D1036" s="24" t="str">
        <f t="shared" si="24"/>
        <v/>
      </c>
    </row>
    <row r="1037" spans="4:4" x14ac:dyDescent="0.2">
      <c r="D1037" s="24" t="str">
        <f t="shared" si="24"/>
        <v/>
      </c>
    </row>
    <row r="1038" spans="4:4" x14ac:dyDescent="0.2">
      <c r="D1038" s="24" t="str">
        <f t="shared" si="24"/>
        <v/>
      </c>
    </row>
    <row r="1039" spans="4:4" x14ac:dyDescent="0.2">
      <c r="D1039" s="24" t="str">
        <f t="shared" si="24"/>
        <v/>
      </c>
    </row>
    <row r="1040" spans="4:4" x14ac:dyDescent="0.2">
      <c r="D1040" s="24" t="str">
        <f t="shared" si="24"/>
        <v/>
      </c>
    </row>
    <row r="1041" spans="4:4" x14ac:dyDescent="0.2">
      <c r="D1041" s="24" t="str">
        <f t="shared" si="24"/>
        <v/>
      </c>
    </row>
    <row r="1042" spans="4:4" x14ac:dyDescent="0.2">
      <c r="D1042" s="24" t="str">
        <f t="shared" si="24"/>
        <v/>
      </c>
    </row>
    <row r="1043" spans="4:4" x14ac:dyDescent="0.2">
      <c r="D1043" s="24" t="str">
        <f t="shared" si="24"/>
        <v/>
      </c>
    </row>
    <row r="1044" spans="4:4" x14ac:dyDescent="0.2">
      <c r="D1044" s="24" t="str">
        <f t="shared" si="24"/>
        <v/>
      </c>
    </row>
    <row r="1045" spans="4:4" x14ac:dyDescent="0.2">
      <c r="D1045" s="24" t="str">
        <f t="shared" si="24"/>
        <v/>
      </c>
    </row>
    <row r="1046" spans="4:4" x14ac:dyDescent="0.2">
      <c r="D1046" s="24" t="str">
        <f t="shared" si="24"/>
        <v/>
      </c>
    </row>
    <row r="1047" spans="4:4" x14ac:dyDescent="0.2">
      <c r="D1047" s="24" t="str">
        <f t="shared" si="24"/>
        <v/>
      </c>
    </row>
    <row r="1048" spans="4:4" x14ac:dyDescent="0.2">
      <c r="D1048" s="24" t="str">
        <f t="shared" si="24"/>
        <v/>
      </c>
    </row>
    <row r="1049" spans="4:4" x14ac:dyDescent="0.2">
      <c r="D1049" s="24" t="str">
        <f t="shared" si="24"/>
        <v/>
      </c>
    </row>
    <row r="1050" spans="4:4" x14ac:dyDescent="0.2">
      <c r="D1050" s="24" t="str">
        <f t="shared" si="24"/>
        <v/>
      </c>
    </row>
    <row r="1051" spans="4:4" x14ac:dyDescent="0.2">
      <c r="D1051" s="24" t="str">
        <f t="shared" si="24"/>
        <v/>
      </c>
    </row>
    <row r="1052" spans="4:4" x14ac:dyDescent="0.2">
      <c r="D1052" s="24" t="str">
        <f t="shared" si="24"/>
        <v/>
      </c>
    </row>
    <row r="1053" spans="4:4" x14ac:dyDescent="0.2">
      <c r="D1053" s="24" t="str">
        <f t="shared" si="24"/>
        <v/>
      </c>
    </row>
    <row r="1054" spans="4:4" x14ac:dyDescent="0.2">
      <c r="D1054" s="24" t="str">
        <f t="shared" si="24"/>
        <v/>
      </c>
    </row>
    <row r="1055" spans="4:4" x14ac:dyDescent="0.2">
      <c r="D1055" s="24" t="str">
        <f t="shared" si="24"/>
        <v/>
      </c>
    </row>
    <row r="1056" spans="4:4" x14ac:dyDescent="0.2">
      <c r="D1056" s="24" t="str">
        <f t="shared" si="24"/>
        <v/>
      </c>
    </row>
    <row r="1057" spans="4:4" x14ac:dyDescent="0.2">
      <c r="D1057" s="24" t="str">
        <f t="shared" si="24"/>
        <v/>
      </c>
    </row>
    <row r="1058" spans="4:4" x14ac:dyDescent="0.2">
      <c r="D1058" s="24" t="str">
        <f t="shared" si="24"/>
        <v/>
      </c>
    </row>
    <row r="1059" spans="4:4" x14ac:dyDescent="0.2">
      <c r="D1059" s="24" t="str">
        <f t="shared" si="24"/>
        <v/>
      </c>
    </row>
    <row r="1060" spans="4:4" x14ac:dyDescent="0.2">
      <c r="D1060" s="24" t="str">
        <f t="shared" si="24"/>
        <v/>
      </c>
    </row>
    <row r="1061" spans="4:4" x14ac:dyDescent="0.2">
      <c r="D1061" s="24" t="str">
        <f t="shared" si="24"/>
        <v/>
      </c>
    </row>
    <row r="1062" spans="4:4" x14ac:dyDescent="0.2">
      <c r="D1062" s="24" t="str">
        <f t="shared" si="24"/>
        <v/>
      </c>
    </row>
    <row r="1063" spans="4:4" x14ac:dyDescent="0.2">
      <c r="D1063" s="24" t="str">
        <f t="shared" si="24"/>
        <v/>
      </c>
    </row>
    <row r="1064" spans="4:4" x14ac:dyDescent="0.2">
      <c r="D1064" s="24" t="str">
        <f t="shared" si="24"/>
        <v/>
      </c>
    </row>
    <row r="1065" spans="4:4" x14ac:dyDescent="0.2">
      <c r="D1065" s="24" t="str">
        <f t="shared" si="24"/>
        <v/>
      </c>
    </row>
    <row r="1066" spans="4:4" x14ac:dyDescent="0.2">
      <c r="D1066" s="24" t="str">
        <f t="shared" si="24"/>
        <v/>
      </c>
    </row>
    <row r="1067" spans="4:4" x14ac:dyDescent="0.2">
      <c r="D1067" s="24" t="str">
        <f t="shared" si="24"/>
        <v/>
      </c>
    </row>
    <row r="1068" spans="4:4" x14ac:dyDescent="0.2">
      <c r="D1068" s="24" t="str">
        <f t="shared" si="24"/>
        <v/>
      </c>
    </row>
    <row r="1069" spans="4:4" x14ac:dyDescent="0.2">
      <c r="D1069" s="24" t="str">
        <f t="shared" si="24"/>
        <v/>
      </c>
    </row>
    <row r="1070" spans="4:4" x14ac:dyDescent="0.2">
      <c r="D1070" s="24" t="str">
        <f t="shared" si="24"/>
        <v/>
      </c>
    </row>
    <row r="1071" spans="4:4" x14ac:dyDescent="0.2">
      <c r="D1071" s="24" t="str">
        <f t="shared" si="24"/>
        <v/>
      </c>
    </row>
    <row r="1072" spans="4:4" x14ac:dyDescent="0.2">
      <c r="D1072" s="24" t="str">
        <f t="shared" si="24"/>
        <v/>
      </c>
    </row>
    <row r="1073" spans="4:4" x14ac:dyDescent="0.2">
      <c r="D1073" s="24" t="str">
        <f t="shared" si="24"/>
        <v/>
      </c>
    </row>
    <row r="1074" spans="4:4" x14ac:dyDescent="0.2">
      <c r="D1074" s="24" t="str">
        <f t="shared" si="24"/>
        <v/>
      </c>
    </row>
    <row r="1075" spans="4:4" x14ac:dyDescent="0.2">
      <c r="D1075" s="24" t="str">
        <f t="shared" si="24"/>
        <v/>
      </c>
    </row>
    <row r="1076" spans="4:4" x14ac:dyDescent="0.2">
      <c r="D1076" s="24" t="str">
        <f t="shared" si="24"/>
        <v/>
      </c>
    </row>
    <row r="1077" spans="4:4" x14ac:dyDescent="0.2">
      <c r="D1077" s="24" t="str">
        <f t="shared" si="24"/>
        <v/>
      </c>
    </row>
    <row r="1078" spans="4:4" x14ac:dyDescent="0.2">
      <c r="D1078" s="24" t="str">
        <f t="shared" si="24"/>
        <v/>
      </c>
    </row>
    <row r="1079" spans="4:4" x14ac:dyDescent="0.2">
      <c r="D1079" s="24" t="str">
        <f t="shared" si="24"/>
        <v/>
      </c>
    </row>
    <row r="1080" spans="4:4" x14ac:dyDescent="0.2">
      <c r="D1080" s="24" t="str">
        <f t="shared" si="24"/>
        <v/>
      </c>
    </row>
    <row r="1081" spans="4:4" x14ac:dyDescent="0.2">
      <c r="D1081" s="24" t="str">
        <f t="shared" si="24"/>
        <v/>
      </c>
    </row>
    <row r="1082" spans="4:4" x14ac:dyDescent="0.2">
      <c r="D1082" s="24" t="str">
        <f t="shared" si="24"/>
        <v/>
      </c>
    </row>
    <row r="1083" spans="4:4" x14ac:dyDescent="0.2">
      <c r="D1083" s="24" t="str">
        <f t="shared" si="24"/>
        <v/>
      </c>
    </row>
  </sheetData>
  <conditionalFormatting sqref="G21">
    <cfRule type="cellIs" dxfId="4" priority="10" operator="greaterThan">
      <formula>1</formula>
    </cfRule>
  </conditionalFormatting>
  <conditionalFormatting sqref="O5:O86">
    <cfRule type="iconSet" priority="4">
      <iconSet iconSet="3Symbols2" showValue="0">
        <cfvo type="percent" val="0"/>
        <cfvo type="num" val="0"/>
        <cfvo type="num" val="1"/>
      </iconSet>
    </cfRule>
  </conditionalFormatting>
  <conditionalFormatting sqref="O64:O86">
    <cfRule type="iconSet" priority="3">
      <iconSet iconSet="3Symbols2" showValue="0">
        <cfvo type="percent" val="0"/>
        <cfvo type="num" val="0"/>
        <cfvo type="num" val="1"/>
      </iconSet>
    </cfRule>
  </conditionalFormatting>
  <pageMargins left="0.7" right="0.7" top="0.75" bottom="0.75" header="0.3" footer="0.3"/>
  <pageSetup paperSize="9" orientation="portrait" r:id="rId5"/>
  <extLst>
    <ext xmlns:x14="http://schemas.microsoft.com/office/spreadsheetml/2009/9/main" uri="{78C0D931-6437-407d-A8EE-F0AAD7539E65}">
      <x14:conditionalFormattings>
        <x14:conditionalFormatting xmlns:xm="http://schemas.microsoft.com/office/excel/2006/main">
          <x14:cfRule type="iconSet" priority="1" id="{0FC04D17-F27F-43ED-8E4F-2243E3EAE986}">
            <x14:iconSet iconSet="3Signs" custom="1">
              <x14:cfvo type="percent">
                <xm:f>0</xm:f>
              </x14:cfvo>
              <x14:cfvo type="num" gte="0">
                <xm:f>-1</xm:f>
              </x14:cfvo>
              <x14:cfvo type="num" gte="0">
                <xm:f>0</xm:f>
              </x14:cfvo>
              <x14:cfIcon iconSet="3Signs" iconId="0"/>
              <x14:cfIcon iconSet="3TrafficLights1" iconId="2"/>
              <x14:cfIcon iconSet="3Signs" iconId="1"/>
            </x14:iconSet>
          </x14:cfRule>
          <xm:sqref>J3</xm:sqref>
        </x14:conditionalFormatting>
        <x14:conditionalFormatting xmlns:xm="http://schemas.microsoft.com/office/excel/2006/main">
          <x14:cfRule type="iconSet" priority="9" id="{1BC165EA-A3BF-4EC3-ABE0-FB4FA854D984}">
            <x14:iconSet iconSet="3Signs" custom="1">
              <x14:cfvo type="percent">
                <xm:f>0</xm:f>
              </x14:cfvo>
              <x14:cfvo type="num" gte="0">
                <xm:f>-1</xm:f>
              </x14:cfvo>
              <x14:cfvo type="num" gte="0">
                <xm:f>0</xm:f>
              </x14:cfvo>
              <x14:cfIcon iconSet="3Signs" iconId="0"/>
              <x14:cfIcon iconSet="3TrafficLights1" iconId="2"/>
              <x14:cfIcon iconSet="3Signs" iconId="1"/>
            </x14:iconSet>
          </x14:cfRule>
          <xm:sqref>J4:J10</xm:sqref>
        </x14:conditionalFormatting>
        <x14:conditionalFormatting xmlns:xm="http://schemas.microsoft.com/office/excel/2006/main">
          <x14:cfRule type="iconSet" priority="2" id="{A1692E82-E263-4346-9B23-F8F070C4BF22}">
            <x14:iconSet iconSet="3Signs" custom="1">
              <x14:cfvo type="percent">
                <xm:f>0</xm:f>
              </x14:cfvo>
              <x14:cfvo type="num" gte="0">
                <xm:f>-1</xm:f>
              </x14:cfvo>
              <x14:cfvo type="num" gte="0">
                <xm:f>0</xm:f>
              </x14:cfvo>
              <x14:cfIcon iconSet="3Signs" iconId="0"/>
              <x14:cfIcon iconSet="3TrafficLights1" iconId="2"/>
              <x14:cfIcon iconSet="3Signs" iconId="1"/>
            </x14:iconSet>
          </x14:cfRule>
          <xm:sqref>J11</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3" tint="0.79998168889431442"/>
  </sheetPr>
  <dimension ref="B1:J1624"/>
  <sheetViews>
    <sheetView zoomScaleNormal="100" workbookViewId="0">
      <pane ySplit="3" topLeftCell="A4" activePane="bottomLeft" state="frozen"/>
      <selection pane="bottomLeft" activeCell="G144" sqref="G144"/>
    </sheetView>
  </sheetViews>
  <sheetFormatPr baseColWidth="10" defaultColWidth="8.83203125" defaultRowHeight="15" x14ac:dyDescent="0.2"/>
  <cols>
    <col min="2" max="2" width="5.83203125" bestFit="1" customWidth="1"/>
    <col min="3" max="3" width="37" bestFit="1" customWidth="1"/>
    <col min="4" max="4" width="9.1640625" hidden="1" customWidth="1"/>
    <col min="5" max="5" width="9" bestFit="1" customWidth="1"/>
    <col min="6" max="6" width="31.5" bestFit="1" customWidth="1"/>
    <col min="7" max="7" width="33.5" bestFit="1" customWidth="1"/>
    <col min="8" max="10" width="14.6640625" customWidth="1"/>
  </cols>
  <sheetData>
    <row r="1" spans="2:10" x14ac:dyDescent="0.2">
      <c r="C1" s="24" t="s">
        <v>218</v>
      </c>
      <c r="J1" t="s">
        <v>70</v>
      </c>
    </row>
    <row r="3" spans="2:10" x14ac:dyDescent="0.2">
      <c r="B3" s="13" t="s">
        <v>80</v>
      </c>
      <c r="C3" s="3" t="s">
        <v>71</v>
      </c>
      <c r="D3" s="3" t="s">
        <v>11</v>
      </c>
      <c r="E3" s="3" t="s">
        <v>12</v>
      </c>
      <c r="F3" s="3" t="s">
        <v>9</v>
      </c>
      <c r="G3" s="3" t="s">
        <v>13</v>
      </c>
      <c r="H3" t="s">
        <v>66</v>
      </c>
      <c r="I3" t="s">
        <v>67</v>
      </c>
      <c r="J3" t="s">
        <v>72</v>
      </c>
    </row>
    <row r="4" spans="2:10" x14ac:dyDescent="0.2">
      <c r="B4">
        <f>VLOOKUP(C4,tRank,3,FALSE)</f>
        <v>1</v>
      </c>
      <c r="C4" t="s">
        <v>552</v>
      </c>
      <c r="D4" t="s">
        <v>234</v>
      </c>
      <c r="E4" t="s">
        <v>110</v>
      </c>
      <c r="F4" t="s">
        <v>227</v>
      </c>
      <c r="G4" t="s">
        <v>233</v>
      </c>
      <c r="H4" s="63">
        <v>545</v>
      </c>
      <c r="I4" s="4">
        <v>518.57142857142856</v>
      </c>
      <c r="J4" s="7">
        <v>0.95150720838794234</v>
      </c>
    </row>
    <row r="5" spans="2:10" x14ac:dyDescent="0.2">
      <c r="B5" t="str">
        <f t="shared" ref="B5:B68" si="0">IF(OR(ISBLANK(C5),C5="Grand Total"),"",VLOOKUP(C5,tRank,3,FALSE))</f>
        <v/>
      </c>
      <c r="E5" t="s">
        <v>18</v>
      </c>
      <c r="F5" t="s">
        <v>32</v>
      </c>
      <c r="G5" t="s">
        <v>227</v>
      </c>
      <c r="H5" s="63">
        <v>545</v>
      </c>
      <c r="I5" s="4">
        <v>495.71428571428572</v>
      </c>
      <c r="J5" s="7">
        <v>0.90956749672346004</v>
      </c>
    </row>
    <row r="6" spans="2:10" x14ac:dyDescent="0.2">
      <c r="B6">
        <f t="shared" si="0"/>
        <v>1</v>
      </c>
      <c r="C6" t="s">
        <v>374</v>
      </c>
      <c r="D6" t="s">
        <v>234</v>
      </c>
      <c r="E6" t="s">
        <v>110</v>
      </c>
      <c r="F6" t="s">
        <v>232</v>
      </c>
      <c r="G6" t="s">
        <v>233</v>
      </c>
      <c r="H6" s="63">
        <v>540</v>
      </c>
      <c r="I6" s="4">
        <v>515.71428571428567</v>
      </c>
      <c r="J6" s="7">
        <v>0.95502645502645489</v>
      </c>
    </row>
    <row r="7" spans="2:10" x14ac:dyDescent="0.2">
      <c r="B7" t="str">
        <f t="shared" si="0"/>
        <v/>
      </c>
      <c r="E7" t="s">
        <v>18</v>
      </c>
      <c r="F7" t="s">
        <v>25</v>
      </c>
      <c r="G7" t="s">
        <v>232</v>
      </c>
      <c r="H7" s="63">
        <v>545</v>
      </c>
      <c r="I7" s="4">
        <v>498.57142857142856</v>
      </c>
      <c r="J7" s="7">
        <v>0.91480996068152032</v>
      </c>
    </row>
    <row r="8" spans="2:10" x14ac:dyDescent="0.2">
      <c r="B8">
        <f t="shared" si="0"/>
        <v>3</v>
      </c>
      <c r="C8" t="s">
        <v>188</v>
      </c>
      <c r="D8" t="s">
        <v>234</v>
      </c>
      <c r="E8" t="s">
        <v>110</v>
      </c>
      <c r="F8" t="s">
        <v>224</v>
      </c>
      <c r="G8" t="s">
        <v>233</v>
      </c>
      <c r="H8" s="63">
        <v>460</v>
      </c>
      <c r="I8" s="4">
        <v>431.25</v>
      </c>
      <c r="J8" s="7">
        <v>0.9375</v>
      </c>
    </row>
    <row r="9" spans="2:10" x14ac:dyDescent="0.2">
      <c r="B9" t="str">
        <f t="shared" si="0"/>
        <v/>
      </c>
      <c r="E9" t="s">
        <v>18</v>
      </c>
      <c r="F9" t="s">
        <v>219</v>
      </c>
      <c r="G9" t="s">
        <v>224</v>
      </c>
      <c r="H9" s="63">
        <v>540</v>
      </c>
      <c r="I9" s="4">
        <v>481.42857142857144</v>
      </c>
      <c r="J9" s="7">
        <v>0.89153439153439151</v>
      </c>
    </row>
    <row r="10" spans="2:10" x14ac:dyDescent="0.2">
      <c r="B10">
        <f t="shared" si="0"/>
        <v>4</v>
      </c>
      <c r="C10" t="s">
        <v>708</v>
      </c>
      <c r="D10" t="s">
        <v>234</v>
      </c>
      <c r="E10" t="s">
        <v>110</v>
      </c>
      <c r="F10" t="s">
        <v>226</v>
      </c>
      <c r="G10" t="s">
        <v>233</v>
      </c>
      <c r="H10" s="63">
        <v>535</v>
      </c>
      <c r="I10" s="4">
        <v>470.71428571428572</v>
      </c>
      <c r="J10" s="7">
        <v>0.87983978638184246</v>
      </c>
    </row>
    <row r="11" spans="2:10" x14ac:dyDescent="0.2">
      <c r="B11" t="str">
        <f t="shared" si="0"/>
        <v/>
      </c>
      <c r="E11" t="s">
        <v>18</v>
      </c>
      <c r="F11" t="s">
        <v>27</v>
      </c>
      <c r="G11" t="s">
        <v>226</v>
      </c>
      <c r="H11" s="63">
        <v>490</v>
      </c>
      <c r="I11" s="4">
        <v>413.33333333333331</v>
      </c>
      <c r="J11" s="7">
        <v>0.84353741496598633</v>
      </c>
    </row>
    <row r="12" spans="2:10" x14ac:dyDescent="0.2">
      <c r="B12">
        <f t="shared" si="0"/>
        <v>4</v>
      </c>
      <c r="C12" t="s">
        <v>513</v>
      </c>
      <c r="D12" t="s">
        <v>234</v>
      </c>
      <c r="E12" t="s">
        <v>110</v>
      </c>
      <c r="F12" t="s">
        <v>232</v>
      </c>
      <c r="H12" s="63">
        <v>535</v>
      </c>
      <c r="I12" s="4">
        <v>481</v>
      </c>
      <c r="J12" s="7">
        <v>0.89906542056074767</v>
      </c>
    </row>
    <row r="13" spans="2:10" x14ac:dyDescent="0.2">
      <c r="B13" t="str">
        <f t="shared" si="0"/>
        <v/>
      </c>
      <c r="E13" t="s">
        <v>18</v>
      </c>
      <c r="F13" t="s">
        <v>41</v>
      </c>
      <c r="G13" t="s">
        <v>232</v>
      </c>
      <c r="H13" s="63">
        <v>450</v>
      </c>
      <c r="I13" s="4">
        <v>361.42857142857144</v>
      </c>
      <c r="J13" s="7">
        <v>0.80317460317460321</v>
      </c>
    </row>
    <row r="14" spans="2:10" x14ac:dyDescent="0.2">
      <c r="B14">
        <f t="shared" si="0"/>
        <v>4</v>
      </c>
      <c r="C14" t="s">
        <v>456</v>
      </c>
      <c r="D14" t="s">
        <v>234</v>
      </c>
      <c r="E14" t="s">
        <v>110</v>
      </c>
      <c r="F14" t="s">
        <v>231</v>
      </c>
      <c r="G14" t="s">
        <v>233</v>
      </c>
      <c r="H14" s="63">
        <v>535</v>
      </c>
      <c r="I14" s="4">
        <v>507.14285714285717</v>
      </c>
      <c r="J14" s="7">
        <v>0.94793057409879844</v>
      </c>
    </row>
    <row r="15" spans="2:10" x14ac:dyDescent="0.2">
      <c r="B15" t="str">
        <f t="shared" si="0"/>
        <v/>
      </c>
      <c r="E15" t="s">
        <v>18</v>
      </c>
      <c r="F15" t="s">
        <v>44</v>
      </c>
      <c r="G15" t="s">
        <v>231</v>
      </c>
      <c r="H15" s="63">
        <v>460</v>
      </c>
      <c r="I15" s="4">
        <v>419.28571428571428</v>
      </c>
      <c r="J15" s="7">
        <v>0.91149068322981364</v>
      </c>
    </row>
    <row r="16" spans="2:10" x14ac:dyDescent="0.2">
      <c r="B16">
        <f t="shared" si="0"/>
        <v>4</v>
      </c>
      <c r="C16" t="s">
        <v>578</v>
      </c>
      <c r="D16" t="s">
        <v>234</v>
      </c>
      <c r="E16" t="s">
        <v>110</v>
      </c>
      <c r="F16" t="s">
        <v>230</v>
      </c>
      <c r="G16" t="s">
        <v>233</v>
      </c>
      <c r="H16" s="63">
        <v>535</v>
      </c>
      <c r="I16" s="4">
        <v>443.57142857142856</v>
      </c>
      <c r="J16" s="7">
        <v>0.829105473965287</v>
      </c>
    </row>
    <row r="17" spans="2:10" x14ac:dyDescent="0.2">
      <c r="B17" t="str">
        <f t="shared" si="0"/>
        <v/>
      </c>
      <c r="E17" t="s">
        <v>18</v>
      </c>
      <c r="F17" t="s">
        <v>149</v>
      </c>
      <c r="G17" t="s">
        <v>230</v>
      </c>
      <c r="H17" s="63">
        <v>400</v>
      </c>
      <c r="I17" s="4">
        <v>349.16666666666669</v>
      </c>
      <c r="J17" s="7">
        <v>0.87291666666666667</v>
      </c>
    </row>
    <row r="18" spans="2:10" x14ac:dyDescent="0.2">
      <c r="B18">
        <f t="shared" si="0"/>
        <v>8</v>
      </c>
      <c r="C18" t="s">
        <v>554</v>
      </c>
      <c r="D18" t="s">
        <v>234</v>
      </c>
      <c r="E18" t="s">
        <v>110</v>
      </c>
      <c r="F18" t="s">
        <v>227</v>
      </c>
      <c r="G18" t="s">
        <v>233</v>
      </c>
      <c r="H18" s="63">
        <v>530</v>
      </c>
      <c r="I18" s="4">
        <v>468.75</v>
      </c>
      <c r="J18" s="7">
        <v>0.88443396226415094</v>
      </c>
    </row>
    <row r="19" spans="2:10" x14ac:dyDescent="0.2">
      <c r="B19" t="str">
        <f t="shared" si="0"/>
        <v/>
      </c>
      <c r="E19" t="s">
        <v>18</v>
      </c>
      <c r="F19" t="s">
        <v>32</v>
      </c>
      <c r="G19" t="s">
        <v>227</v>
      </c>
      <c r="H19" s="63">
        <v>405</v>
      </c>
      <c r="I19" s="4">
        <v>356</v>
      </c>
      <c r="J19" s="7">
        <v>0.87901234567901232</v>
      </c>
    </row>
    <row r="20" spans="2:10" x14ac:dyDescent="0.2">
      <c r="B20">
        <f t="shared" si="0"/>
        <v>9</v>
      </c>
      <c r="C20" t="s">
        <v>719</v>
      </c>
      <c r="D20" t="s">
        <v>234</v>
      </c>
      <c r="E20" t="s">
        <v>110</v>
      </c>
      <c r="F20" t="s">
        <v>232</v>
      </c>
      <c r="G20" t="s">
        <v>233</v>
      </c>
      <c r="H20" s="63">
        <v>525</v>
      </c>
      <c r="I20" s="4">
        <v>456.25</v>
      </c>
      <c r="J20" s="7">
        <v>0.86904761904761907</v>
      </c>
    </row>
    <row r="21" spans="2:10" x14ac:dyDescent="0.2">
      <c r="B21" t="str">
        <f t="shared" si="0"/>
        <v/>
      </c>
      <c r="E21" t="s">
        <v>18</v>
      </c>
      <c r="F21" t="s">
        <v>155</v>
      </c>
      <c r="G21" t="s">
        <v>232</v>
      </c>
      <c r="H21" s="63">
        <v>495</v>
      </c>
      <c r="I21" s="4">
        <v>429.28571428571428</v>
      </c>
      <c r="J21" s="7">
        <v>0.86724386724386726</v>
      </c>
    </row>
    <row r="22" spans="2:10" x14ac:dyDescent="0.2">
      <c r="B22">
        <f t="shared" si="0"/>
        <v>10</v>
      </c>
      <c r="C22" t="s">
        <v>658</v>
      </c>
      <c r="D22" t="s">
        <v>234</v>
      </c>
      <c r="E22" t="s">
        <v>18</v>
      </c>
      <c r="F22" t="s">
        <v>43</v>
      </c>
      <c r="H22" s="63">
        <v>520</v>
      </c>
      <c r="I22" s="4">
        <v>444.16666666666669</v>
      </c>
      <c r="J22" s="7">
        <v>0.85416666666666674</v>
      </c>
    </row>
    <row r="23" spans="2:10" x14ac:dyDescent="0.2">
      <c r="B23">
        <f t="shared" si="0"/>
        <v>10</v>
      </c>
      <c r="C23" t="s">
        <v>732</v>
      </c>
      <c r="D23" t="s">
        <v>234</v>
      </c>
      <c r="E23" t="s">
        <v>110</v>
      </c>
      <c r="F23" t="s">
        <v>232</v>
      </c>
      <c r="H23" s="63">
        <v>480</v>
      </c>
      <c r="I23" s="4">
        <v>458.75</v>
      </c>
      <c r="J23" s="7">
        <v>0.95572916666666663</v>
      </c>
    </row>
    <row r="24" spans="2:10" x14ac:dyDescent="0.2">
      <c r="B24" t="str">
        <f t="shared" si="0"/>
        <v/>
      </c>
      <c r="E24" t="s">
        <v>18</v>
      </c>
      <c r="F24" t="s">
        <v>39</v>
      </c>
      <c r="G24" t="s">
        <v>232</v>
      </c>
      <c r="H24" s="63">
        <v>520</v>
      </c>
      <c r="I24" s="4">
        <v>487.85714285714283</v>
      </c>
      <c r="J24" s="7">
        <v>0.93818681318681318</v>
      </c>
    </row>
    <row r="25" spans="2:10" x14ac:dyDescent="0.2">
      <c r="B25">
        <f t="shared" si="0"/>
        <v>12</v>
      </c>
      <c r="C25" t="s">
        <v>485</v>
      </c>
      <c r="D25" t="s">
        <v>234</v>
      </c>
      <c r="E25" t="s">
        <v>110</v>
      </c>
      <c r="F25" t="s">
        <v>232</v>
      </c>
      <c r="H25" s="63">
        <v>510</v>
      </c>
      <c r="I25" s="4">
        <v>452</v>
      </c>
      <c r="J25" s="7">
        <v>0.88627450980392153</v>
      </c>
    </row>
    <row r="26" spans="2:10" x14ac:dyDescent="0.2">
      <c r="B26" t="str">
        <f t="shared" si="0"/>
        <v/>
      </c>
      <c r="E26" t="s">
        <v>18</v>
      </c>
      <c r="F26" t="s">
        <v>220</v>
      </c>
      <c r="G26" t="s">
        <v>232</v>
      </c>
      <c r="H26" s="63">
        <v>450</v>
      </c>
      <c r="I26" s="4">
        <v>380</v>
      </c>
      <c r="J26" s="7">
        <v>0.84444444444444444</v>
      </c>
    </row>
    <row r="27" spans="2:10" x14ac:dyDescent="0.2">
      <c r="B27">
        <f t="shared" si="0"/>
        <v>13</v>
      </c>
      <c r="C27" t="s">
        <v>614</v>
      </c>
      <c r="D27" t="s">
        <v>234</v>
      </c>
      <c r="E27" t="s">
        <v>110</v>
      </c>
      <c r="F27" t="s">
        <v>226</v>
      </c>
      <c r="G27" t="s">
        <v>233</v>
      </c>
      <c r="H27" s="63">
        <v>505</v>
      </c>
      <c r="I27" s="4">
        <v>456.42857142857144</v>
      </c>
      <c r="J27" s="7">
        <v>0.90381895332390383</v>
      </c>
    </row>
    <row r="28" spans="2:10" x14ac:dyDescent="0.2">
      <c r="B28" t="str">
        <f t="shared" si="0"/>
        <v/>
      </c>
      <c r="E28" t="s">
        <v>18</v>
      </c>
      <c r="F28" t="s">
        <v>33</v>
      </c>
      <c r="G28" t="s">
        <v>226</v>
      </c>
      <c r="H28" s="63">
        <v>450</v>
      </c>
      <c r="I28" s="4">
        <v>427.85714285714283</v>
      </c>
      <c r="J28" s="7">
        <v>0.95079365079365075</v>
      </c>
    </row>
    <row r="29" spans="2:10" x14ac:dyDescent="0.2">
      <c r="B29">
        <f t="shared" si="0"/>
        <v>13</v>
      </c>
      <c r="C29" t="s">
        <v>632</v>
      </c>
      <c r="D29" t="s">
        <v>234</v>
      </c>
      <c r="E29" t="s">
        <v>110</v>
      </c>
      <c r="F29" t="s">
        <v>229</v>
      </c>
      <c r="H29" s="63">
        <v>505</v>
      </c>
      <c r="I29" s="4">
        <v>416.25</v>
      </c>
      <c r="J29" s="7">
        <v>0.82425742574257421</v>
      </c>
    </row>
    <row r="30" spans="2:10" x14ac:dyDescent="0.2">
      <c r="B30" t="str">
        <f t="shared" si="0"/>
        <v/>
      </c>
      <c r="E30" t="s">
        <v>18</v>
      </c>
      <c r="F30" t="s">
        <v>20</v>
      </c>
      <c r="G30" t="s">
        <v>229</v>
      </c>
      <c r="H30" s="63">
        <v>400</v>
      </c>
      <c r="I30" s="4">
        <v>338.33333333333331</v>
      </c>
      <c r="J30" s="7">
        <v>0.84583333333333333</v>
      </c>
    </row>
    <row r="31" spans="2:10" x14ac:dyDescent="0.2">
      <c r="B31">
        <f t="shared" si="0"/>
        <v>13</v>
      </c>
      <c r="C31" t="s">
        <v>902</v>
      </c>
      <c r="D31" t="s">
        <v>234</v>
      </c>
      <c r="E31" t="s">
        <v>110</v>
      </c>
      <c r="F31" t="s">
        <v>226</v>
      </c>
      <c r="H31" s="63">
        <v>505</v>
      </c>
      <c r="I31" s="4">
        <v>396</v>
      </c>
      <c r="J31" s="7">
        <v>0.78415841584158419</v>
      </c>
    </row>
    <row r="32" spans="2:10" x14ac:dyDescent="0.2">
      <c r="B32" t="str">
        <f t="shared" si="0"/>
        <v/>
      </c>
      <c r="E32" t="s">
        <v>18</v>
      </c>
      <c r="F32" t="s">
        <v>52</v>
      </c>
      <c r="G32" t="s">
        <v>226</v>
      </c>
      <c r="H32" s="63">
        <v>380</v>
      </c>
      <c r="I32" s="4">
        <v>320.71428571428572</v>
      </c>
      <c r="J32" s="7">
        <v>0.84398496240601506</v>
      </c>
    </row>
    <row r="33" spans="2:10" x14ac:dyDescent="0.2">
      <c r="B33">
        <f t="shared" si="0"/>
        <v>13</v>
      </c>
      <c r="C33" t="s">
        <v>958</v>
      </c>
      <c r="D33" t="s">
        <v>234</v>
      </c>
      <c r="E33" t="s">
        <v>110</v>
      </c>
      <c r="F33" t="s">
        <v>230</v>
      </c>
      <c r="G33" t="s">
        <v>233</v>
      </c>
      <c r="H33" s="63">
        <v>450</v>
      </c>
      <c r="I33" s="4">
        <v>379</v>
      </c>
      <c r="J33" s="7">
        <v>0.84222222222222221</v>
      </c>
    </row>
    <row r="34" spans="2:10" x14ac:dyDescent="0.2">
      <c r="B34" t="str">
        <f t="shared" si="0"/>
        <v/>
      </c>
      <c r="E34" t="s">
        <v>18</v>
      </c>
      <c r="F34" t="s">
        <v>47</v>
      </c>
      <c r="G34" t="s">
        <v>230</v>
      </c>
      <c r="H34" s="63">
        <v>505</v>
      </c>
      <c r="I34" s="4">
        <v>422.85714285714283</v>
      </c>
      <c r="J34" s="7">
        <v>0.83734087694483728</v>
      </c>
    </row>
    <row r="35" spans="2:10" x14ac:dyDescent="0.2">
      <c r="B35">
        <f t="shared" si="0"/>
        <v>13</v>
      </c>
      <c r="C35" t="s">
        <v>733</v>
      </c>
      <c r="D35" t="s">
        <v>234</v>
      </c>
      <c r="E35" t="s">
        <v>110</v>
      </c>
      <c r="F35" t="s">
        <v>232</v>
      </c>
      <c r="H35" s="63">
        <v>505</v>
      </c>
      <c r="I35" s="4">
        <v>477.85714285714283</v>
      </c>
      <c r="J35" s="7">
        <v>0.94625176803394617</v>
      </c>
    </row>
    <row r="36" spans="2:10" x14ac:dyDescent="0.2">
      <c r="B36" t="str">
        <f t="shared" si="0"/>
        <v/>
      </c>
      <c r="E36" t="s">
        <v>18</v>
      </c>
      <c r="F36" t="s">
        <v>39</v>
      </c>
      <c r="G36" t="s">
        <v>232</v>
      </c>
      <c r="H36" s="63">
        <v>450</v>
      </c>
      <c r="I36" s="4">
        <v>411.42857142857144</v>
      </c>
      <c r="J36" s="7">
        <v>0.91428571428571437</v>
      </c>
    </row>
    <row r="37" spans="2:10" x14ac:dyDescent="0.2">
      <c r="B37">
        <f t="shared" si="0"/>
        <v>13</v>
      </c>
      <c r="C37" t="s">
        <v>553</v>
      </c>
      <c r="D37" t="s">
        <v>234</v>
      </c>
      <c r="E37" t="s">
        <v>110</v>
      </c>
      <c r="F37" t="s">
        <v>227</v>
      </c>
      <c r="H37" s="63">
        <v>490</v>
      </c>
      <c r="I37" s="4">
        <v>456</v>
      </c>
      <c r="J37" s="7">
        <v>0.93061224489795913</v>
      </c>
    </row>
    <row r="38" spans="2:10" x14ac:dyDescent="0.2">
      <c r="B38" t="str">
        <f t="shared" si="0"/>
        <v/>
      </c>
      <c r="E38" t="s">
        <v>18</v>
      </c>
      <c r="F38" t="s">
        <v>32</v>
      </c>
      <c r="G38" t="s">
        <v>227</v>
      </c>
      <c r="H38" s="63">
        <v>505</v>
      </c>
      <c r="I38" s="4">
        <v>397.14285714285717</v>
      </c>
      <c r="J38" s="7">
        <v>0.78642149929278649</v>
      </c>
    </row>
    <row r="39" spans="2:10" x14ac:dyDescent="0.2">
      <c r="B39">
        <f t="shared" si="0"/>
        <v>13</v>
      </c>
      <c r="C39" t="s">
        <v>457</v>
      </c>
      <c r="D39" t="s">
        <v>234</v>
      </c>
      <c r="E39" t="s">
        <v>110</v>
      </c>
      <c r="F39" t="s">
        <v>227</v>
      </c>
      <c r="G39" t="s">
        <v>233</v>
      </c>
      <c r="H39" s="63">
        <v>505</v>
      </c>
      <c r="I39" s="4">
        <v>438.75</v>
      </c>
      <c r="J39" s="7">
        <v>0.86881188118811881</v>
      </c>
    </row>
    <row r="40" spans="2:10" x14ac:dyDescent="0.2">
      <c r="B40" t="str">
        <f t="shared" si="0"/>
        <v/>
      </c>
      <c r="E40" t="s">
        <v>18</v>
      </c>
      <c r="F40" t="s">
        <v>26</v>
      </c>
      <c r="G40" t="s">
        <v>227</v>
      </c>
      <c r="H40" s="63">
        <v>500</v>
      </c>
      <c r="I40" s="4">
        <v>433.57142857142856</v>
      </c>
      <c r="J40" s="7">
        <v>0.8671428571428571</v>
      </c>
    </row>
    <row r="41" spans="2:10" x14ac:dyDescent="0.2">
      <c r="B41">
        <f t="shared" si="0"/>
        <v>13</v>
      </c>
      <c r="C41" t="s">
        <v>240</v>
      </c>
      <c r="D41" t="s">
        <v>234</v>
      </c>
      <c r="E41" t="s">
        <v>110</v>
      </c>
      <c r="F41" t="s">
        <v>224</v>
      </c>
      <c r="G41" t="s">
        <v>233</v>
      </c>
      <c r="H41" s="63">
        <v>505</v>
      </c>
      <c r="I41" s="4">
        <v>425.83333333333331</v>
      </c>
      <c r="J41" s="7">
        <v>0.84323432343234317</v>
      </c>
    </row>
    <row r="42" spans="2:10" x14ac:dyDescent="0.2">
      <c r="B42" t="str">
        <f t="shared" si="0"/>
        <v/>
      </c>
      <c r="E42" t="s">
        <v>18</v>
      </c>
      <c r="F42" t="s">
        <v>22</v>
      </c>
      <c r="G42" t="s">
        <v>224</v>
      </c>
      <c r="H42" s="63">
        <v>310</v>
      </c>
      <c r="I42" s="4">
        <v>262</v>
      </c>
      <c r="J42" s="7">
        <v>0.84516129032258069</v>
      </c>
    </row>
    <row r="43" spans="2:10" x14ac:dyDescent="0.2">
      <c r="B43">
        <f t="shared" si="0"/>
        <v>21</v>
      </c>
      <c r="C43" t="s">
        <v>279</v>
      </c>
      <c r="D43" t="s">
        <v>234</v>
      </c>
      <c r="E43" t="s">
        <v>110</v>
      </c>
      <c r="F43" t="s">
        <v>229</v>
      </c>
      <c r="H43" s="63">
        <v>500</v>
      </c>
      <c r="I43" s="4">
        <v>426.42857142857144</v>
      </c>
      <c r="J43" s="7">
        <v>0.85285714285714287</v>
      </c>
    </row>
    <row r="44" spans="2:10" x14ac:dyDescent="0.2">
      <c r="B44" t="str">
        <f t="shared" si="0"/>
        <v/>
      </c>
      <c r="E44" t="s">
        <v>18</v>
      </c>
      <c r="F44" t="s">
        <v>28</v>
      </c>
      <c r="G44" t="s">
        <v>229</v>
      </c>
      <c r="H44" s="63">
        <v>355</v>
      </c>
      <c r="I44" s="4">
        <v>307.85714285714283</v>
      </c>
      <c r="J44" s="7">
        <v>0.86720321931589528</v>
      </c>
    </row>
    <row r="45" spans="2:10" x14ac:dyDescent="0.2">
      <c r="B45">
        <f t="shared" si="0"/>
        <v>22</v>
      </c>
      <c r="C45" t="s">
        <v>777</v>
      </c>
      <c r="D45" t="s">
        <v>234</v>
      </c>
      <c r="E45" t="s">
        <v>110</v>
      </c>
      <c r="F45" t="s">
        <v>229</v>
      </c>
      <c r="G45" t="s">
        <v>233</v>
      </c>
      <c r="H45" s="63">
        <v>490</v>
      </c>
      <c r="I45" s="4">
        <v>415</v>
      </c>
      <c r="J45" s="7">
        <v>0.84693877551020413</v>
      </c>
    </row>
    <row r="46" spans="2:10" x14ac:dyDescent="0.2">
      <c r="B46" t="str">
        <f t="shared" si="0"/>
        <v/>
      </c>
      <c r="E46" t="s">
        <v>18</v>
      </c>
      <c r="F46" t="s">
        <v>40</v>
      </c>
      <c r="G46" t="s">
        <v>229</v>
      </c>
      <c r="H46" s="63">
        <v>470</v>
      </c>
      <c r="I46" s="4">
        <v>359.16666666666669</v>
      </c>
      <c r="J46" s="7">
        <v>0.76418439716312059</v>
      </c>
    </row>
    <row r="47" spans="2:10" x14ac:dyDescent="0.2">
      <c r="B47">
        <f t="shared" si="0"/>
        <v>22</v>
      </c>
      <c r="C47" t="s">
        <v>871</v>
      </c>
      <c r="D47" t="s">
        <v>234</v>
      </c>
      <c r="E47" t="s">
        <v>110</v>
      </c>
      <c r="F47" t="s">
        <v>227</v>
      </c>
      <c r="H47" s="63">
        <v>490</v>
      </c>
      <c r="I47" s="4">
        <v>447.14285714285717</v>
      </c>
      <c r="J47" s="7">
        <v>0.91253644314868809</v>
      </c>
    </row>
    <row r="48" spans="2:10" x14ac:dyDescent="0.2">
      <c r="B48" t="str">
        <f t="shared" si="0"/>
        <v/>
      </c>
      <c r="E48" t="s">
        <v>18</v>
      </c>
      <c r="F48" t="s">
        <v>46</v>
      </c>
      <c r="G48" t="s">
        <v>227</v>
      </c>
      <c r="H48" s="63">
        <v>465</v>
      </c>
      <c r="I48" s="4">
        <v>370</v>
      </c>
      <c r="J48" s="7">
        <v>0.79569892473118276</v>
      </c>
    </row>
    <row r="49" spans="2:10" x14ac:dyDescent="0.2">
      <c r="B49">
        <f t="shared" si="0"/>
        <v>24</v>
      </c>
      <c r="C49" t="s">
        <v>762</v>
      </c>
      <c r="D49" t="s">
        <v>234</v>
      </c>
      <c r="E49" t="s">
        <v>110</v>
      </c>
      <c r="F49" t="s">
        <v>231</v>
      </c>
      <c r="G49" t="s">
        <v>233</v>
      </c>
      <c r="H49" s="63">
        <v>460</v>
      </c>
      <c r="I49" s="4">
        <v>411.42857142857144</v>
      </c>
      <c r="J49" s="7">
        <v>0.89440993788819878</v>
      </c>
    </row>
    <row r="50" spans="2:10" x14ac:dyDescent="0.2">
      <c r="B50" t="str">
        <f t="shared" si="0"/>
        <v/>
      </c>
      <c r="E50" t="s">
        <v>18</v>
      </c>
      <c r="F50" t="s">
        <v>159</v>
      </c>
      <c r="G50" t="s">
        <v>231</v>
      </c>
      <c r="H50" s="63">
        <v>480</v>
      </c>
      <c r="I50" s="4">
        <v>414.28571428571428</v>
      </c>
      <c r="J50" s="7">
        <v>0.86309523809523803</v>
      </c>
    </row>
    <row r="51" spans="2:10" x14ac:dyDescent="0.2">
      <c r="B51">
        <f t="shared" si="0"/>
        <v>24</v>
      </c>
      <c r="C51" t="s">
        <v>358</v>
      </c>
      <c r="D51" t="s">
        <v>234</v>
      </c>
      <c r="E51" t="s">
        <v>110</v>
      </c>
      <c r="F51" t="s">
        <v>228</v>
      </c>
      <c r="G51" t="s">
        <v>233</v>
      </c>
      <c r="H51" s="63">
        <v>480</v>
      </c>
      <c r="I51" s="4">
        <v>432.14285714285717</v>
      </c>
      <c r="J51" s="7">
        <v>0.90029761904761907</v>
      </c>
    </row>
    <row r="52" spans="2:10" x14ac:dyDescent="0.2">
      <c r="B52" t="str">
        <f t="shared" si="0"/>
        <v/>
      </c>
      <c r="E52" t="s">
        <v>18</v>
      </c>
      <c r="F52" t="s">
        <v>30</v>
      </c>
      <c r="G52" t="s">
        <v>228</v>
      </c>
      <c r="H52" s="63">
        <v>445</v>
      </c>
      <c r="I52" s="4">
        <v>363.57142857142856</v>
      </c>
      <c r="J52" s="7">
        <v>0.81701444622792929</v>
      </c>
    </row>
    <row r="53" spans="2:10" x14ac:dyDescent="0.2">
      <c r="B53">
        <f t="shared" si="0"/>
        <v>24</v>
      </c>
      <c r="C53" t="s">
        <v>501</v>
      </c>
      <c r="D53" t="s">
        <v>234</v>
      </c>
      <c r="E53" t="s">
        <v>110</v>
      </c>
      <c r="F53" t="s">
        <v>228</v>
      </c>
      <c r="G53" t="s">
        <v>233</v>
      </c>
      <c r="H53" s="63">
        <v>480</v>
      </c>
      <c r="I53" s="4">
        <v>423.57142857142856</v>
      </c>
      <c r="J53" s="7">
        <v>0.88244047619047616</v>
      </c>
    </row>
    <row r="54" spans="2:10" x14ac:dyDescent="0.2">
      <c r="B54" t="str">
        <f t="shared" si="0"/>
        <v/>
      </c>
      <c r="E54" t="s">
        <v>18</v>
      </c>
      <c r="F54" t="s">
        <v>221</v>
      </c>
      <c r="G54" t="s">
        <v>228</v>
      </c>
      <c r="H54" s="63">
        <v>425</v>
      </c>
      <c r="I54" s="4">
        <v>346.66666666666669</v>
      </c>
      <c r="J54" s="7">
        <v>0.81568627450980402</v>
      </c>
    </row>
    <row r="55" spans="2:10" x14ac:dyDescent="0.2">
      <c r="B55">
        <f t="shared" si="0"/>
        <v>24</v>
      </c>
      <c r="C55" t="s">
        <v>321</v>
      </c>
      <c r="D55" t="s">
        <v>234</v>
      </c>
      <c r="E55" t="s">
        <v>110</v>
      </c>
      <c r="F55" t="s">
        <v>231</v>
      </c>
      <c r="G55" t="s">
        <v>233</v>
      </c>
      <c r="H55" s="63">
        <v>480</v>
      </c>
      <c r="I55" s="4">
        <v>344</v>
      </c>
      <c r="J55" s="7">
        <v>0.71666666666666667</v>
      </c>
    </row>
    <row r="56" spans="2:10" x14ac:dyDescent="0.2">
      <c r="B56" t="str">
        <f t="shared" si="0"/>
        <v/>
      </c>
      <c r="E56" t="s">
        <v>18</v>
      </c>
      <c r="F56" t="s">
        <v>29</v>
      </c>
      <c r="G56" t="s">
        <v>231</v>
      </c>
      <c r="H56" s="63">
        <v>340</v>
      </c>
      <c r="I56" s="4">
        <v>302</v>
      </c>
      <c r="J56" s="7">
        <v>0.88823529411764701</v>
      </c>
    </row>
    <row r="57" spans="2:10" x14ac:dyDescent="0.2">
      <c r="B57">
        <f t="shared" si="0"/>
        <v>24</v>
      </c>
      <c r="C57" t="s">
        <v>360</v>
      </c>
      <c r="D57" t="s">
        <v>234</v>
      </c>
      <c r="E57" t="s">
        <v>110</v>
      </c>
      <c r="F57" t="s">
        <v>228</v>
      </c>
      <c r="H57" s="63">
        <v>480</v>
      </c>
      <c r="I57" s="4">
        <v>393</v>
      </c>
      <c r="J57" s="7">
        <v>0.81874999999999998</v>
      </c>
    </row>
    <row r="58" spans="2:10" x14ac:dyDescent="0.2">
      <c r="B58" t="str">
        <f t="shared" si="0"/>
        <v/>
      </c>
      <c r="E58" t="s">
        <v>18</v>
      </c>
      <c r="F58" t="s">
        <v>30</v>
      </c>
      <c r="G58" t="s">
        <v>228</v>
      </c>
      <c r="H58" s="63">
        <v>425</v>
      </c>
      <c r="I58" s="4">
        <v>394</v>
      </c>
      <c r="J58" s="7">
        <v>0.92705882352941171</v>
      </c>
    </row>
    <row r="59" spans="2:10" x14ac:dyDescent="0.2">
      <c r="B59">
        <f t="shared" si="0"/>
        <v>29</v>
      </c>
      <c r="C59" t="s">
        <v>1030</v>
      </c>
      <c r="D59" t="s">
        <v>234</v>
      </c>
      <c r="E59" t="s">
        <v>110</v>
      </c>
      <c r="F59" t="s">
        <v>232</v>
      </c>
      <c r="H59" s="63">
        <v>475</v>
      </c>
      <c r="I59" s="4">
        <v>440</v>
      </c>
      <c r="J59" s="7">
        <v>0.9263157894736842</v>
      </c>
    </row>
    <row r="60" spans="2:10" x14ac:dyDescent="0.2">
      <c r="B60" t="str">
        <f t="shared" si="0"/>
        <v/>
      </c>
      <c r="E60" t="s">
        <v>18</v>
      </c>
      <c r="F60" t="s">
        <v>41</v>
      </c>
      <c r="G60" t="s">
        <v>232</v>
      </c>
      <c r="H60" s="63">
        <v>435</v>
      </c>
      <c r="I60" s="4">
        <v>407.85714285714283</v>
      </c>
      <c r="J60" s="7">
        <v>0.93760262725779964</v>
      </c>
    </row>
    <row r="61" spans="2:10" x14ac:dyDescent="0.2">
      <c r="B61">
        <f t="shared" si="0"/>
        <v>30</v>
      </c>
      <c r="C61" t="s">
        <v>273</v>
      </c>
      <c r="D61" t="s">
        <v>234</v>
      </c>
      <c r="E61" t="s">
        <v>18</v>
      </c>
      <c r="F61" t="s">
        <v>17</v>
      </c>
      <c r="H61" s="63">
        <v>470</v>
      </c>
      <c r="I61" s="4">
        <v>418.33333333333331</v>
      </c>
      <c r="J61" s="7">
        <v>0.89007092198581561</v>
      </c>
    </row>
    <row r="62" spans="2:10" x14ac:dyDescent="0.2">
      <c r="B62">
        <f t="shared" si="0"/>
        <v>30</v>
      </c>
      <c r="C62" t="s">
        <v>162</v>
      </c>
      <c r="D62" t="s">
        <v>234</v>
      </c>
      <c r="E62" t="s">
        <v>110</v>
      </c>
      <c r="F62" t="s">
        <v>224</v>
      </c>
      <c r="G62" t="s">
        <v>233</v>
      </c>
      <c r="H62" s="63">
        <v>470</v>
      </c>
      <c r="I62" s="4">
        <v>404.16666666666669</v>
      </c>
      <c r="J62" s="7">
        <v>0.85992907801418439</v>
      </c>
    </row>
    <row r="63" spans="2:10" x14ac:dyDescent="0.2">
      <c r="B63" t="str">
        <f t="shared" si="0"/>
        <v/>
      </c>
      <c r="E63" t="s">
        <v>18</v>
      </c>
      <c r="F63" t="s">
        <v>17</v>
      </c>
      <c r="G63" t="s">
        <v>224</v>
      </c>
      <c r="H63" s="63">
        <v>330</v>
      </c>
      <c r="I63" s="4">
        <v>278.33333333333331</v>
      </c>
      <c r="J63" s="7">
        <v>0.84343434343434343</v>
      </c>
    </row>
    <row r="64" spans="2:10" x14ac:dyDescent="0.2">
      <c r="B64">
        <f t="shared" si="0"/>
        <v>30</v>
      </c>
      <c r="C64" t="s">
        <v>173</v>
      </c>
      <c r="D64" t="s">
        <v>234</v>
      </c>
      <c r="E64" t="s">
        <v>110</v>
      </c>
      <c r="F64" t="s">
        <v>227</v>
      </c>
      <c r="H64" s="63">
        <v>470</v>
      </c>
      <c r="I64" s="4">
        <v>398.75</v>
      </c>
      <c r="J64" s="7">
        <v>0.84840425531914898</v>
      </c>
    </row>
    <row r="65" spans="2:10" x14ac:dyDescent="0.2">
      <c r="B65" t="str">
        <f t="shared" si="0"/>
        <v/>
      </c>
      <c r="E65" t="s">
        <v>18</v>
      </c>
      <c r="F65" t="s">
        <v>23</v>
      </c>
      <c r="G65" t="s">
        <v>227</v>
      </c>
      <c r="H65" s="63">
        <v>380</v>
      </c>
      <c r="I65" s="4">
        <v>319</v>
      </c>
      <c r="J65" s="7">
        <v>0.83947368421052626</v>
      </c>
    </row>
    <row r="66" spans="2:10" x14ac:dyDescent="0.2">
      <c r="B66">
        <f t="shared" si="0"/>
        <v>33</v>
      </c>
      <c r="C66" t="s">
        <v>837</v>
      </c>
      <c r="D66" t="s">
        <v>234</v>
      </c>
      <c r="E66" t="s">
        <v>110</v>
      </c>
      <c r="F66" t="s">
        <v>230</v>
      </c>
      <c r="G66" t="s">
        <v>233</v>
      </c>
      <c r="H66" s="63">
        <v>465</v>
      </c>
      <c r="I66" s="4">
        <v>428.57142857142856</v>
      </c>
      <c r="J66" s="7">
        <v>0.92165898617511521</v>
      </c>
    </row>
    <row r="67" spans="2:10" x14ac:dyDescent="0.2">
      <c r="B67" t="str">
        <f t="shared" si="0"/>
        <v/>
      </c>
      <c r="E67" t="s">
        <v>18</v>
      </c>
      <c r="F67" t="s">
        <v>49</v>
      </c>
      <c r="G67" t="s">
        <v>230</v>
      </c>
      <c r="H67" s="63">
        <v>405</v>
      </c>
      <c r="I67" s="4">
        <v>347.14285714285717</v>
      </c>
      <c r="J67" s="7">
        <v>0.85714285714285721</v>
      </c>
    </row>
    <row r="68" spans="2:10" x14ac:dyDescent="0.2">
      <c r="B68">
        <f t="shared" si="0"/>
        <v>33</v>
      </c>
      <c r="C68" t="s">
        <v>286</v>
      </c>
      <c r="D68" t="s">
        <v>234</v>
      </c>
      <c r="E68" t="s">
        <v>110</v>
      </c>
      <c r="F68" t="s">
        <v>231</v>
      </c>
      <c r="G68" t="s">
        <v>233</v>
      </c>
      <c r="H68" s="63">
        <v>465</v>
      </c>
      <c r="I68" s="4">
        <v>385</v>
      </c>
      <c r="J68" s="7">
        <v>0.82795698924731187</v>
      </c>
    </row>
    <row r="69" spans="2:10" x14ac:dyDescent="0.2">
      <c r="B69" t="str">
        <f t="shared" ref="B69:B132" si="1">IF(OR(ISBLANK(C69),C69="Grand Total"),"",VLOOKUP(C69,tRank,3,FALSE))</f>
        <v/>
      </c>
      <c r="E69" t="s">
        <v>18</v>
      </c>
      <c r="F69" t="s">
        <v>42</v>
      </c>
      <c r="G69" t="s">
        <v>231</v>
      </c>
      <c r="H69" s="63">
        <v>450</v>
      </c>
      <c r="I69" s="4">
        <v>359.28571428571428</v>
      </c>
      <c r="J69" s="7">
        <v>0.79841269841269835</v>
      </c>
    </row>
    <row r="70" spans="2:10" x14ac:dyDescent="0.2">
      <c r="B70">
        <f t="shared" si="1"/>
        <v>33</v>
      </c>
      <c r="C70" t="s">
        <v>345</v>
      </c>
      <c r="D70" t="s">
        <v>234</v>
      </c>
      <c r="E70" t="s">
        <v>110</v>
      </c>
      <c r="F70" t="s">
        <v>231</v>
      </c>
      <c r="H70" s="63">
        <v>465</v>
      </c>
      <c r="I70" s="4">
        <v>437</v>
      </c>
      <c r="J70" s="7">
        <v>0.93978494623655917</v>
      </c>
    </row>
    <row r="71" spans="2:10" x14ac:dyDescent="0.2">
      <c r="B71" t="str">
        <f t="shared" si="1"/>
        <v/>
      </c>
      <c r="E71" t="s">
        <v>18</v>
      </c>
      <c r="F71" t="s">
        <v>153</v>
      </c>
      <c r="G71" t="s">
        <v>231</v>
      </c>
      <c r="H71" s="63">
        <v>390</v>
      </c>
      <c r="I71" s="4">
        <v>317.5</v>
      </c>
      <c r="J71" s="7">
        <v>0.8141025641025641</v>
      </c>
    </row>
    <row r="72" spans="2:10" x14ac:dyDescent="0.2">
      <c r="B72">
        <f t="shared" si="1"/>
        <v>36</v>
      </c>
      <c r="C72" t="s">
        <v>692</v>
      </c>
      <c r="D72" t="s">
        <v>234</v>
      </c>
      <c r="E72" t="s">
        <v>110</v>
      </c>
      <c r="F72" t="s">
        <v>227</v>
      </c>
      <c r="H72" s="63">
        <v>455</v>
      </c>
      <c r="I72" s="4">
        <v>394</v>
      </c>
      <c r="J72" s="7">
        <v>0.86593406593406597</v>
      </c>
    </row>
    <row r="73" spans="2:10" x14ac:dyDescent="0.2">
      <c r="B73" t="str">
        <f t="shared" si="1"/>
        <v/>
      </c>
      <c r="E73" t="s">
        <v>18</v>
      </c>
      <c r="F73" t="s">
        <v>45</v>
      </c>
      <c r="G73" t="s">
        <v>227</v>
      </c>
      <c r="H73" s="63">
        <v>440</v>
      </c>
      <c r="I73" s="4">
        <v>344.28571428571428</v>
      </c>
      <c r="J73" s="7">
        <v>0.78246753246753242</v>
      </c>
    </row>
    <row r="74" spans="2:10" x14ac:dyDescent="0.2">
      <c r="B74">
        <f t="shared" si="1"/>
        <v>37</v>
      </c>
      <c r="C74" t="s">
        <v>616</v>
      </c>
      <c r="D74" t="s">
        <v>234</v>
      </c>
      <c r="E74" t="s">
        <v>18</v>
      </c>
      <c r="F74" t="s">
        <v>33</v>
      </c>
      <c r="H74" s="63">
        <v>450</v>
      </c>
      <c r="I74" s="4">
        <v>409</v>
      </c>
      <c r="J74" s="7">
        <v>0.90888888888888886</v>
      </c>
    </row>
    <row r="75" spans="2:10" x14ac:dyDescent="0.2">
      <c r="B75">
        <f t="shared" si="1"/>
        <v>38</v>
      </c>
      <c r="C75" t="s">
        <v>935</v>
      </c>
      <c r="D75" t="s">
        <v>234</v>
      </c>
      <c r="E75" t="s">
        <v>110</v>
      </c>
      <c r="F75" t="s">
        <v>229</v>
      </c>
      <c r="G75" t="s">
        <v>233</v>
      </c>
      <c r="H75" s="63">
        <v>445</v>
      </c>
      <c r="I75" s="4">
        <v>379.28571428571428</v>
      </c>
      <c r="J75" s="7">
        <v>0.8523274478330658</v>
      </c>
    </row>
    <row r="76" spans="2:10" x14ac:dyDescent="0.2">
      <c r="B76" t="str">
        <f t="shared" si="1"/>
        <v/>
      </c>
      <c r="E76" t="s">
        <v>18</v>
      </c>
      <c r="F76" t="s">
        <v>225</v>
      </c>
      <c r="G76" t="s">
        <v>229</v>
      </c>
      <c r="H76" s="63">
        <v>300</v>
      </c>
      <c r="I76" s="4">
        <v>290</v>
      </c>
      <c r="J76" s="7">
        <v>0.96666666666666667</v>
      </c>
    </row>
    <row r="77" spans="2:10" x14ac:dyDescent="0.2">
      <c r="B77">
        <f t="shared" si="1"/>
        <v>38</v>
      </c>
      <c r="C77" t="s">
        <v>667</v>
      </c>
      <c r="D77" t="s">
        <v>234</v>
      </c>
      <c r="E77" t="s">
        <v>110</v>
      </c>
      <c r="F77" t="s">
        <v>226</v>
      </c>
      <c r="H77" s="63">
        <v>445</v>
      </c>
      <c r="I77" s="4">
        <v>410</v>
      </c>
      <c r="J77" s="7">
        <v>0.9213483146067416</v>
      </c>
    </row>
    <row r="78" spans="2:10" x14ac:dyDescent="0.2">
      <c r="B78" t="str">
        <f t="shared" si="1"/>
        <v/>
      </c>
      <c r="E78" t="s">
        <v>18</v>
      </c>
      <c r="F78" t="s">
        <v>146</v>
      </c>
      <c r="G78" t="s">
        <v>226</v>
      </c>
      <c r="H78" s="63">
        <v>405</v>
      </c>
      <c r="I78" s="4">
        <v>350</v>
      </c>
      <c r="J78" s="7">
        <v>0.86419753086419748</v>
      </c>
    </row>
    <row r="79" spans="2:10" x14ac:dyDescent="0.2">
      <c r="B79">
        <f t="shared" si="1"/>
        <v>38</v>
      </c>
      <c r="C79" t="s">
        <v>778</v>
      </c>
      <c r="D79" t="s">
        <v>234</v>
      </c>
      <c r="E79" t="s">
        <v>110</v>
      </c>
      <c r="F79" t="s">
        <v>229</v>
      </c>
      <c r="H79" s="63">
        <v>445</v>
      </c>
      <c r="I79" s="4">
        <v>343</v>
      </c>
      <c r="J79" s="7">
        <v>0.77078651685393262</v>
      </c>
    </row>
    <row r="80" spans="2:10" x14ac:dyDescent="0.2">
      <c r="B80" t="str">
        <f t="shared" si="1"/>
        <v/>
      </c>
      <c r="E80" t="s">
        <v>18</v>
      </c>
      <c r="F80" t="s">
        <v>40</v>
      </c>
      <c r="G80" t="s">
        <v>229</v>
      </c>
      <c r="H80" s="63">
        <v>310</v>
      </c>
      <c r="I80" s="4">
        <v>251.66666666666666</v>
      </c>
      <c r="J80" s="7">
        <v>0.81182795698924726</v>
      </c>
    </row>
    <row r="81" spans="2:10" x14ac:dyDescent="0.2">
      <c r="B81">
        <f t="shared" si="1"/>
        <v>38</v>
      </c>
      <c r="C81" t="s">
        <v>189</v>
      </c>
      <c r="D81" t="s">
        <v>234</v>
      </c>
      <c r="E81" t="s">
        <v>18</v>
      </c>
      <c r="F81" t="s">
        <v>219</v>
      </c>
      <c r="H81" s="63">
        <v>445</v>
      </c>
      <c r="I81" s="4">
        <v>363.57142857142856</v>
      </c>
      <c r="J81" s="7">
        <v>0.81701444622792929</v>
      </c>
    </row>
    <row r="82" spans="2:10" x14ac:dyDescent="0.2">
      <c r="B82">
        <f t="shared" si="1"/>
        <v>38</v>
      </c>
      <c r="C82" t="s">
        <v>375</v>
      </c>
      <c r="D82" t="s">
        <v>234</v>
      </c>
      <c r="E82" t="s">
        <v>18</v>
      </c>
      <c r="F82" t="s">
        <v>25</v>
      </c>
      <c r="H82" s="63">
        <v>445</v>
      </c>
      <c r="I82" s="4">
        <v>386.42857142857144</v>
      </c>
      <c r="J82" s="7">
        <v>0.86837881219903701</v>
      </c>
    </row>
    <row r="83" spans="2:10" x14ac:dyDescent="0.2">
      <c r="B83">
        <f t="shared" si="1"/>
        <v>43</v>
      </c>
      <c r="C83" t="s">
        <v>458</v>
      </c>
      <c r="D83" t="s">
        <v>234</v>
      </c>
      <c r="E83" t="s">
        <v>110</v>
      </c>
      <c r="F83" t="s">
        <v>227</v>
      </c>
      <c r="H83" s="63">
        <v>440</v>
      </c>
      <c r="I83" s="4">
        <v>422.5</v>
      </c>
      <c r="J83" s="7">
        <v>0.96022727272727271</v>
      </c>
    </row>
    <row r="84" spans="2:10" x14ac:dyDescent="0.2">
      <c r="B84" t="str">
        <f t="shared" si="1"/>
        <v/>
      </c>
      <c r="E84" t="s">
        <v>18</v>
      </c>
      <c r="F84" t="s">
        <v>26</v>
      </c>
      <c r="G84" t="s">
        <v>227</v>
      </c>
      <c r="H84" s="63">
        <v>430</v>
      </c>
      <c r="I84" s="4">
        <v>382.14285714285717</v>
      </c>
      <c r="J84" s="7">
        <v>0.88870431893687718</v>
      </c>
    </row>
    <row r="85" spans="2:10" x14ac:dyDescent="0.2">
      <c r="B85">
        <f t="shared" si="1"/>
        <v>44</v>
      </c>
      <c r="C85" t="s">
        <v>631</v>
      </c>
      <c r="D85" t="s">
        <v>234</v>
      </c>
      <c r="E85" t="s">
        <v>110</v>
      </c>
      <c r="F85" t="s">
        <v>229</v>
      </c>
      <c r="H85" s="63">
        <v>430</v>
      </c>
      <c r="I85" s="4">
        <v>378.75</v>
      </c>
      <c r="J85" s="7">
        <v>0.8808139534883721</v>
      </c>
    </row>
    <row r="86" spans="2:10" x14ac:dyDescent="0.2">
      <c r="B86" t="str">
        <f t="shared" si="1"/>
        <v/>
      </c>
      <c r="E86" t="s">
        <v>18</v>
      </c>
      <c r="F86" t="s">
        <v>20</v>
      </c>
      <c r="G86" t="s">
        <v>229</v>
      </c>
      <c r="H86" s="63">
        <v>420</v>
      </c>
      <c r="I86" s="4">
        <v>318.33333333333331</v>
      </c>
      <c r="J86" s="7">
        <v>0.75793650793650791</v>
      </c>
    </row>
    <row r="87" spans="2:10" x14ac:dyDescent="0.2">
      <c r="B87">
        <f t="shared" si="1"/>
        <v>44</v>
      </c>
      <c r="C87" t="s">
        <v>237</v>
      </c>
      <c r="D87" t="s">
        <v>234</v>
      </c>
      <c r="E87" t="s">
        <v>110</v>
      </c>
      <c r="F87" t="s">
        <v>224</v>
      </c>
      <c r="H87" s="63">
        <v>425</v>
      </c>
      <c r="I87" s="4">
        <v>382.5</v>
      </c>
      <c r="J87" s="7">
        <v>0.9</v>
      </c>
    </row>
    <row r="88" spans="2:10" x14ac:dyDescent="0.2">
      <c r="B88" t="str">
        <f t="shared" si="1"/>
        <v/>
      </c>
      <c r="E88" t="s">
        <v>18</v>
      </c>
      <c r="F88" t="s">
        <v>22</v>
      </c>
      <c r="G88" t="s">
        <v>224</v>
      </c>
      <c r="H88" s="63">
        <v>430</v>
      </c>
      <c r="I88" s="4">
        <v>378.57142857142856</v>
      </c>
      <c r="J88" s="7">
        <v>0.88039867109634551</v>
      </c>
    </row>
    <row r="89" spans="2:10" x14ac:dyDescent="0.2">
      <c r="B89">
        <f t="shared" si="1"/>
        <v>44</v>
      </c>
      <c r="C89" t="s">
        <v>432</v>
      </c>
      <c r="D89" t="s">
        <v>234</v>
      </c>
      <c r="E89" t="s">
        <v>110</v>
      </c>
      <c r="F89" t="s">
        <v>230</v>
      </c>
      <c r="H89" s="63">
        <v>430</v>
      </c>
      <c r="I89" s="4">
        <v>355</v>
      </c>
      <c r="J89" s="7">
        <v>0.82558139534883723</v>
      </c>
    </row>
    <row r="90" spans="2:10" x14ac:dyDescent="0.2">
      <c r="B90" t="str">
        <f t="shared" si="1"/>
        <v/>
      </c>
      <c r="E90" t="s">
        <v>18</v>
      </c>
      <c r="F90" t="s">
        <v>151</v>
      </c>
      <c r="G90" t="s">
        <v>230</v>
      </c>
      <c r="H90" s="63">
        <v>365</v>
      </c>
      <c r="I90" s="4">
        <v>247.5</v>
      </c>
      <c r="J90" s="7">
        <v>0.67808219178082196</v>
      </c>
    </row>
    <row r="91" spans="2:10" x14ac:dyDescent="0.2">
      <c r="B91">
        <f t="shared" si="1"/>
        <v>44</v>
      </c>
      <c r="C91" t="s">
        <v>319</v>
      </c>
      <c r="D91" t="s">
        <v>234</v>
      </c>
      <c r="E91" t="s">
        <v>18</v>
      </c>
      <c r="F91" t="s">
        <v>29</v>
      </c>
      <c r="H91" s="63">
        <v>430</v>
      </c>
      <c r="I91" s="4">
        <v>359.28571428571428</v>
      </c>
      <c r="J91" s="7">
        <v>0.83554817275747506</v>
      </c>
    </row>
    <row r="92" spans="2:10" x14ac:dyDescent="0.2">
      <c r="B92">
        <f t="shared" si="1"/>
        <v>48</v>
      </c>
      <c r="C92" t="s">
        <v>615</v>
      </c>
      <c r="D92" t="s">
        <v>234</v>
      </c>
      <c r="E92" t="s">
        <v>110</v>
      </c>
      <c r="F92" t="s">
        <v>226</v>
      </c>
      <c r="G92" t="s">
        <v>233</v>
      </c>
      <c r="H92" s="63">
        <v>295</v>
      </c>
      <c r="I92" s="4">
        <v>281.66666666666669</v>
      </c>
      <c r="J92" s="7">
        <v>0.95480225988700573</v>
      </c>
    </row>
    <row r="93" spans="2:10" x14ac:dyDescent="0.2">
      <c r="B93" t="str">
        <f t="shared" si="1"/>
        <v/>
      </c>
      <c r="E93" t="s">
        <v>18</v>
      </c>
      <c r="F93" t="s">
        <v>33</v>
      </c>
      <c r="G93" t="s">
        <v>226</v>
      </c>
      <c r="H93" s="63">
        <v>425</v>
      </c>
      <c r="I93" s="4">
        <v>345.71428571428572</v>
      </c>
      <c r="J93" s="7">
        <v>0.8134453781512605</v>
      </c>
    </row>
    <row r="94" spans="2:10" x14ac:dyDescent="0.2">
      <c r="B94">
        <f t="shared" si="1"/>
        <v>48</v>
      </c>
      <c r="C94" t="s">
        <v>659</v>
      </c>
      <c r="D94" t="s">
        <v>234</v>
      </c>
      <c r="E94" t="s">
        <v>18</v>
      </c>
      <c r="F94" t="s">
        <v>43</v>
      </c>
      <c r="H94" s="63">
        <v>425</v>
      </c>
      <c r="I94" s="4">
        <v>355</v>
      </c>
      <c r="J94" s="7">
        <v>0.83529411764705885</v>
      </c>
    </row>
    <row r="95" spans="2:10" x14ac:dyDescent="0.2">
      <c r="B95">
        <f t="shared" si="1"/>
        <v>50</v>
      </c>
      <c r="C95" t="s">
        <v>602</v>
      </c>
      <c r="D95" t="s">
        <v>234</v>
      </c>
      <c r="E95" t="s">
        <v>110</v>
      </c>
      <c r="F95" t="s">
        <v>227</v>
      </c>
      <c r="H95" s="63">
        <v>395</v>
      </c>
      <c r="I95" s="4">
        <v>371.66666666666669</v>
      </c>
      <c r="J95" s="7">
        <v>0.94092827004219415</v>
      </c>
    </row>
    <row r="96" spans="2:10" x14ac:dyDescent="0.2">
      <c r="B96" t="str">
        <f t="shared" si="1"/>
        <v/>
      </c>
      <c r="E96" t="s">
        <v>18</v>
      </c>
      <c r="F96" t="s">
        <v>31</v>
      </c>
      <c r="G96" t="s">
        <v>227</v>
      </c>
      <c r="H96" s="63">
        <v>420</v>
      </c>
      <c r="I96" s="4">
        <v>347.14285714285717</v>
      </c>
      <c r="J96" s="7">
        <v>0.82653061224489799</v>
      </c>
    </row>
    <row r="97" spans="2:10" x14ac:dyDescent="0.2">
      <c r="B97">
        <f t="shared" si="1"/>
        <v>50</v>
      </c>
      <c r="C97" t="s">
        <v>660</v>
      </c>
      <c r="D97" t="s">
        <v>234</v>
      </c>
      <c r="E97" t="s">
        <v>18</v>
      </c>
      <c r="F97" t="s">
        <v>43</v>
      </c>
      <c r="H97" s="63">
        <v>420</v>
      </c>
      <c r="I97" s="4">
        <v>353.75</v>
      </c>
      <c r="J97" s="7">
        <v>0.84226190476190477</v>
      </c>
    </row>
    <row r="98" spans="2:10" x14ac:dyDescent="0.2">
      <c r="B98">
        <f t="shared" si="1"/>
        <v>50</v>
      </c>
      <c r="C98" t="s">
        <v>855</v>
      </c>
      <c r="D98" t="s">
        <v>234</v>
      </c>
      <c r="E98" t="s">
        <v>110</v>
      </c>
      <c r="F98" t="s">
        <v>228</v>
      </c>
      <c r="G98" t="s">
        <v>233</v>
      </c>
      <c r="H98" s="63">
        <v>420</v>
      </c>
      <c r="I98" s="4">
        <v>353.75</v>
      </c>
      <c r="J98" s="7">
        <v>0.84226190476190477</v>
      </c>
    </row>
    <row r="99" spans="2:10" x14ac:dyDescent="0.2">
      <c r="B99" t="str">
        <f t="shared" si="1"/>
        <v/>
      </c>
      <c r="E99" t="s">
        <v>18</v>
      </c>
      <c r="F99" t="s">
        <v>154</v>
      </c>
      <c r="G99" t="s">
        <v>228</v>
      </c>
      <c r="H99" s="63">
        <v>410</v>
      </c>
      <c r="I99" s="4">
        <v>334</v>
      </c>
      <c r="J99" s="7">
        <v>0.81463414634146336</v>
      </c>
    </row>
    <row r="100" spans="2:10" x14ac:dyDescent="0.2">
      <c r="B100">
        <f t="shared" si="1"/>
        <v>53</v>
      </c>
      <c r="C100" t="s">
        <v>474</v>
      </c>
      <c r="D100" t="s">
        <v>234</v>
      </c>
      <c r="E100" t="s">
        <v>110</v>
      </c>
      <c r="F100" t="s">
        <v>228</v>
      </c>
      <c r="H100" s="63">
        <v>410</v>
      </c>
      <c r="I100" s="4">
        <v>302</v>
      </c>
      <c r="J100" s="7">
        <v>0.73658536585365852</v>
      </c>
    </row>
    <row r="101" spans="2:10" x14ac:dyDescent="0.2">
      <c r="B101" t="str">
        <f t="shared" si="1"/>
        <v/>
      </c>
      <c r="E101" t="s">
        <v>18</v>
      </c>
      <c r="F101" t="s">
        <v>35</v>
      </c>
      <c r="G101" t="s">
        <v>228</v>
      </c>
      <c r="H101" s="63">
        <v>380</v>
      </c>
      <c r="I101" s="4">
        <v>308.57142857142856</v>
      </c>
      <c r="J101" s="7">
        <v>0.81203007518796988</v>
      </c>
    </row>
    <row r="102" spans="2:10" x14ac:dyDescent="0.2">
      <c r="B102">
        <f t="shared" si="1"/>
        <v>54</v>
      </c>
      <c r="C102" t="s">
        <v>661</v>
      </c>
      <c r="D102" t="s">
        <v>234</v>
      </c>
      <c r="E102" t="s">
        <v>110</v>
      </c>
      <c r="F102" t="s">
        <v>230</v>
      </c>
      <c r="H102" s="63">
        <v>385</v>
      </c>
      <c r="I102" s="4">
        <v>315</v>
      </c>
      <c r="J102" s="7">
        <v>0.81818181818181823</v>
      </c>
    </row>
    <row r="103" spans="2:10" x14ac:dyDescent="0.2">
      <c r="B103" t="str">
        <f t="shared" si="1"/>
        <v/>
      </c>
      <c r="E103" t="s">
        <v>18</v>
      </c>
      <c r="F103" t="s">
        <v>43</v>
      </c>
      <c r="G103" t="s">
        <v>230</v>
      </c>
      <c r="H103" s="63">
        <v>400</v>
      </c>
      <c r="I103" s="4">
        <v>330</v>
      </c>
      <c r="J103" s="7">
        <v>0.82499999999999996</v>
      </c>
    </row>
    <row r="104" spans="2:10" x14ac:dyDescent="0.2">
      <c r="B104">
        <f t="shared" si="1"/>
        <v>54</v>
      </c>
      <c r="C104" t="s">
        <v>734</v>
      </c>
      <c r="D104" t="s">
        <v>234</v>
      </c>
      <c r="E104" t="s">
        <v>18</v>
      </c>
      <c r="F104" t="s">
        <v>39</v>
      </c>
      <c r="H104" s="63">
        <v>400</v>
      </c>
      <c r="I104" s="4">
        <v>367</v>
      </c>
      <c r="J104" s="7">
        <v>0.91749999999999998</v>
      </c>
    </row>
    <row r="105" spans="2:10" x14ac:dyDescent="0.2">
      <c r="B105">
        <f t="shared" si="1"/>
        <v>54</v>
      </c>
      <c r="C105" t="s">
        <v>779</v>
      </c>
      <c r="D105" t="s">
        <v>234</v>
      </c>
      <c r="E105" t="s">
        <v>110</v>
      </c>
      <c r="F105" t="s">
        <v>229</v>
      </c>
      <c r="H105" s="63">
        <v>390</v>
      </c>
      <c r="I105" s="4">
        <v>356</v>
      </c>
      <c r="J105" s="7">
        <v>0.9128205128205128</v>
      </c>
    </row>
    <row r="106" spans="2:10" x14ac:dyDescent="0.2">
      <c r="B106" t="str">
        <f t="shared" si="1"/>
        <v/>
      </c>
      <c r="E106" t="s">
        <v>18</v>
      </c>
      <c r="F106" t="s">
        <v>40</v>
      </c>
      <c r="G106" t="s">
        <v>229</v>
      </c>
      <c r="H106" s="63">
        <v>400</v>
      </c>
      <c r="I106" s="4">
        <v>341.25</v>
      </c>
      <c r="J106" s="7">
        <v>0.85312500000000002</v>
      </c>
    </row>
    <row r="107" spans="2:10" x14ac:dyDescent="0.2">
      <c r="B107">
        <f t="shared" si="1"/>
        <v>54</v>
      </c>
      <c r="C107" t="s">
        <v>838</v>
      </c>
      <c r="D107" t="s">
        <v>234</v>
      </c>
      <c r="E107" t="s">
        <v>110</v>
      </c>
      <c r="F107" t="s">
        <v>230</v>
      </c>
      <c r="H107" s="63">
        <v>400</v>
      </c>
      <c r="I107" s="4">
        <v>361</v>
      </c>
      <c r="J107" s="7">
        <v>0.90249999999999997</v>
      </c>
    </row>
    <row r="108" spans="2:10" x14ac:dyDescent="0.2">
      <c r="B108" t="str">
        <f t="shared" si="1"/>
        <v/>
      </c>
      <c r="E108" t="s">
        <v>18</v>
      </c>
      <c r="F108" t="s">
        <v>49</v>
      </c>
      <c r="G108" t="s">
        <v>230</v>
      </c>
      <c r="H108" s="63">
        <v>390</v>
      </c>
      <c r="I108" s="4">
        <v>324.28571428571428</v>
      </c>
      <c r="J108" s="7">
        <v>0.83150183150183143</v>
      </c>
    </row>
    <row r="109" spans="2:10" x14ac:dyDescent="0.2">
      <c r="B109">
        <f t="shared" si="1"/>
        <v>54</v>
      </c>
      <c r="C109" t="s">
        <v>336</v>
      </c>
      <c r="D109" t="s">
        <v>234</v>
      </c>
      <c r="E109" t="s">
        <v>18</v>
      </c>
      <c r="F109" t="s">
        <v>36</v>
      </c>
      <c r="H109" s="63">
        <v>400</v>
      </c>
      <c r="I109" s="4">
        <v>330.83333333333331</v>
      </c>
      <c r="J109" s="7">
        <v>0.82708333333333328</v>
      </c>
    </row>
    <row r="110" spans="2:10" x14ac:dyDescent="0.2">
      <c r="B110">
        <f t="shared" si="1"/>
        <v>54</v>
      </c>
      <c r="C110" t="s">
        <v>288</v>
      </c>
      <c r="D110" t="s">
        <v>234</v>
      </c>
      <c r="E110" t="s">
        <v>18</v>
      </c>
      <c r="F110" t="s">
        <v>42</v>
      </c>
      <c r="H110" s="63">
        <v>400</v>
      </c>
      <c r="I110" s="4">
        <v>347.5</v>
      </c>
      <c r="J110" s="7">
        <v>0.86875000000000002</v>
      </c>
    </row>
    <row r="111" spans="2:10" x14ac:dyDescent="0.2">
      <c r="B111">
        <f t="shared" si="1"/>
        <v>54</v>
      </c>
      <c r="C111" t="s">
        <v>484</v>
      </c>
      <c r="D111" t="s">
        <v>234</v>
      </c>
      <c r="E111" t="s">
        <v>18</v>
      </c>
      <c r="F111" t="s">
        <v>220</v>
      </c>
      <c r="H111" s="63">
        <v>400</v>
      </c>
      <c r="I111" s="4">
        <v>339.28571428571428</v>
      </c>
      <c r="J111" s="7">
        <v>0.8482142857142857</v>
      </c>
    </row>
    <row r="112" spans="2:10" x14ac:dyDescent="0.2">
      <c r="B112">
        <f t="shared" si="1"/>
        <v>54</v>
      </c>
      <c r="C112" t="s">
        <v>380</v>
      </c>
      <c r="D112" t="s">
        <v>234</v>
      </c>
      <c r="E112" t="s">
        <v>110</v>
      </c>
      <c r="F112" t="s">
        <v>232</v>
      </c>
      <c r="G112" t="s">
        <v>233</v>
      </c>
      <c r="H112" s="63">
        <v>400</v>
      </c>
      <c r="I112" s="4">
        <v>335</v>
      </c>
      <c r="J112" s="7">
        <v>0.83750000000000002</v>
      </c>
    </row>
    <row r="113" spans="2:10" x14ac:dyDescent="0.2">
      <c r="B113" t="str">
        <f t="shared" si="1"/>
        <v/>
      </c>
      <c r="E113" t="s">
        <v>18</v>
      </c>
      <c r="F113" t="s">
        <v>25</v>
      </c>
      <c r="G113" t="s">
        <v>232</v>
      </c>
      <c r="H113" s="63">
        <v>330</v>
      </c>
      <c r="I113" s="4">
        <v>242.5</v>
      </c>
      <c r="J113" s="7">
        <v>0.73484848484848486</v>
      </c>
    </row>
    <row r="114" spans="2:10" x14ac:dyDescent="0.2">
      <c r="B114">
        <f t="shared" si="1"/>
        <v>62</v>
      </c>
      <c r="C114" t="s">
        <v>460</v>
      </c>
      <c r="D114" t="s">
        <v>234</v>
      </c>
      <c r="E114" t="s">
        <v>18</v>
      </c>
      <c r="F114" t="s">
        <v>26</v>
      </c>
      <c r="H114" s="63">
        <v>395</v>
      </c>
      <c r="I114" s="4">
        <v>326</v>
      </c>
      <c r="J114" s="7">
        <v>0.82531645569620249</v>
      </c>
    </row>
    <row r="115" spans="2:10" x14ac:dyDescent="0.2">
      <c r="B115">
        <f t="shared" si="1"/>
        <v>62</v>
      </c>
      <c r="C115" t="s">
        <v>593</v>
      </c>
      <c r="D115" t="s">
        <v>234</v>
      </c>
      <c r="E115" t="s">
        <v>110</v>
      </c>
      <c r="F115" t="s">
        <v>228</v>
      </c>
      <c r="H115" s="63">
        <v>395</v>
      </c>
      <c r="I115" s="4">
        <v>382.5</v>
      </c>
      <c r="J115" s="7">
        <v>0.96835443037974689</v>
      </c>
    </row>
    <row r="116" spans="2:10" x14ac:dyDescent="0.2">
      <c r="B116" t="str">
        <f t="shared" si="1"/>
        <v/>
      </c>
      <c r="E116" t="s">
        <v>18</v>
      </c>
      <c r="F116" t="s">
        <v>157</v>
      </c>
      <c r="G116" t="s">
        <v>228</v>
      </c>
      <c r="H116" s="63">
        <v>305</v>
      </c>
      <c r="I116" s="4">
        <v>255.71428571428572</v>
      </c>
      <c r="J116" s="7">
        <v>0.83840749414519911</v>
      </c>
    </row>
    <row r="117" spans="2:10" x14ac:dyDescent="0.2">
      <c r="B117">
        <f t="shared" si="1"/>
        <v>64</v>
      </c>
      <c r="C117" t="s">
        <v>320</v>
      </c>
      <c r="D117" t="s">
        <v>234</v>
      </c>
      <c r="E117" t="s">
        <v>18</v>
      </c>
      <c r="F117" t="s">
        <v>29</v>
      </c>
      <c r="H117" s="63">
        <v>390</v>
      </c>
      <c r="I117" s="4">
        <v>318.57142857142856</v>
      </c>
      <c r="J117" s="7">
        <v>0.81684981684981683</v>
      </c>
    </row>
    <row r="118" spans="2:10" x14ac:dyDescent="0.2">
      <c r="B118">
        <f t="shared" si="1"/>
        <v>64</v>
      </c>
      <c r="C118" t="s">
        <v>181</v>
      </c>
      <c r="D118" t="s">
        <v>234</v>
      </c>
      <c r="E118" t="s">
        <v>110</v>
      </c>
      <c r="F118" t="s">
        <v>229</v>
      </c>
      <c r="H118" s="63">
        <v>390</v>
      </c>
      <c r="I118" s="4">
        <v>325</v>
      </c>
      <c r="J118" s="7">
        <v>0.83333333333333337</v>
      </c>
    </row>
    <row r="119" spans="2:10" x14ac:dyDescent="0.2">
      <c r="B119" t="str">
        <f t="shared" si="1"/>
        <v/>
      </c>
      <c r="E119" t="s">
        <v>18</v>
      </c>
      <c r="F119" t="s">
        <v>28</v>
      </c>
      <c r="G119" t="s">
        <v>229</v>
      </c>
      <c r="H119" s="63">
        <v>375</v>
      </c>
      <c r="I119" s="4">
        <v>324.28571428571428</v>
      </c>
      <c r="J119" s="7">
        <v>0.86476190476190473</v>
      </c>
    </row>
    <row r="120" spans="2:10" x14ac:dyDescent="0.2">
      <c r="B120">
        <f t="shared" si="1"/>
        <v>64</v>
      </c>
      <c r="C120" t="s">
        <v>180</v>
      </c>
      <c r="D120" t="s">
        <v>234</v>
      </c>
      <c r="E120" t="s">
        <v>110</v>
      </c>
      <c r="F120" t="s">
        <v>229</v>
      </c>
      <c r="H120" s="63">
        <v>390</v>
      </c>
      <c r="I120" s="4">
        <v>352.5</v>
      </c>
      <c r="J120" s="7">
        <v>0.90384615384615385</v>
      </c>
    </row>
    <row r="121" spans="2:10" x14ac:dyDescent="0.2">
      <c r="B121" t="str">
        <f t="shared" si="1"/>
        <v/>
      </c>
      <c r="E121" t="s">
        <v>18</v>
      </c>
      <c r="F121" t="s">
        <v>28</v>
      </c>
      <c r="G121" t="s">
        <v>229</v>
      </c>
      <c r="H121" s="63">
        <v>325</v>
      </c>
      <c r="I121" s="4">
        <v>243.75</v>
      </c>
      <c r="J121" s="7">
        <v>0.75</v>
      </c>
    </row>
    <row r="122" spans="2:10" x14ac:dyDescent="0.2">
      <c r="B122">
        <f t="shared" si="1"/>
        <v>64</v>
      </c>
      <c r="C122" t="s">
        <v>410</v>
      </c>
      <c r="D122" t="s">
        <v>234</v>
      </c>
      <c r="E122" t="s">
        <v>110</v>
      </c>
      <c r="F122" t="s">
        <v>224</v>
      </c>
      <c r="H122" s="63">
        <v>390</v>
      </c>
      <c r="I122" s="4">
        <v>333.33333333333331</v>
      </c>
      <c r="J122" s="7">
        <v>0.85470085470085466</v>
      </c>
    </row>
    <row r="123" spans="2:10" x14ac:dyDescent="0.2">
      <c r="B123" t="str">
        <f t="shared" si="1"/>
        <v/>
      </c>
      <c r="E123" t="s">
        <v>18</v>
      </c>
      <c r="F123" t="s">
        <v>156</v>
      </c>
      <c r="G123" t="s">
        <v>224</v>
      </c>
      <c r="H123" s="63">
        <v>360</v>
      </c>
      <c r="I123" s="4">
        <v>296.66666666666669</v>
      </c>
      <c r="J123" s="7">
        <v>0.82407407407407418</v>
      </c>
    </row>
    <row r="124" spans="2:10" x14ac:dyDescent="0.2">
      <c r="B124">
        <f t="shared" si="1"/>
        <v>68</v>
      </c>
      <c r="C124" t="s">
        <v>170</v>
      </c>
      <c r="D124" t="s">
        <v>234</v>
      </c>
      <c r="E124" t="s">
        <v>110</v>
      </c>
      <c r="F124" t="s">
        <v>231</v>
      </c>
      <c r="H124" s="63">
        <v>375</v>
      </c>
      <c r="I124" s="4">
        <v>286.25</v>
      </c>
      <c r="J124" s="7">
        <v>0.76333333333333331</v>
      </c>
    </row>
    <row r="125" spans="2:10" x14ac:dyDescent="0.2">
      <c r="B125" t="str">
        <f t="shared" si="1"/>
        <v/>
      </c>
      <c r="E125" t="s">
        <v>18</v>
      </c>
      <c r="F125" t="s">
        <v>42</v>
      </c>
      <c r="G125" t="s">
        <v>231</v>
      </c>
      <c r="H125" s="63">
        <v>385</v>
      </c>
      <c r="I125" s="4">
        <v>260</v>
      </c>
      <c r="J125" s="7">
        <v>0.67532467532467533</v>
      </c>
    </row>
    <row r="126" spans="2:10" x14ac:dyDescent="0.2">
      <c r="B126">
        <f t="shared" si="1"/>
        <v>68</v>
      </c>
      <c r="C126" t="s">
        <v>287</v>
      </c>
      <c r="D126" t="s">
        <v>234</v>
      </c>
      <c r="E126" t="s">
        <v>18</v>
      </c>
      <c r="F126" t="s">
        <v>42</v>
      </c>
      <c r="H126" s="63">
        <v>385</v>
      </c>
      <c r="I126" s="4">
        <v>229.28571428571428</v>
      </c>
      <c r="J126" s="7">
        <v>0.59554730983302406</v>
      </c>
    </row>
    <row r="127" spans="2:10" x14ac:dyDescent="0.2">
      <c r="B127">
        <f t="shared" si="1"/>
        <v>68</v>
      </c>
      <c r="C127" t="s">
        <v>431</v>
      </c>
      <c r="D127" t="s">
        <v>234</v>
      </c>
      <c r="E127" t="s">
        <v>18</v>
      </c>
      <c r="F127" t="s">
        <v>151</v>
      </c>
      <c r="H127" s="63">
        <v>385</v>
      </c>
      <c r="I127" s="4">
        <v>335.83333333333331</v>
      </c>
      <c r="J127" s="7">
        <v>0.87229437229437223</v>
      </c>
    </row>
    <row r="128" spans="2:10" x14ac:dyDescent="0.2">
      <c r="B128">
        <f t="shared" si="1"/>
        <v>71</v>
      </c>
      <c r="C128" t="s">
        <v>555</v>
      </c>
      <c r="D128" t="s">
        <v>234</v>
      </c>
      <c r="E128" t="s">
        <v>18</v>
      </c>
      <c r="F128" t="s">
        <v>32</v>
      </c>
      <c r="H128" s="63">
        <v>380</v>
      </c>
      <c r="I128" s="4">
        <v>344</v>
      </c>
      <c r="J128" s="7">
        <v>0.90526315789473688</v>
      </c>
    </row>
    <row r="129" spans="2:10" x14ac:dyDescent="0.2">
      <c r="B129">
        <f t="shared" si="1"/>
        <v>71</v>
      </c>
      <c r="C129" t="s">
        <v>322</v>
      </c>
      <c r="D129" t="s">
        <v>234</v>
      </c>
      <c r="E129" t="s">
        <v>110</v>
      </c>
      <c r="F129" t="s">
        <v>231</v>
      </c>
      <c r="H129" s="63">
        <v>350</v>
      </c>
      <c r="I129" s="4">
        <v>306.25</v>
      </c>
      <c r="J129" s="7">
        <v>0.875</v>
      </c>
    </row>
    <row r="130" spans="2:10" x14ac:dyDescent="0.2">
      <c r="B130" t="str">
        <f t="shared" si="1"/>
        <v/>
      </c>
      <c r="E130" t="s">
        <v>18</v>
      </c>
      <c r="F130" t="s">
        <v>29</v>
      </c>
      <c r="G130" t="s">
        <v>231</v>
      </c>
      <c r="H130" s="63">
        <v>380</v>
      </c>
      <c r="I130" s="4">
        <v>272</v>
      </c>
      <c r="J130" s="7">
        <v>0.71578947368421053</v>
      </c>
    </row>
    <row r="131" spans="2:10" x14ac:dyDescent="0.2">
      <c r="B131">
        <f t="shared" si="1"/>
        <v>73</v>
      </c>
      <c r="C131" t="s">
        <v>556</v>
      </c>
      <c r="D131" t="s">
        <v>234</v>
      </c>
      <c r="E131" t="s">
        <v>18</v>
      </c>
      <c r="F131" t="s">
        <v>32</v>
      </c>
      <c r="H131" s="63">
        <v>375</v>
      </c>
      <c r="I131" s="4">
        <v>293.75</v>
      </c>
      <c r="J131" s="7">
        <v>0.78333333333333333</v>
      </c>
    </row>
    <row r="132" spans="2:10" x14ac:dyDescent="0.2">
      <c r="B132">
        <f t="shared" si="1"/>
        <v>73</v>
      </c>
      <c r="C132" t="s">
        <v>359</v>
      </c>
      <c r="D132" t="s">
        <v>234</v>
      </c>
      <c r="E132" t="s">
        <v>18</v>
      </c>
      <c r="F132" t="s">
        <v>30</v>
      </c>
      <c r="H132" s="63">
        <v>375</v>
      </c>
      <c r="I132" s="4">
        <v>313.57142857142856</v>
      </c>
      <c r="J132" s="7">
        <v>0.83619047619047615</v>
      </c>
    </row>
    <row r="133" spans="2:10" x14ac:dyDescent="0.2">
      <c r="B133">
        <f t="shared" ref="B133:B196" si="2">IF(OR(ISBLANK(C133),C133="Grand Total"),"",VLOOKUP(C133,tRank,3,FALSE))</f>
        <v>75</v>
      </c>
      <c r="C133" t="s">
        <v>903</v>
      </c>
      <c r="D133" t="s">
        <v>234</v>
      </c>
      <c r="E133" t="s">
        <v>18</v>
      </c>
      <c r="F133" t="s">
        <v>52</v>
      </c>
      <c r="H133" s="63">
        <v>370</v>
      </c>
      <c r="I133" s="4">
        <v>307.14285714285717</v>
      </c>
      <c r="J133" s="7">
        <v>0.83011583011583023</v>
      </c>
    </row>
    <row r="134" spans="2:10" x14ac:dyDescent="0.2">
      <c r="B134">
        <f t="shared" si="2"/>
        <v>75</v>
      </c>
      <c r="C134" t="s">
        <v>190</v>
      </c>
      <c r="D134" t="s">
        <v>234</v>
      </c>
      <c r="E134" t="s">
        <v>110</v>
      </c>
      <c r="F134" t="s">
        <v>224</v>
      </c>
      <c r="H134" s="63">
        <v>370</v>
      </c>
      <c r="I134" s="4">
        <v>296.66666666666669</v>
      </c>
      <c r="J134" s="7">
        <v>0.80180180180180183</v>
      </c>
    </row>
    <row r="135" spans="2:10" x14ac:dyDescent="0.2">
      <c r="B135" t="str">
        <f t="shared" si="2"/>
        <v/>
      </c>
      <c r="E135" t="s">
        <v>18</v>
      </c>
      <c r="F135" t="s">
        <v>219</v>
      </c>
      <c r="G135" t="s">
        <v>224</v>
      </c>
      <c r="H135" s="63">
        <v>310</v>
      </c>
      <c r="I135" s="4">
        <v>233.75</v>
      </c>
      <c r="J135" s="7">
        <v>0.75403225806451613</v>
      </c>
    </row>
    <row r="136" spans="2:10" x14ac:dyDescent="0.2">
      <c r="B136">
        <f t="shared" si="2"/>
        <v>75</v>
      </c>
      <c r="C136" t="s">
        <v>433</v>
      </c>
      <c r="D136" t="s">
        <v>234</v>
      </c>
      <c r="E136" t="s">
        <v>18</v>
      </c>
      <c r="F136" t="s">
        <v>151</v>
      </c>
      <c r="H136" s="63">
        <v>370</v>
      </c>
      <c r="I136" s="4">
        <v>315</v>
      </c>
      <c r="J136" s="7">
        <v>0.85135135135135132</v>
      </c>
    </row>
    <row r="137" spans="2:10" x14ac:dyDescent="0.2">
      <c r="B137">
        <f t="shared" si="2"/>
        <v>78</v>
      </c>
      <c r="C137" t="s">
        <v>514</v>
      </c>
      <c r="D137" t="s">
        <v>234</v>
      </c>
      <c r="E137" t="s">
        <v>110</v>
      </c>
      <c r="F137" t="s">
        <v>232</v>
      </c>
      <c r="H137" s="63">
        <v>345</v>
      </c>
      <c r="I137" s="4">
        <v>330</v>
      </c>
      <c r="J137" s="7">
        <v>0.95652173913043481</v>
      </c>
    </row>
    <row r="138" spans="2:10" x14ac:dyDescent="0.2">
      <c r="B138" t="str">
        <f t="shared" si="2"/>
        <v/>
      </c>
      <c r="E138" t="s">
        <v>18</v>
      </c>
      <c r="F138" t="s">
        <v>41</v>
      </c>
      <c r="G138" t="s">
        <v>232</v>
      </c>
      <c r="H138" s="63">
        <v>365</v>
      </c>
      <c r="I138" s="4">
        <v>302</v>
      </c>
      <c r="J138" s="7">
        <v>0.82739726027397265</v>
      </c>
    </row>
    <row r="139" spans="2:10" x14ac:dyDescent="0.2">
      <c r="B139">
        <f t="shared" si="2"/>
        <v>78</v>
      </c>
      <c r="C139" t="s">
        <v>396</v>
      </c>
      <c r="D139" t="s">
        <v>234</v>
      </c>
      <c r="E139" t="s">
        <v>110</v>
      </c>
      <c r="F139" t="s">
        <v>226</v>
      </c>
      <c r="H139" s="63">
        <v>325</v>
      </c>
      <c r="I139" s="4">
        <v>261.25</v>
      </c>
      <c r="J139" s="7">
        <v>0.80384615384615388</v>
      </c>
    </row>
    <row r="140" spans="2:10" x14ac:dyDescent="0.2">
      <c r="B140" t="str">
        <f t="shared" si="2"/>
        <v/>
      </c>
      <c r="E140" t="s">
        <v>18</v>
      </c>
      <c r="F140" t="s">
        <v>150</v>
      </c>
      <c r="G140" t="s">
        <v>226</v>
      </c>
      <c r="H140" s="63">
        <v>365</v>
      </c>
      <c r="I140" s="4">
        <v>297.85714285714283</v>
      </c>
      <c r="J140" s="7">
        <v>0.81604696673189814</v>
      </c>
    </row>
    <row r="141" spans="2:10" x14ac:dyDescent="0.2">
      <c r="B141">
        <f t="shared" si="2"/>
        <v>80</v>
      </c>
      <c r="C141" t="s">
        <v>986</v>
      </c>
      <c r="D141" t="s">
        <v>234</v>
      </c>
      <c r="E141" t="s">
        <v>18</v>
      </c>
      <c r="F141" t="s">
        <v>51</v>
      </c>
      <c r="H141" s="63">
        <v>360</v>
      </c>
      <c r="I141" s="4">
        <v>322.5</v>
      </c>
      <c r="J141" s="7">
        <v>0.89583333333333337</v>
      </c>
    </row>
    <row r="142" spans="2:10" x14ac:dyDescent="0.2">
      <c r="B142">
        <f t="shared" si="2"/>
        <v>80</v>
      </c>
      <c r="C142" t="s">
        <v>763</v>
      </c>
      <c r="D142" t="s">
        <v>234</v>
      </c>
      <c r="E142" t="s">
        <v>18</v>
      </c>
      <c r="F142" t="s">
        <v>159</v>
      </c>
      <c r="H142" s="63">
        <v>360</v>
      </c>
      <c r="I142" s="4">
        <v>285.71428571428572</v>
      </c>
      <c r="J142" s="7">
        <v>0.79365079365079372</v>
      </c>
    </row>
    <row r="143" spans="2:10" x14ac:dyDescent="0.2">
      <c r="B143">
        <f t="shared" si="2"/>
        <v>80</v>
      </c>
      <c r="C143" t="s">
        <v>680</v>
      </c>
      <c r="D143" t="s">
        <v>234</v>
      </c>
      <c r="E143" t="s">
        <v>18</v>
      </c>
      <c r="F143" t="s">
        <v>34</v>
      </c>
      <c r="H143" s="63">
        <v>360</v>
      </c>
      <c r="I143" s="4">
        <v>298.33333333333331</v>
      </c>
      <c r="J143" s="7">
        <v>0.82870370370370361</v>
      </c>
    </row>
    <row r="144" spans="2:10" x14ac:dyDescent="0.2">
      <c r="B144">
        <f t="shared" si="2"/>
        <v>80</v>
      </c>
      <c r="C144" t="s">
        <v>861</v>
      </c>
      <c r="D144" t="s">
        <v>234</v>
      </c>
      <c r="E144" t="s">
        <v>110</v>
      </c>
      <c r="F144" t="s">
        <v>229</v>
      </c>
      <c r="G144" t="s">
        <v>233</v>
      </c>
      <c r="H144" s="63">
        <v>360</v>
      </c>
      <c r="I144" s="4">
        <v>343.33333333333331</v>
      </c>
      <c r="J144" s="7">
        <v>0.95370370370370361</v>
      </c>
    </row>
    <row r="145" spans="2:10" x14ac:dyDescent="0.2">
      <c r="B145" t="str">
        <f t="shared" si="2"/>
        <v/>
      </c>
      <c r="E145" t="s">
        <v>18</v>
      </c>
      <c r="F145" t="s">
        <v>24</v>
      </c>
      <c r="G145" t="s">
        <v>229</v>
      </c>
      <c r="H145" s="63">
        <v>255</v>
      </c>
      <c r="I145" s="4">
        <v>218.75</v>
      </c>
      <c r="J145" s="7">
        <v>0.85784313725490191</v>
      </c>
    </row>
    <row r="146" spans="2:10" x14ac:dyDescent="0.2">
      <c r="B146">
        <f t="shared" si="2"/>
        <v>80</v>
      </c>
      <c r="C146" t="s">
        <v>409</v>
      </c>
      <c r="D146" t="s">
        <v>234</v>
      </c>
      <c r="E146" t="s">
        <v>110</v>
      </c>
      <c r="F146" t="s">
        <v>224</v>
      </c>
      <c r="H146" s="63">
        <v>305</v>
      </c>
      <c r="I146" s="4">
        <v>280</v>
      </c>
      <c r="J146" s="7">
        <v>0.91803278688524592</v>
      </c>
    </row>
    <row r="147" spans="2:10" x14ac:dyDescent="0.2">
      <c r="B147" t="str">
        <f t="shared" si="2"/>
        <v/>
      </c>
      <c r="E147" t="s">
        <v>18</v>
      </c>
      <c r="F147" t="s">
        <v>156</v>
      </c>
      <c r="G147" t="s">
        <v>224</v>
      </c>
      <c r="H147" s="63">
        <v>360</v>
      </c>
      <c r="I147" s="4">
        <v>311.66666666666669</v>
      </c>
      <c r="J147" s="7">
        <v>0.86574074074074081</v>
      </c>
    </row>
    <row r="148" spans="2:10" x14ac:dyDescent="0.2">
      <c r="B148">
        <f t="shared" si="2"/>
        <v>80</v>
      </c>
      <c r="C148" t="s">
        <v>161</v>
      </c>
      <c r="D148" t="s">
        <v>234</v>
      </c>
      <c r="E148" t="s">
        <v>110</v>
      </c>
      <c r="F148" t="s">
        <v>224</v>
      </c>
      <c r="H148" s="63">
        <v>360</v>
      </c>
      <c r="I148" s="4">
        <v>328.33333333333331</v>
      </c>
      <c r="J148" s="7">
        <v>0.91203703703703698</v>
      </c>
    </row>
    <row r="149" spans="2:10" x14ac:dyDescent="0.2">
      <c r="B149" t="str">
        <f t="shared" si="2"/>
        <v/>
      </c>
      <c r="E149" t="s">
        <v>18</v>
      </c>
      <c r="F149" t="s">
        <v>17</v>
      </c>
      <c r="G149" t="s">
        <v>224</v>
      </c>
      <c r="H149" s="63">
        <v>260</v>
      </c>
      <c r="I149" s="4">
        <v>205</v>
      </c>
      <c r="J149" s="7">
        <v>0.78846153846153844</v>
      </c>
    </row>
    <row r="150" spans="2:10" x14ac:dyDescent="0.2">
      <c r="B150">
        <f t="shared" si="2"/>
        <v>86</v>
      </c>
      <c r="C150" t="s">
        <v>720</v>
      </c>
      <c r="D150" t="s">
        <v>234</v>
      </c>
      <c r="E150" t="s">
        <v>18</v>
      </c>
      <c r="F150" t="s">
        <v>155</v>
      </c>
      <c r="H150" s="63">
        <v>355</v>
      </c>
      <c r="I150" s="4">
        <v>271.42857142857144</v>
      </c>
      <c r="J150" s="7">
        <v>0.76458752515090544</v>
      </c>
    </row>
    <row r="151" spans="2:10" x14ac:dyDescent="0.2">
      <c r="B151">
        <f t="shared" si="2"/>
        <v>87</v>
      </c>
      <c r="C151" t="s">
        <v>904</v>
      </c>
      <c r="D151" t="s">
        <v>234</v>
      </c>
      <c r="E151" t="s">
        <v>110</v>
      </c>
      <c r="F151" t="s">
        <v>226</v>
      </c>
      <c r="H151" s="63">
        <v>350</v>
      </c>
      <c r="I151" s="4">
        <v>305</v>
      </c>
      <c r="J151" s="7">
        <v>0.87142857142857144</v>
      </c>
    </row>
    <row r="152" spans="2:10" x14ac:dyDescent="0.2">
      <c r="B152" t="str">
        <f t="shared" si="2"/>
        <v/>
      </c>
      <c r="E152" t="s">
        <v>18</v>
      </c>
      <c r="F152" t="s">
        <v>52</v>
      </c>
      <c r="G152" t="s">
        <v>226</v>
      </c>
      <c r="H152" s="63">
        <v>340</v>
      </c>
      <c r="I152" s="4">
        <v>292</v>
      </c>
      <c r="J152" s="7">
        <v>0.85882352941176465</v>
      </c>
    </row>
    <row r="153" spans="2:10" x14ac:dyDescent="0.2">
      <c r="B153">
        <f t="shared" si="2"/>
        <v>87</v>
      </c>
      <c r="C153" t="s">
        <v>617</v>
      </c>
      <c r="D153" t="s">
        <v>234</v>
      </c>
      <c r="E153" t="s">
        <v>18</v>
      </c>
      <c r="F153" t="s">
        <v>33</v>
      </c>
      <c r="H153" s="63">
        <v>350</v>
      </c>
      <c r="I153" s="4">
        <v>317</v>
      </c>
      <c r="J153" s="7">
        <v>0.90571428571428569</v>
      </c>
    </row>
    <row r="154" spans="2:10" x14ac:dyDescent="0.2">
      <c r="B154">
        <f t="shared" si="2"/>
        <v>87</v>
      </c>
      <c r="C154" t="s">
        <v>739</v>
      </c>
      <c r="D154" t="s">
        <v>234</v>
      </c>
      <c r="E154" t="s">
        <v>18</v>
      </c>
      <c r="F154" t="s">
        <v>39</v>
      </c>
      <c r="H154" s="63">
        <v>350</v>
      </c>
      <c r="I154" s="4">
        <v>260</v>
      </c>
      <c r="J154" s="7">
        <v>0.74285714285714288</v>
      </c>
    </row>
    <row r="155" spans="2:10" x14ac:dyDescent="0.2">
      <c r="B155">
        <f t="shared" si="2"/>
        <v>87</v>
      </c>
      <c r="C155" t="s">
        <v>859</v>
      </c>
      <c r="D155" t="s">
        <v>234</v>
      </c>
      <c r="E155" t="s">
        <v>18</v>
      </c>
      <c r="F155" t="s">
        <v>24</v>
      </c>
      <c r="H155" s="63">
        <v>350</v>
      </c>
      <c r="I155" s="4">
        <v>246.66666666666666</v>
      </c>
      <c r="J155" s="7">
        <v>0.7047619047619047</v>
      </c>
    </row>
    <row r="156" spans="2:10" x14ac:dyDescent="0.2">
      <c r="B156">
        <f t="shared" si="2"/>
        <v>87</v>
      </c>
      <c r="C156" t="s">
        <v>444</v>
      </c>
      <c r="D156" t="s">
        <v>234</v>
      </c>
      <c r="E156" t="s">
        <v>110</v>
      </c>
      <c r="F156" t="s">
        <v>231</v>
      </c>
      <c r="H156" s="63">
        <v>280</v>
      </c>
      <c r="I156" s="4">
        <v>251.66666666666666</v>
      </c>
      <c r="J156" s="7">
        <v>0.89880952380952372</v>
      </c>
    </row>
    <row r="157" spans="2:10" x14ac:dyDescent="0.2">
      <c r="B157" t="str">
        <f t="shared" si="2"/>
        <v/>
      </c>
      <c r="E157" t="s">
        <v>18</v>
      </c>
      <c r="F157" t="s">
        <v>44</v>
      </c>
      <c r="G157" t="s">
        <v>231</v>
      </c>
      <c r="H157" s="63">
        <v>350</v>
      </c>
      <c r="I157" s="4">
        <v>289.28571428571428</v>
      </c>
      <c r="J157" s="7">
        <v>0.82653061224489799</v>
      </c>
    </row>
    <row r="158" spans="2:10" x14ac:dyDescent="0.2">
      <c r="B158">
        <f t="shared" si="2"/>
        <v>87</v>
      </c>
      <c r="C158" t="s">
        <v>515</v>
      </c>
      <c r="D158" t="s">
        <v>234</v>
      </c>
      <c r="E158" t="s">
        <v>110</v>
      </c>
      <c r="F158" t="s">
        <v>232</v>
      </c>
      <c r="H158" s="63">
        <v>350</v>
      </c>
      <c r="I158" s="4">
        <v>321.66666666666669</v>
      </c>
      <c r="J158" s="7">
        <v>0.91904761904761911</v>
      </c>
    </row>
    <row r="159" spans="2:10" x14ac:dyDescent="0.2">
      <c r="B159" t="str">
        <f t="shared" si="2"/>
        <v/>
      </c>
      <c r="E159" t="s">
        <v>18</v>
      </c>
      <c r="F159" t="s">
        <v>41</v>
      </c>
      <c r="G159" t="s">
        <v>232</v>
      </c>
      <c r="H159" s="63">
        <v>280</v>
      </c>
      <c r="I159" s="4">
        <v>243</v>
      </c>
      <c r="J159" s="7">
        <v>0.86785714285714288</v>
      </c>
    </row>
    <row r="160" spans="2:10" x14ac:dyDescent="0.2">
      <c r="B160">
        <f t="shared" si="2"/>
        <v>87</v>
      </c>
      <c r="C160" t="s">
        <v>262</v>
      </c>
      <c r="D160" t="s">
        <v>234</v>
      </c>
      <c r="E160" t="s">
        <v>110</v>
      </c>
      <c r="F160" t="s">
        <v>224</v>
      </c>
      <c r="H160" s="63">
        <v>350</v>
      </c>
      <c r="I160" s="4">
        <v>305</v>
      </c>
      <c r="J160" s="7">
        <v>0.87142857142857144</v>
      </c>
    </row>
    <row r="161" spans="2:10" x14ac:dyDescent="0.2">
      <c r="B161" t="str">
        <f t="shared" si="2"/>
        <v/>
      </c>
      <c r="E161" t="s">
        <v>18</v>
      </c>
      <c r="F161" t="s">
        <v>21</v>
      </c>
      <c r="G161" t="s">
        <v>224</v>
      </c>
      <c r="H161" s="63">
        <v>350</v>
      </c>
      <c r="I161" s="4">
        <v>312.5</v>
      </c>
      <c r="J161" s="7">
        <v>0.8928571428571429</v>
      </c>
    </row>
    <row r="162" spans="2:10" x14ac:dyDescent="0.2">
      <c r="B162">
        <f t="shared" si="2"/>
        <v>87</v>
      </c>
      <c r="C162" t="s">
        <v>361</v>
      </c>
      <c r="D162" t="s">
        <v>234</v>
      </c>
      <c r="E162" t="s">
        <v>18</v>
      </c>
      <c r="F162" t="s">
        <v>30</v>
      </c>
      <c r="H162" s="63">
        <v>350</v>
      </c>
      <c r="I162" s="4">
        <v>274</v>
      </c>
      <c r="J162" s="7">
        <v>0.78285714285714281</v>
      </c>
    </row>
    <row r="163" spans="2:10" x14ac:dyDescent="0.2">
      <c r="B163">
        <f t="shared" si="2"/>
        <v>95</v>
      </c>
      <c r="C163" t="s">
        <v>956</v>
      </c>
      <c r="D163" t="s">
        <v>234</v>
      </c>
      <c r="E163" t="s">
        <v>110</v>
      </c>
      <c r="F163" t="s">
        <v>229</v>
      </c>
      <c r="H163" s="63">
        <v>300</v>
      </c>
      <c r="I163" s="4">
        <v>286.66666666666669</v>
      </c>
      <c r="J163" s="7">
        <v>0.9555555555555556</v>
      </c>
    </row>
    <row r="164" spans="2:10" x14ac:dyDescent="0.2">
      <c r="B164" t="str">
        <f t="shared" si="2"/>
        <v/>
      </c>
      <c r="E164" t="s">
        <v>18</v>
      </c>
      <c r="F164" t="s">
        <v>24</v>
      </c>
      <c r="G164" t="s">
        <v>229</v>
      </c>
      <c r="H164" s="63">
        <v>345</v>
      </c>
      <c r="I164" s="4">
        <v>270</v>
      </c>
      <c r="J164" s="7">
        <v>0.78260869565217395</v>
      </c>
    </row>
    <row r="165" spans="2:10" x14ac:dyDescent="0.2">
      <c r="B165">
        <f t="shared" si="2"/>
        <v>95</v>
      </c>
      <c r="C165" t="s">
        <v>238</v>
      </c>
      <c r="D165" t="s">
        <v>234</v>
      </c>
      <c r="E165" t="s">
        <v>110</v>
      </c>
      <c r="F165" t="s">
        <v>224</v>
      </c>
      <c r="H165" s="63">
        <v>330</v>
      </c>
      <c r="I165" s="4">
        <v>303.33333333333331</v>
      </c>
      <c r="J165" s="7">
        <v>0.91919191919191912</v>
      </c>
    </row>
    <row r="166" spans="2:10" x14ac:dyDescent="0.2">
      <c r="B166" t="str">
        <f t="shared" si="2"/>
        <v/>
      </c>
      <c r="E166" t="s">
        <v>18</v>
      </c>
      <c r="F166" t="s">
        <v>22</v>
      </c>
      <c r="G166" t="s">
        <v>224</v>
      </c>
      <c r="H166" s="63">
        <v>345</v>
      </c>
      <c r="I166" s="4">
        <v>317.85714285714283</v>
      </c>
      <c r="J166" s="7">
        <v>0.92132505175983426</v>
      </c>
    </row>
    <row r="167" spans="2:10" x14ac:dyDescent="0.2">
      <c r="B167">
        <f t="shared" si="2"/>
        <v>95</v>
      </c>
      <c r="C167" t="s">
        <v>504</v>
      </c>
      <c r="D167" t="s">
        <v>234</v>
      </c>
      <c r="E167" t="s">
        <v>110</v>
      </c>
      <c r="F167" t="s">
        <v>228</v>
      </c>
      <c r="H167" s="63">
        <v>280</v>
      </c>
      <c r="I167" s="4">
        <v>240</v>
      </c>
      <c r="J167" s="7">
        <v>0.8571428571428571</v>
      </c>
    </row>
    <row r="168" spans="2:10" x14ac:dyDescent="0.2">
      <c r="B168" t="str">
        <f t="shared" si="2"/>
        <v/>
      </c>
      <c r="E168" t="s">
        <v>18</v>
      </c>
      <c r="F168" t="s">
        <v>221</v>
      </c>
      <c r="G168" t="s">
        <v>228</v>
      </c>
      <c r="H168" s="63">
        <v>345</v>
      </c>
      <c r="I168" s="4">
        <v>288.75</v>
      </c>
      <c r="J168" s="7">
        <v>0.83695652173913049</v>
      </c>
    </row>
    <row r="169" spans="2:10" x14ac:dyDescent="0.2">
      <c r="B169">
        <f t="shared" si="2"/>
        <v>98</v>
      </c>
      <c r="C169" t="s">
        <v>633</v>
      </c>
      <c r="D169" t="s">
        <v>234</v>
      </c>
      <c r="E169" t="s">
        <v>110</v>
      </c>
      <c r="F169" t="s">
        <v>229</v>
      </c>
      <c r="H169" s="63">
        <v>340</v>
      </c>
      <c r="I169" s="4">
        <v>313.33333333333331</v>
      </c>
      <c r="J169" s="7">
        <v>0.92156862745098034</v>
      </c>
    </row>
    <row r="170" spans="2:10" x14ac:dyDescent="0.2">
      <c r="B170" t="str">
        <f t="shared" si="2"/>
        <v/>
      </c>
      <c r="E170" t="s">
        <v>18</v>
      </c>
      <c r="F170" t="s">
        <v>20</v>
      </c>
      <c r="G170" t="s">
        <v>229</v>
      </c>
      <c r="H170" s="63">
        <v>310</v>
      </c>
      <c r="I170" s="4">
        <v>287.5</v>
      </c>
      <c r="J170" s="7">
        <v>0.92741935483870963</v>
      </c>
    </row>
    <row r="171" spans="2:10" x14ac:dyDescent="0.2">
      <c r="B171">
        <f t="shared" si="2"/>
        <v>98</v>
      </c>
      <c r="C171" t="s">
        <v>893</v>
      </c>
      <c r="D171" t="s">
        <v>234</v>
      </c>
      <c r="E171" t="s">
        <v>110</v>
      </c>
      <c r="F171" t="s">
        <v>226</v>
      </c>
      <c r="H171" s="63">
        <v>250</v>
      </c>
      <c r="I171" s="4">
        <v>225</v>
      </c>
      <c r="J171" s="7">
        <v>0.9</v>
      </c>
    </row>
    <row r="172" spans="2:10" x14ac:dyDescent="0.2">
      <c r="B172" t="str">
        <f t="shared" si="2"/>
        <v/>
      </c>
      <c r="E172" t="s">
        <v>18</v>
      </c>
      <c r="F172" t="s">
        <v>222</v>
      </c>
      <c r="G172" t="s">
        <v>226</v>
      </c>
      <c r="H172" s="63">
        <v>340</v>
      </c>
      <c r="I172" s="4">
        <v>314.16666666666669</v>
      </c>
      <c r="J172" s="7">
        <v>0.9240196078431373</v>
      </c>
    </row>
    <row r="173" spans="2:10" x14ac:dyDescent="0.2">
      <c r="B173">
        <f t="shared" si="2"/>
        <v>98</v>
      </c>
      <c r="C173" t="s">
        <v>693</v>
      </c>
      <c r="D173" t="s">
        <v>234</v>
      </c>
      <c r="E173" t="s">
        <v>18</v>
      </c>
      <c r="F173" t="s">
        <v>45</v>
      </c>
      <c r="H173" s="63">
        <v>340</v>
      </c>
      <c r="I173" s="4">
        <v>322.85714285714283</v>
      </c>
      <c r="J173" s="7">
        <v>0.94957983193277307</v>
      </c>
    </row>
    <row r="174" spans="2:10" x14ac:dyDescent="0.2">
      <c r="B174">
        <f t="shared" si="2"/>
        <v>98</v>
      </c>
      <c r="C174" t="s">
        <v>487</v>
      </c>
      <c r="D174" t="s">
        <v>234</v>
      </c>
      <c r="E174" t="s">
        <v>110</v>
      </c>
      <c r="F174" t="s">
        <v>232</v>
      </c>
      <c r="H174" s="63">
        <v>340</v>
      </c>
      <c r="I174" s="4">
        <v>313.33333333333331</v>
      </c>
      <c r="J174" s="7">
        <v>0.92156862745098034</v>
      </c>
    </row>
    <row r="175" spans="2:10" x14ac:dyDescent="0.2">
      <c r="B175" t="str">
        <f t="shared" si="2"/>
        <v/>
      </c>
      <c r="E175" t="s">
        <v>18</v>
      </c>
      <c r="F175" t="s">
        <v>220</v>
      </c>
      <c r="G175" t="s">
        <v>232</v>
      </c>
      <c r="H175" s="63">
        <v>300</v>
      </c>
      <c r="I175" s="4">
        <v>242</v>
      </c>
      <c r="J175" s="7">
        <v>0.80666666666666664</v>
      </c>
    </row>
    <row r="176" spans="2:10" x14ac:dyDescent="0.2">
      <c r="B176">
        <f t="shared" si="2"/>
        <v>98</v>
      </c>
      <c r="C176" t="s">
        <v>486</v>
      </c>
      <c r="D176" t="s">
        <v>234</v>
      </c>
      <c r="E176" t="s">
        <v>18</v>
      </c>
      <c r="F176" t="s">
        <v>220</v>
      </c>
      <c r="H176" s="63">
        <v>340</v>
      </c>
      <c r="I176" s="4">
        <v>320</v>
      </c>
      <c r="J176" s="7">
        <v>0.94117647058823528</v>
      </c>
    </row>
    <row r="177" spans="2:10" x14ac:dyDescent="0.2">
      <c r="B177">
        <f t="shared" si="2"/>
        <v>103</v>
      </c>
      <c r="C177" t="s">
        <v>748</v>
      </c>
      <c r="D177" t="s">
        <v>234</v>
      </c>
      <c r="E177" t="s">
        <v>110</v>
      </c>
      <c r="F177" t="s">
        <v>230</v>
      </c>
      <c r="H177" s="63">
        <v>335</v>
      </c>
      <c r="I177" s="4">
        <v>278.75</v>
      </c>
      <c r="J177" s="7">
        <v>0.83208955223880599</v>
      </c>
    </row>
    <row r="178" spans="2:10" x14ac:dyDescent="0.2">
      <c r="B178" t="str">
        <f t="shared" si="2"/>
        <v/>
      </c>
      <c r="E178" t="s">
        <v>18</v>
      </c>
      <c r="F178" t="s">
        <v>158</v>
      </c>
      <c r="G178" t="s">
        <v>230</v>
      </c>
      <c r="H178" s="63">
        <v>275</v>
      </c>
      <c r="I178" s="4">
        <v>231.42857142857142</v>
      </c>
      <c r="J178" s="7">
        <v>0.84155844155844151</v>
      </c>
    </row>
    <row r="179" spans="2:10" x14ac:dyDescent="0.2">
      <c r="B179">
        <f t="shared" si="2"/>
        <v>103</v>
      </c>
      <c r="C179" t="s">
        <v>961</v>
      </c>
      <c r="D179" t="s">
        <v>234</v>
      </c>
      <c r="E179" t="s">
        <v>110</v>
      </c>
      <c r="F179" t="s">
        <v>230</v>
      </c>
      <c r="H179" s="63">
        <v>335</v>
      </c>
      <c r="I179" s="4">
        <v>268.75</v>
      </c>
      <c r="J179" s="7">
        <v>0.80223880597014929</v>
      </c>
    </row>
    <row r="180" spans="2:10" x14ac:dyDescent="0.2">
      <c r="B180" t="str">
        <f t="shared" si="2"/>
        <v/>
      </c>
      <c r="E180" t="s">
        <v>18</v>
      </c>
      <c r="F180" t="s">
        <v>47</v>
      </c>
      <c r="G180" t="s">
        <v>230</v>
      </c>
      <c r="H180" s="63">
        <v>315</v>
      </c>
      <c r="I180" s="4">
        <v>281</v>
      </c>
      <c r="J180" s="7">
        <v>0.89206349206349211</v>
      </c>
    </row>
    <row r="181" spans="2:10" x14ac:dyDescent="0.2">
      <c r="B181">
        <f t="shared" si="2"/>
        <v>105</v>
      </c>
      <c r="C181" t="s">
        <v>938</v>
      </c>
      <c r="D181" t="s">
        <v>234</v>
      </c>
      <c r="E181" t="s">
        <v>110</v>
      </c>
      <c r="F181" t="s">
        <v>229</v>
      </c>
      <c r="H181" s="63">
        <v>275</v>
      </c>
      <c r="I181" s="4">
        <v>246.66666666666666</v>
      </c>
      <c r="J181" s="7">
        <v>0.89696969696969697</v>
      </c>
    </row>
    <row r="182" spans="2:10" x14ac:dyDescent="0.2">
      <c r="B182" t="str">
        <f t="shared" si="2"/>
        <v/>
      </c>
      <c r="E182" t="s">
        <v>18</v>
      </c>
      <c r="F182" t="s">
        <v>225</v>
      </c>
      <c r="G182" t="s">
        <v>229</v>
      </c>
      <c r="H182" s="63">
        <v>330</v>
      </c>
      <c r="I182" s="4">
        <v>277.5</v>
      </c>
      <c r="J182" s="7">
        <v>0.84090909090909094</v>
      </c>
    </row>
    <row r="183" spans="2:10" x14ac:dyDescent="0.2">
      <c r="B183">
        <f t="shared" si="2"/>
        <v>105</v>
      </c>
      <c r="C183" t="s">
        <v>922</v>
      </c>
      <c r="D183" t="s">
        <v>234</v>
      </c>
      <c r="E183" t="s">
        <v>18</v>
      </c>
      <c r="F183" t="s">
        <v>50</v>
      </c>
      <c r="H183" s="63">
        <v>330</v>
      </c>
      <c r="I183" s="4">
        <v>310.71428571428572</v>
      </c>
      <c r="J183" s="7">
        <v>0.94155844155844159</v>
      </c>
    </row>
    <row r="184" spans="2:10" x14ac:dyDescent="0.2">
      <c r="B184">
        <f t="shared" si="2"/>
        <v>105</v>
      </c>
      <c r="C184" t="s">
        <v>991</v>
      </c>
      <c r="D184" t="s">
        <v>234</v>
      </c>
      <c r="E184" t="s">
        <v>110</v>
      </c>
      <c r="F184" t="s">
        <v>232</v>
      </c>
      <c r="H184" s="63">
        <v>330</v>
      </c>
      <c r="I184" s="4">
        <v>271.66666666666669</v>
      </c>
      <c r="J184" s="7">
        <v>0.82323232323232332</v>
      </c>
    </row>
    <row r="185" spans="2:10" x14ac:dyDescent="0.2">
      <c r="B185" t="str">
        <f t="shared" si="2"/>
        <v/>
      </c>
      <c r="E185" t="s">
        <v>18</v>
      </c>
      <c r="F185" t="s">
        <v>51</v>
      </c>
      <c r="G185" t="s">
        <v>232</v>
      </c>
      <c r="H185" s="63">
        <v>260</v>
      </c>
      <c r="I185" s="4">
        <v>183.75</v>
      </c>
      <c r="J185" s="7">
        <v>0.70673076923076927</v>
      </c>
    </row>
    <row r="186" spans="2:10" x14ac:dyDescent="0.2">
      <c r="B186">
        <f t="shared" si="2"/>
        <v>105</v>
      </c>
      <c r="C186" t="s">
        <v>346</v>
      </c>
      <c r="D186" t="s">
        <v>234</v>
      </c>
      <c r="E186" t="s">
        <v>18</v>
      </c>
      <c r="F186" t="s">
        <v>153</v>
      </c>
      <c r="H186" s="63">
        <v>330</v>
      </c>
      <c r="I186" s="4">
        <v>295</v>
      </c>
      <c r="J186" s="7">
        <v>0.89393939393939392</v>
      </c>
    </row>
    <row r="187" spans="2:10" x14ac:dyDescent="0.2">
      <c r="B187">
        <f t="shared" si="2"/>
        <v>105</v>
      </c>
      <c r="C187" t="s">
        <v>539</v>
      </c>
      <c r="D187" t="s">
        <v>234</v>
      </c>
      <c r="E187" t="s">
        <v>110</v>
      </c>
      <c r="F187" t="s">
        <v>230</v>
      </c>
      <c r="H187" s="63">
        <v>225</v>
      </c>
      <c r="I187" s="4">
        <v>205</v>
      </c>
      <c r="J187" s="7">
        <v>0.91111111111111109</v>
      </c>
    </row>
    <row r="188" spans="2:10" x14ac:dyDescent="0.2">
      <c r="B188" t="str">
        <f t="shared" si="2"/>
        <v/>
      </c>
      <c r="E188" t="s">
        <v>18</v>
      </c>
      <c r="F188" t="s">
        <v>38</v>
      </c>
      <c r="G188" t="s">
        <v>230</v>
      </c>
      <c r="H188" s="63">
        <v>330</v>
      </c>
      <c r="I188" s="4">
        <v>285</v>
      </c>
      <c r="J188" s="7">
        <v>0.86363636363636365</v>
      </c>
    </row>
    <row r="189" spans="2:10" x14ac:dyDescent="0.2">
      <c r="B189">
        <f t="shared" si="2"/>
        <v>105</v>
      </c>
      <c r="C189" t="s">
        <v>323</v>
      </c>
      <c r="D189" t="s">
        <v>234</v>
      </c>
      <c r="E189" t="s">
        <v>18</v>
      </c>
      <c r="F189" t="s">
        <v>29</v>
      </c>
      <c r="H189" s="63">
        <v>330</v>
      </c>
      <c r="I189" s="4">
        <v>271.25</v>
      </c>
      <c r="J189" s="7">
        <v>0.82196969696969702</v>
      </c>
    </row>
    <row r="190" spans="2:10" x14ac:dyDescent="0.2">
      <c r="B190">
        <f t="shared" si="2"/>
        <v>111</v>
      </c>
      <c r="C190" t="s">
        <v>618</v>
      </c>
      <c r="D190" t="s">
        <v>234</v>
      </c>
      <c r="E190" t="s">
        <v>18</v>
      </c>
      <c r="F190" t="s">
        <v>33</v>
      </c>
      <c r="H190" s="63">
        <v>325</v>
      </c>
      <c r="I190" s="4">
        <v>291.25</v>
      </c>
      <c r="J190" s="7">
        <v>0.89615384615384619</v>
      </c>
    </row>
    <row r="191" spans="2:10" x14ac:dyDescent="0.2">
      <c r="B191">
        <f t="shared" si="2"/>
        <v>111</v>
      </c>
      <c r="C191" t="s">
        <v>969</v>
      </c>
      <c r="D191" t="s">
        <v>234</v>
      </c>
      <c r="E191" t="s">
        <v>110</v>
      </c>
      <c r="F191" t="s">
        <v>231</v>
      </c>
      <c r="H191" s="63">
        <v>325</v>
      </c>
      <c r="I191" s="4">
        <v>261.25</v>
      </c>
      <c r="J191" s="7">
        <v>0.80384615384615388</v>
      </c>
    </row>
    <row r="192" spans="2:10" x14ac:dyDescent="0.2">
      <c r="B192" t="str">
        <f t="shared" si="2"/>
        <v/>
      </c>
      <c r="E192" t="s">
        <v>18</v>
      </c>
      <c r="F192" t="s">
        <v>53</v>
      </c>
      <c r="G192" t="s">
        <v>231</v>
      </c>
      <c r="H192" s="63">
        <v>310</v>
      </c>
      <c r="I192" s="4">
        <v>265.71428571428572</v>
      </c>
      <c r="J192" s="7">
        <v>0.85714285714285721</v>
      </c>
    </row>
    <row r="193" spans="2:10" x14ac:dyDescent="0.2">
      <c r="B193">
        <f t="shared" si="2"/>
        <v>111</v>
      </c>
      <c r="C193" t="s">
        <v>905</v>
      </c>
      <c r="D193" t="s">
        <v>234</v>
      </c>
      <c r="E193" t="s">
        <v>110</v>
      </c>
      <c r="F193" t="s">
        <v>226</v>
      </c>
      <c r="H193" s="63">
        <v>325</v>
      </c>
      <c r="I193" s="4">
        <v>302.5</v>
      </c>
      <c r="J193" s="7">
        <v>0.93076923076923079</v>
      </c>
    </row>
    <row r="194" spans="2:10" x14ac:dyDescent="0.2">
      <c r="B194" t="str">
        <f t="shared" si="2"/>
        <v/>
      </c>
      <c r="E194" t="s">
        <v>18</v>
      </c>
      <c r="F194" t="s">
        <v>52</v>
      </c>
      <c r="G194" t="s">
        <v>226</v>
      </c>
      <c r="H194" s="63">
        <v>320</v>
      </c>
      <c r="I194" s="4">
        <v>288</v>
      </c>
      <c r="J194" s="7">
        <v>0.9</v>
      </c>
    </row>
    <row r="195" spans="2:10" x14ac:dyDescent="0.2">
      <c r="B195">
        <f t="shared" si="2"/>
        <v>111</v>
      </c>
      <c r="C195" t="s">
        <v>793</v>
      </c>
      <c r="D195" t="s">
        <v>234</v>
      </c>
      <c r="E195" t="s">
        <v>18</v>
      </c>
      <c r="F195" t="s">
        <v>223</v>
      </c>
      <c r="H195" s="63">
        <v>325</v>
      </c>
      <c r="I195" s="4">
        <v>257.5</v>
      </c>
      <c r="J195" s="7">
        <v>0.79230769230769227</v>
      </c>
    </row>
    <row r="196" spans="2:10" x14ac:dyDescent="0.2">
      <c r="B196">
        <f t="shared" si="2"/>
        <v>111</v>
      </c>
      <c r="C196" t="s">
        <v>191</v>
      </c>
      <c r="D196" t="s">
        <v>234</v>
      </c>
      <c r="E196" t="s">
        <v>18</v>
      </c>
      <c r="F196" t="s">
        <v>219</v>
      </c>
      <c r="H196" s="63">
        <v>325</v>
      </c>
      <c r="I196" s="4">
        <v>249</v>
      </c>
      <c r="J196" s="7">
        <v>0.76615384615384619</v>
      </c>
    </row>
    <row r="197" spans="2:10" x14ac:dyDescent="0.2">
      <c r="B197">
        <f t="shared" ref="B197:B260" si="3">IF(OR(ISBLANK(C197),C197="Grand Total"),"",VLOOKUP(C197,tRank,3,FALSE))</f>
        <v>111</v>
      </c>
      <c r="C197" t="s">
        <v>363</v>
      </c>
      <c r="D197" t="s">
        <v>234</v>
      </c>
      <c r="E197" t="s">
        <v>18</v>
      </c>
      <c r="F197" t="s">
        <v>30</v>
      </c>
      <c r="H197" s="63">
        <v>325</v>
      </c>
      <c r="I197" s="4">
        <v>272.5</v>
      </c>
      <c r="J197" s="7">
        <v>0.83846153846153848</v>
      </c>
    </row>
    <row r="198" spans="2:10" x14ac:dyDescent="0.2">
      <c r="B198">
        <f t="shared" si="3"/>
        <v>111</v>
      </c>
      <c r="C198" t="s">
        <v>519</v>
      </c>
      <c r="D198" t="s">
        <v>234</v>
      </c>
      <c r="E198" t="s">
        <v>18</v>
      </c>
      <c r="F198" t="s">
        <v>41</v>
      </c>
      <c r="H198" s="63">
        <v>325</v>
      </c>
      <c r="I198" s="4">
        <v>258.75</v>
      </c>
      <c r="J198" s="7">
        <v>0.7961538461538461</v>
      </c>
    </row>
    <row r="199" spans="2:10" x14ac:dyDescent="0.2">
      <c r="B199">
        <f t="shared" si="3"/>
        <v>111</v>
      </c>
      <c r="C199" t="s">
        <v>445</v>
      </c>
      <c r="D199" t="s">
        <v>234</v>
      </c>
      <c r="E199" t="s">
        <v>18</v>
      </c>
      <c r="F199" t="s">
        <v>44</v>
      </c>
      <c r="H199" s="63">
        <v>325</v>
      </c>
      <c r="I199" s="4">
        <v>253</v>
      </c>
      <c r="J199" s="7">
        <v>0.77846153846153843</v>
      </c>
    </row>
    <row r="200" spans="2:10" x14ac:dyDescent="0.2">
      <c r="B200">
        <f t="shared" si="3"/>
        <v>119</v>
      </c>
      <c r="C200" t="s">
        <v>894</v>
      </c>
      <c r="D200" t="s">
        <v>234</v>
      </c>
      <c r="E200" t="s">
        <v>110</v>
      </c>
      <c r="F200" t="s">
        <v>226</v>
      </c>
      <c r="H200" s="63">
        <v>275</v>
      </c>
      <c r="I200" s="4">
        <v>261.66666666666669</v>
      </c>
      <c r="J200" s="7">
        <v>0.95151515151515154</v>
      </c>
    </row>
    <row r="201" spans="2:10" x14ac:dyDescent="0.2">
      <c r="B201" t="str">
        <f t="shared" si="3"/>
        <v/>
      </c>
      <c r="E201" t="s">
        <v>18</v>
      </c>
      <c r="F201" t="s">
        <v>222</v>
      </c>
      <c r="G201" t="s">
        <v>226</v>
      </c>
      <c r="H201" s="63">
        <v>320</v>
      </c>
      <c r="I201" s="4">
        <v>282.5</v>
      </c>
      <c r="J201" s="7">
        <v>0.8828125</v>
      </c>
    </row>
    <row r="202" spans="2:10" x14ac:dyDescent="0.2">
      <c r="B202">
        <f t="shared" si="3"/>
        <v>119</v>
      </c>
      <c r="C202" t="s">
        <v>959</v>
      </c>
      <c r="D202" t="s">
        <v>234</v>
      </c>
      <c r="E202" t="s">
        <v>18</v>
      </c>
      <c r="F202" t="s">
        <v>47</v>
      </c>
      <c r="H202" s="63">
        <v>320</v>
      </c>
      <c r="I202" s="4">
        <v>285.71428571428572</v>
      </c>
      <c r="J202" s="7">
        <v>0.8928571428571429</v>
      </c>
    </row>
    <row r="203" spans="2:10" x14ac:dyDescent="0.2">
      <c r="B203">
        <f t="shared" si="3"/>
        <v>119</v>
      </c>
      <c r="C203" t="s">
        <v>635</v>
      </c>
      <c r="D203" t="s">
        <v>234</v>
      </c>
      <c r="E203" t="s">
        <v>110</v>
      </c>
      <c r="F203" t="s">
        <v>229</v>
      </c>
      <c r="H203" s="63">
        <v>320</v>
      </c>
      <c r="I203" s="4">
        <v>255</v>
      </c>
      <c r="J203" s="7">
        <v>0.796875</v>
      </c>
    </row>
    <row r="204" spans="2:10" x14ac:dyDescent="0.2">
      <c r="B204" t="str">
        <f t="shared" si="3"/>
        <v/>
      </c>
      <c r="E204" t="s">
        <v>18</v>
      </c>
      <c r="F204" t="s">
        <v>20</v>
      </c>
      <c r="G204" t="s">
        <v>229</v>
      </c>
      <c r="H204" s="63">
        <v>300</v>
      </c>
      <c r="I204" s="4">
        <v>260</v>
      </c>
      <c r="J204" s="7">
        <v>0.8666666666666667</v>
      </c>
    </row>
    <row r="205" spans="2:10" x14ac:dyDescent="0.2">
      <c r="B205">
        <f t="shared" si="3"/>
        <v>119</v>
      </c>
      <c r="C205" t="s">
        <v>559</v>
      </c>
      <c r="D205" t="s">
        <v>234</v>
      </c>
      <c r="E205" t="s">
        <v>18</v>
      </c>
      <c r="F205" t="s">
        <v>32</v>
      </c>
      <c r="H205" s="63">
        <v>320</v>
      </c>
      <c r="I205" s="4">
        <v>273.75</v>
      </c>
      <c r="J205" s="7">
        <v>0.85546875</v>
      </c>
    </row>
    <row r="206" spans="2:10" x14ac:dyDescent="0.2">
      <c r="B206">
        <f t="shared" si="3"/>
        <v>119</v>
      </c>
      <c r="C206" t="s">
        <v>477</v>
      </c>
      <c r="D206" t="s">
        <v>234</v>
      </c>
      <c r="E206" t="s">
        <v>110</v>
      </c>
      <c r="F206" t="s">
        <v>228</v>
      </c>
      <c r="H206" s="63">
        <v>320</v>
      </c>
      <c r="I206" s="4">
        <v>266.25</v>
      </c>
      <c r="J206" s="7">
        <v>0.83203125</v>
      </c>
    </row>
    <row r="207" spans="2:10" x14ac:dyDescent="0.2">
      <c r="B207" t="str">
        <f t="shared" si="3"/>
        <v/>
      </c>
      <c r="E207" t="s">
        <v>18</v>
      </c>
      <c r="F207" t="s">
        <v>35</v>
      </c>
      <c r="G207" t="s">
        <v>228</v>
      </c>
      <c r="H207" s="63">
        <v>270</v>
      </c>
      <c r="I207" s="4">
        <v>189</v>
      </c>
      <c r="J207" s="7">
        <v>0.7</v>
      </c>
    </row>
    <row r="208" spans="2:10" x14ac:dyDescent="0.2">
      <c r="B208">
        <f t="shared" si="3"/>
        <v>124</v>
      </c>
      <c r="C208" t="s">
        <v>605</v>
      </c>
      <c r="D208" t="s">
        <v>234</v>
      </c>
      <c r="E208" t="s">
        <v>18</v>
      </c>
      <c r="F208" t="s">
        <v>31</v>
      </c>
      <c r="H208" s="63">
        <v>315</v>
      </c>
      <c r="I208" s="4">
        <v>243</v>
      </c>
      <c r="J208" s="7">
        <v>0.77142857142857146</v>
      </c>
    </row>
    <row r="209" spans="2:10" x14ac:dyDescent="0.2">
      <c r="B209">
        <f t="shared" si="3"/>
        <v>124</v>
      </c>
      <c r="C209" t="s">
        <v>291</v>
      </c>
      <c r="D209" t="s">
        <v>234</v>
      </c>
      <c r="E209" t="s">
        <v>18</v>
      </c>
      <c r="F209" t="s">
        <v>42</v>
      </c>
      <c r="H209" s="63">
        <v>315</v>
      </c>
      <c r="I209" s="4">
        <v>290</v>
      </c>
      <c r="J209" s="7">
        <v>0.92063492063492058</v>
      </c>
    </row>
    <row r="210" spans="2:10" x14ac:dyDescent="0.2">
      <c r="B210">
        <f t="shared" si="3"/>
        <v>124</v>
      </c>
      <c r="C210" t="s">
        <v>169</v>
      </c>
      <c r="D210" t="s">
        <v>234</v>
      </c>
      <c r="E210" t="s">
        <v>18</v>
      </c>
      <c r="F210" t="s">
        <v>42</v>
      </c>
      <c r="H210" s="63">
        <v>315</v>
      </c>
      <c r="I210" s="4">
        <v>223.75</v>
      </c>
      <c r="J210" s="7">
        <v>0.71031746031746035</v>
      </c>
    </row>
    <row r="211" spans="2:10" x14ac:dyDescent="0.2">
      <c r="B211">
        <f t="shared" si="3"/>
        <v>124</v>
      </c>
      <c r="C211" t="s">
        <v>397</v>
      </c>
      <c r="D211" t="s">
        <v>234</v>
      </c>
      <c r="E211" t="s">
        <v>18</v>
      </c>
      <c r="F211" t="s">
        <v>150</v>
      </c>
      <c r="H211" s="63">
        <v>315</v>
      </c>
      <c r="I211" s="4">
        <v>255.71428571428572</v>
      </c>
      <c r="J211" s="7">
        <v>0.8117913832199547</v>
      </c>
    </row>
    <row r="212" spans="2:10" x14ac:dyDescent="0.2">
      <c r="B212">
        <f t="shared" si="3"/>
        <v>124</v>
      </c>
      <c r="C212" t="s">
        <v>590</v>
      </c>
      <c r="D212" t="s">
        <v>234</v>
      </c>
      <c r="E212" t="s">
        <v>110</v>
      </c>
      <c r="F212" t="s">
        <v>230</v>
      </c>
      <c r="H212" s="63">
        <v>315</v>
      </c>
      <c r="I212" s="4">
        <v>236.66666666666666</v>
      </c>
      <c r="J212" s="7">
        <v>0.75132275132275128</v>
      </c>
    </row>
    <row r="213" spans="2:10" x14ac:dyDescent="0.2">
      <c r="B213" t="str">
        <f t="shared" si="3"/>
        <v/>
      </c>
      <c r="E213" t="s">
        <v>18</v>
      </c>
      <c r="F213" t="s">
        <v>38</v>
      </c>
      <c r="G213" t="s">
        <v>230</v>
      </c>
      <c r="H213" s="63">
        <v>280</v>
      </c>
      <c r="I213" s="4">
        <v>256.25</v>
      </c>
      <c r="J213" s="7">
        <v>0.9151785714285714</v>
      </c>
    </row>
    <row r="214" spans="2:10" x14ac:dyDescent="0.2">
      <c r="B214">
        <f t="shared" si="3"/>
        <v>129</v>
      </c>
      <c r="C214" t="s">
        <v>634</v>
      </c>
      <c r="D214" t="s">
        <v>234</v>
      </c>
      <c r="E214" t="s">
        <v>18</v>
      </c>
      <c r="F214" t="s">
        <v>20</v>
      </c>
      <c r="H214" s="63">
        <v>310</v>
      </c>
      <c r="I214" s="4">
        <v>283.75</v>
      </c>
      <c r="J214" s="7">
        <v>0.91532258064516125</v>
      </c>
    </row>
    <row r="215" spans="2:10" x14ac:dyDescent="0.2">
      <c r="B215">
        <f t="shared" si="3"/>
        <v>129</v>
      </c>
      <c r="C215" t="s">
        <v>805</v>
      </c>
      <c r="D215" t="s">
        <v>234</v>
      </c>
      <c r="E215" t="s">
        <v>110</v>
      </c>
      <c r="F215" t="s">
        <v>231</v>
      </c>
      <c r="H215" s="63">
        <v>190</v>
      </c>
      <c r="I215" s="4">
        <v>173.33333333333334</v>
      </c>
      <c r="J215" s="7">
        <v>0.91228070175438603</v>
      </c>
    </row>
    <row r="216" spans="2:10" x14ac:dyDescent="0.2">
      <c r="B216" t="str">
        <f t="shared" si="3"/>
        <v/>
      </c>
      <c r="E216" t="s">
        <v>18</v>
      </c>
      <c r="F216" t="s">
        <v>37</v>
      </c>
      <c r="G216" t="s">
        <v>231</v>
      </c>
      <c r="H216" s="63">
        <v>310</v>
      </c>
      <c r="I216" s="4">
        <v>250.83333333333334</v>
      </c>
      <c r="J216" s="7">
        <v>0.80913978494623662</v>
      </c>
    </row>
    <row r="217" spans="2:10" x14ac:dyDescent="0.2">
      <c r="B217">
        <f t="shared" si="3"/>
        <v>129</v>
      </c>
      <c r="C217" t="s">
        <v>290</v>
      </c>
      <c r="D217" t="s">
        <v>234</v>
      </c>
      <c r="E217" t="s">
        <v>18</v>
      </c>
      <c r="F217" t="s">
        <v>42</v>
      </c>
      <c r="H217" s="63">
        <v>310</v>
      </c>
      <c r="I217" s="4">
        <v>280</v>
      </c>
      <c r="J217" s="7">
        <v>0.90322580645161288</v>
      </c>
    </row>
    <row r="218" spans="2:10" x14ac:dyDescent="0.2">
      <c r="B218">
        <f t="shared" si="3"/>
        <v>129</v>
      </c>
      <c r="C218" t="s">
        <v>557</v>
      </c>
      <c r="D218" t="s">
        <v>234</v>
      </c>
      <c r="E218" t="s">
        <v>18</v>
      </c>
      <c r="F218" t="s">
        <v>32</v>
      </c>
      <c r="H218" s="63">
        <v>310</v>
      </c>
      <c r="I218" s="4">
        <v>275</v>
      </c>
      <c r="J218" s="7">
        <v>0.88709677419354838</v>
      </c>
    </row>
    <row r="219" spans="2:10" x14ac:dyDescent="0.2">
      <c r="B219">
        <f t="shared" si="3"/>
        <v>129</v>
      </c>
      <c r="C219" t="s">
        <v>325</v>
      </c>
      <c r="D219" t="s">
        <v>234</v>
      </c>
      <c r="E219" t="s">
        <v>18</v>
      </c>
      <c r="F219" t="s">
        <v>29</v>
      </c>
      <c r="H219" s="63">
        <v>310</v>
      </c>
      <c r="I219" s="4">
        <v>260</v>
      </c>
      <c r="J219" s="7">
        <v>0.83870967741935487</v>
      </c>
    </row>
    <row r="220" spans="2:10" x14ac:dyDescent="0.2">
      <c r="B220">
        <f t="shared" si="3"/>
        <v>129</v>
      </c>
      <c r="C220" t="s">
        <v>348</v>
      </c>
      <c r="D220" t="s">
        <v>234</v>
      </c>
      <c r="E220" t="s">
        <v>110</v>
      </c>
      <c r="F220" t="s">
        <v>231</v>
      </c>
      <c r="H220" s="63">
        <v>310</v>
      </c>
      <c r="I220" s="4">
        <v>185</v>
      </c>
      <c r="J220" s="7">
        <v>0.59677419354838712</v>
      </c>
    </row>
    <row r="221" spans="2:10" x14ac:dyDescent="0.2">
      <c r="B221" t="str">
        <f t="shared" si="3"/>
        <v/>
      </c>
      <c r="E221" t="s">
        <v>18</v>
      </c>
      <c r="F221" t="s">
        <v>153</v>
      </c>
      <c r="G221" t="s">
        <v>231</v>
      </c>
      <c r="H221" s="63">
        <v>300</v>
      </c>
      <c r="I221" s="4">
        <v>242.5</v>
      </c>
      <c r="J221" s="7">
        <v>0.80833333333333335</v>
      </c>
    </row>
    <row r="222" spans="2:10" x14ac:dyDescent="0.2">
      <c r="B222">
        <f t="shared" si="3"/>
        <v>129</v>
      </c>
      <c r="C222" t="s">
        <v>558</v>
      </c>
      <c r="D222" t="s">
        <v>234</v>
      </c>
      <c r="E222" t="s">
        <v>110</v>
      </c>
      <c r="F222" t="s">
        <v>227</v>
      </c>
      <c r="H222" s="63">
        <v>265</v>
      </c>
      <c r="I222" s="4">
        <v>218.33333333333334</v>
      </c>
      <c r="J222" s="7">
        <v>0.82389937106918243</v>
      </c>
    </row>
    <row r="223" spans="2:10" x14ac:dyDescent="0.2">
      <c r="B223" t="str">
        <f t="shared" si="3"/>
        <v/>
      </c>
      <c r="E223" t="s">
        <v>18</v>
      </c>
      <c r="F223" t="s">
        <v>32</v>
      </c>
      <c r="G223" t="s">
        <v>227</v>
      </c>
      <c r="H223" s="63">
        <v>310</v>
      </c>
      <c r="I223" s="4">
        <v>272.5</v>
      </c>
      <c r="J223" s="7">
        <v>0.87903225806451613</v>
      </c>
    </row>
    <row r="224" spans="2:10" x14ac:dyDescent="0.2">
      <c r="B224">
        <f t="shared" si="3"/>
        <v>129</v>
      </c>
      <c r="C224" t="s">
        <v>488</v>
      </c>
      <c r="D224" t="s">
        <v>234</v>
      </c>
      <c r="E224" t="s">
        <v>110</v>
      </c>
      <c r="F224" t="s">
        <v>232</v>
      </c>
      <c r="H224" s="63">
        <v>300</v>
      </c>
      <c r="I224" s="4">
        <v>293.33333333333331</v>
      </c>
      <c r="J224" s="7">
        <v>0.97777777777777775</v>
      </c>
    </row>
    <row r="225" spans="2:10" x14ac:dyDescent="0.2">
      <c r="B225" t="str">
        <f t="shared" si="3"/>
        <v/>
      </c>
      <c r="E225" t="s">
        <v>18</v>
      </c>
      <c r="F225" t="s">
        <v>220</v>
      </c>
      <c r="G225" t="s">
        <v>232</v>
      </c>
      <c r="H225" s="63">
        <v>310</v>
      </c>
      <c r="I225" s="4">
        <v>257.5</v>
      </c>
      <c r="J225" s="7">
        <v>0.83064516129032262</v>
      </c>
    </row>
    <row r="226" spans="2:10" x14ac:dyDescent="0.2">
      <c r="B226">
        <f t="shared" si="3"/>
        <v>129</v>
      </c>
      <c r="C226" t="s">
        <v>379</v>
      </c>
      <c r="D226" t="s">
        <v>234</v>
      </c>
      <c r="E226" t="s">
        <v>110</v>
      </c>
      <c r="F226" t="s">
        <v>232</v>
      </c>
      <c r="H226" s="63">
        <v>300</v>
      </c>
      <c r="I226" s="4">
        <v>270</v>
      </c>
      <c r="J226" s="7">
        <v>0.9</v>
      </c>
    </row>
    <row r="227" spans="2:10" x14ac:dyDescent="0.2">
      <c r="B227" t="str">
        <f t="shared" si="3"/>
        <v/>
      </c>
      <c r="E227" t="s">
        <v>18</v>
      </c>
      <c r="F227" t="s">
        <v>25</v>
      </c>
      <c r="G227" t="s">
        <v>232</v>
      </c>
      <c r="H227" s="63">
        <v>310</v>
      </c>
      <c r="I227" s="4">
        <v>218.75</v>
      </c>
      <c r="J227" s="7">
        <v>0.70564516129032262</v>
      </c>
    </row>
    <row r="228" spans="2:10" x14ac:dyDescent="0.2">
      <c r="B228">
        <f t="shared" si="3"/>
        <v>129</v>
      </c>
      <c r="C228" t="s">
        <v>298</v>
      </c>
      <c r="D228" t="s">
        <v>234</v>
      </c>
      <c r="E228" t="s">
        <v>110</v>
      </c>
      <c r="F228" t="s">
        <v>227</v>
      </c>
      <c r="H228" s="63">
        <v>310</v>
      </c>
      <c r="I228" s="4">
        <v>270</v>
      </c>
      <c r="J228" s="7">
        <v>0.87096774193548387</v>
      </c>
    </row>
    <row r="229" spans="2:10" x14ac:dyDescent="0.2">
      <c r="B229" t="str">
        <f t="shared" si="3"/>
        <v/>
      </c>
      <c r="E229" t="s">
        <v>18</v>
      </c>
      <c r="F229" t="s">
        <v>23</v>
      </c>
      <c r="G229" t="s">
        <v>227</v>
      </c>
      <c r="H229" s="63">
        <v>270</v>
      </c>
      <c r="I229" s="4">
        <v>208.33333333333334</v>
      </c>
      <c r="J229" s="7">
        <v>0.77160493827160492</v>
      </c>
    </row>
    <row r="230" spans="2:10" x14ac:dyDescent="0.2">
      <c r="B230">
        <f t="shared" si="3"/>
        <v>139</v>
      </c>
      <c r="C230" t="s">
        <v>974</v>
      </c>
      <c r="D230" t="s">
        <v>234</v>
      </c>
      <c r="E230" t="s">
        <v>18</v>
      </c>
      <c r="F230" t="s">
        <v>53</v>
      </c>
      <c r="H230" s="63">
        <v>305</v>
      </c>
      <c r="I230" s="4">
        <v>241.25</v>
      </c>
      <c r="J230" s="7">
        <v>0.79098360655737709</v>
      </c>
    </row>
    <row r="231" spans="2:10" x14ac:dyDescent="0.2">
      <c r="B231">
        <f t="shared" si="3"/>
        <v>139</v>
      </c>
      <c r="C231" t="s">
        <v>263</v>
      </c>
      <c r="D231" t="s">
        <v>234</v>
      </c>
      <c r="E231" t="s">
        <v>18</v>
      </c>
      <c r="F231" t="s">
        <v>21</v>
      </c>
      <c r="H231" s="63">
        <v>305</v>
      </c>
      <c r="I231" s="4">
        <v>277.5</v>
      </c>
      <c r="J231" s="7">
        <v>0.9098360655737705</v>
      </c>
    </row>
    <row r="232" spans="2:10" x14ac:dyDescent="0.2">
      <c r="B232">
        <f t="shared" si="3"/>
        <v>139</v>
      </c>
      <c r="C232" t="s">
        <v>381</v>
      </c>
      <c r="D232" t="s">
        <v>234</v>
      </c>
      <c r="E232" t="s">
        <v>18</v>
      </c>
      <c r="F232" t="s">
        <v>25</v>
      </c>
      <c r="H232" s="63">
        <v>305</v>
      </c>
      <c r="I232" s="4">
        <v>210</v>
      </c>
      <c r="J232" s="7">
        <v>0.68852459016393441</v>
      </c>
    </row>
    <row r="233" spans="2:10" x14ac:dyDescent="0.2">
      <c r="B233">
        <f t="shared" si="3"/>
        <v>142</v>
      </c>
      <c r="C233" t="s">
        <v>668</v>
      </c>
      <c r="D233" t="s">
        <v>234</v>
      </c>
      <c r="E233" t="s">
        <v>18</v>
      </c>
      <c r="F233" t="s">
        <v>146</v>
      </c>
      <c r="H233" s="63">
        <v>300</v>
      </c>
      <c r="I233" s="4">
        <v>270</v>
      </c>
      <c r="J233" s="7">
        <v>0.9</v>
      </c>
    </row>
    <row r="234" spans="2:10" x14ac:dyDescent="0.2">
      <c r="B234">
        <f t="shared" si="3"/>
        <v>142</v>
      </c>
      <c r="C234" t="s">
        <v>936</v>
      </c>
      <c r="D234" t="s">
        <v>234</v>
      </c>
      <c r="E234" t="s">
        <v>18</v>
      </c>
      <c r="F234" t="s">
        <v>225</v>
      </c>
      <c r="H234" s="63">
        <v>300</v>
      </c>
      <c r="I234" s="4">
        <v>276.66666666666669</v>
      </c>
      <c r="J234" s="7">
        <v>0.92222222222222228</v>
      </c>
    </row>
    <row r="235" spans="2:10" x14ac:dyDescent="0.2">
      <c r="B235">
        <f t="shared" si="3"/>
        <v>142</v>
      </c>
      <c r="C235" t="s">
        <v>970</v>
      </c>
      <c r="D235" t="s">
        <v>234</v>
      </c>
      <c r="E235" t="s">
        <v>110</v>
      </c>
      <c r="F235" t="s">
        <v>231</v>
      </c>
      <c r="H235" s="63">
        <v>300</v>
      </c>
      <c r="I235" s="4">
        <v>273.33333333333331</v>
      </c>
      <c r="J235" s="7">
        <v>0.91111111111111109</v>
      </c>
    </row>
    <row r="236" spans="2:10" x14ac:dyDescent="0.2">
      <c r="B236" t="str">
        <f t="shared" si="3"/>
        <v/>
      </c>
      <c r="E236" t="s">
        <v>18</v>
      </c>
      <c r="F236" t="s">
        <v>53</v>
      </c>
      <c r="G236" t="s">
        <v>231</v>
      </c>
      <c r="H236" s="63">
        <v>270</v>
      </c>
      <c r="I236" s="4">
        <v>229.28571428571428</v>
      </c>
      <c r="J236" s="7">
        <v>0.84920634920634919</v>
      </c>
    </row>
    <row r="237" spans="2:10" x14ac:dyDescent="0.2">
      <c r="B237">
        <f t="shared" si="3"/>
        <v>142</v>
      </c>
      <c r="C237" t="s">
        <v>764</v>
      </c>
      <c r="D237" t="s">
        <v>234</v>
      </c>
      <c r="E237" t="s">
        <v>18</v>
      </c>
      <c r="F237" t="s">
        <v>159</v>
      </c>
      <c r="H237" s="63">
        <v>300</v>
      </c>
      <c r="I237" s="4">
        <v>261</v>
      </c>
      <c r="J237" s="7">
        <v>0.87</v>
      </c>
    </row>
    <row r="238" spans="2:10" x14ac:dyDescent="0.2">
      <c r="B238">
        <f t="shared" si="3"/>
        <v>142</v>
      </c>
      <c r="C238" t="s">
        <v>769</v>
      </c>
      <c r="D238" t="s">
        <v>234</v>
      </c>
      <c r="E238" t="s">
        <v>110</v>
      </c>
      <c r="F238" t="s">
        <v>226</v>
      </c>
      <c r="H238" s="63">
        <v>300</v>
      </c>
      <c r="I238" s="4">
        <v>281.25</v>
      </c>
      <c r="J238" s="7">
        <v>0.9375</v>
      </c>
    </row>
    <row r="239" spans="2:10" x14ac:dyDescent="0.2">
      <c r="B239" t="str">
        <f t="shared" si="3"/>
        <v/>
      </c>
      <c r="E239" t="s">
        <v>18</v>
      </c>
      <c r="F239" t="s">
        <v>159</v>
      </c>
      <c r="G239" t="s">
        <v>226</v>
      </c>
      <c r="H239" s="63">
        <v>240</v>
      </c>
      <c r="I239" s="4">
        <v>191.25</v>
      </c>
      <c r="J239" s="7">
        <v>0.796875</v>
      </c>
    </row>
    <row r="240" spans="2:10" x14ac:dyDescent="0.2">
      <c r="B240">
        <f t="shared" si="3"/>
        <v>142</v>
      </c>
      <c r="C240" t="s">
        <v>736</v>
      </c>
      <c r="D240" t="s">
        <v>234</v>
      </c>
      <c r="E240" t="s">
        <v>18</v>
      </c>
      <c r="F240" t="s">
        <v>39</v>
      </c>
      <c r="H240" s="63">
        <v>300</v>
      </c>
      <c r="I240" s="4">
        <v>282.5</v>
      </c>
      <c r="J240" s="7">
        <v>0.94166666666666665</v>
      </c>
    </row>
    <row r="241" spans="2:10" x14ac:dyDescent="0.2">
      <c r="B241">
        <f t="shared" si="3"/>
        <v>142</v>
      </c>
      <c r="C241" t="s">
        <v>518</v>
      </c>
      <c r="D241" t="s">
        <v>234</v>
      </c>
      <c r="E241" t="s">
        <v>18</v>
      </c>
      <c r="F241" t="s">
        <v>41</v>
      </c>
      <c r="H241" s="63">
        <v>300</v>
      </c>
      <c r="I241" s="4">
        <v>258.75</v>
      </c>
      <c r="J241" s="7">
        <v>0.86250000000000004</v>
      </c>
    </row>
    <row r="242" spans="2:10" x14ac:dyDescent="0.2">
      <c r="B242">
        <f t="shared" si="3"/>
        <v>142</v>
      </c>
      <c r="C242" t="s">
        <v>591</v>
      </c>
      <c r="D242" t="s">
        <v>234</v>
      </c>
      <c r="E242" t="s">
        <v>110</v>
      </c>
      <c r="F242" t="s">
        <v>228</v>
      </c>
      <c r="H242" s="63">
        <v>290</v>
      </c>
      <c r="I242" s="4">
        <v>272.5</v>
      </c>
      <c r="J242" s="7">
        <v>0.93965517241379315</v>
      </c>
    </row>
    <row r="243" spans="2:10" x14ac:dyDescent="0.2">
      <c r="B243" t="str">
        <f t="shared" si="3"/>
        <v/>
      </c>
      <c r="E243" t="s">
        <v>18</v>
      </c>
      <c r="F243" t="s">
        <v>36</v>
      </c>
      <c r="G243" t="s">
        <v>228</v>
      </c>
      <c r="H243" s="63">
        <v>300</v>
      </c>
      <c r="I243" s="4">
        <v>233.33333333333334</v>
      </c>
      <c r="J243" s="7">
        <v>0.77777777777777779</v>
      </c>
    </row>
    <row r="244" spans="2:10" x14ac:dyDescent="0.2">
      <c r="B244">
        <f t="shared" si="3"/>
        <v>142</v>
      </c>
      <c r="C244" t="s">
        <v>239</v>
      </c>
      <c r="D244" t="s">
        <v>234</v>
      </c>
      <c r="E244" t="s">
        <v>18</v>
      </c>
      <c r="F244" t="s">
        <v>22</v>
      </c>
      <c r="H244" s="63">
        <v>300</v>
      </c>
      <c r="I244" s="4">
        <v>252</v>
      </c>
      <c r="J244" s="7">
        <v>0.84</v>
      </c>
    </row>
    <row r="245" spans="2:10" x14ac:dyDescent="0.2">
      <c r="B245">
        <f t="shared" si="3"/>
        <v>142</v>
      </c>
      <c r="C245" t="s">
        <v>459</v>
      </c>
      <c r="D245" t="s">
        <v>234</v>
      </c>
      <c r="E245" t="s">
        <v>18</v>
      </c>
      <c r="F245" t="s">
        <v>26</v>
      </c>
      <c r="H245" s="63">
        <v>300</v>
      </c>
      <c r="I245" s="4">
        <v>252</v>
      </c>
      <c r="J245" s="7">
        <v>0.84</v>
      </c>
    </row>
    <row r="246" spans="2:10" x14ac:dyDescent="0.2">
      <c r="B246">
        <f t="shared" si="3"/>
        <v>142</v>
      </c>
      <c r="C246" t="s">
        <v>376</v>
      </c>
      <c r="D246" t="s">
        <v>234</v>
      </c>
      <c r="E246" t="s">
        <v>18</v>
      </c>
      <c r="F246" t="s">
        <v>25</v>
      </c>
      <c r="H246" s="63">
        <v>300</v>
      </c>
      <c r="I246" s="4">
        <v>262</v>
      </c>
      <c r="J246" s="7">
        <v>0.87333333333333329</v>
      </c>
    </row>
    <row r="247" spans="2:10" x14ac:dyDescent="0.2">
      <c r="B247">
        <f t="shared" si="3"/>
        <v>142</v>
      </c>
      <c r="C247" t="s">
        <v>364</v>
      </c>
      <c r="D247" t="s">
        <v>234</v>
      </c>
      <c r="E247" t="s">
        <v>18</v>
      </c>
      <c r="F247" t="s">
        <v>30</v>
      </c>
      <c r="H247" s="63">
        <v>300</v>
      </c>
      <c r="I247" s="4">
        <v>250</v>
      </c>
      <c r="J247" s="7">
        <v>0.83333333333333337</v>
      </c>
    </row>
    <row r="248" spans="2:10" x14ac:dyDescent="0.2">
      <c r="B248">
        <f t="shared" si="3"/>
        <v>154</v>
      </c>
      <c r="C248" t="s">
        <v>768</v>
      </c>
      <c r="D248" t="s">
        <v>234</v>
      </c>
      <c r="E248" t="s">
        <v>110</v>
      </c>
      <c r="F248" t="s">
        <v>226</v>
      </c>
      <c r="H248" s="63">
        <v>295</v>
      </c>
      <c r="I248" s="4">
        <v>215</v>
      </c>
      <c r="J248" s="7">
        <v>0.72881355932203384</v>
      </c>
    </row>
    <row r="249" spans="2:10" x14ac:dyDescent="0.2">
      <c r="B249" t="str">
        <f t="shared" si="3"/>
        <v/>
      </c>
      <c r="E249" t="s">
        <v>18</v>
      </c>
      <c r="F249" t="s">
        <v>159</v>
      </c>
      <c r="G249" t="s">
        <v>226</v>
      </c>
      <c r="H249" s="63">
        <v>190</v>
      </c>
      <c r="I249" s="4">
        <v>162.5</v>
      </c>
      <c r="J249" s="7">
        <v>0.85526315789473684</v>
      </c>
    </row>
    <row r="250" spans="2:10" x14ac:dyDescent="0.2">
      <c r="B250">
        <f t="shared" si="3"/>
        <v>154</v>
      </c>
      <c r="C250" t="s">
        <v>796</v>
      </c>
      <c r="D250" t="s">
        <v>234</v>
      </c>
      <c r="E250" t="s">
        <v>110</v>
      </c>
      <c r="F250" t="s">
        <v>231</v>
      </c>
      <c r="H250" s="63">
        <v>295</v>
      </c>
      <c r="I250" s="4">
        <v>241.66666666666666</v>
      </c>
      <c r="J250" s="7">
        <v>0.8192090395480226</v>
      </c>
    </row>
    <row r="251" spans="2:10" x14ac:dyDescent="0.2">
      <c r="B251" t="str">
        <f t="shared" si="3"/>
        <v/>
      </c>
      <c r="E251" t="s">
        <v>18</v>
      </c>
      <c r="F251" t="s">
        <v>223</v>
      </c>
      <c r="G251" t="s">
        <v>231</v>
      </c>
      <c r="H251" s="63">
        <v>210</v>
      </c>
      <c r="I251" s="4">
        <v>178.33333333333334</v>
      </c>
      <c r="J251" s="7">
        <v>0.8492063492063493</v>
      </c>
    </row>
    <row r="252" spans="2:10" x14ac:dyDescent="0.2">
      <c r="B252">
        <f t="shared" si="3"/>
        <v>154</v>
      </c>
      <c r="C252" t="s">
        <v>594</v>
      </c>
      <c r="D252" t="s">
        <v>234</v>
      </c>
      <c r="E252" t="s">
        <v>18</v>
      </c>
      <c r="F252" t="s">
        <v>157</v>
      </c>
      <c r="H252" s="63">
        <v>295</v>
      </c>
      <c r="I252" s="4">
        <v>206.42857142857142</v>
      </c>
      <c r="J252" s="7">
        <v>0.69975786924939465</v>
      </c>
    </row>
    <row r="253" spans="2:10" x14ac:dyDescent="0.2">
      <c r="B253">
        <f t="shared" si="3"/>
        <v>154</v>
      </c>
      <c r="C253" t="s">
        <v>362</v>
      </c>
      <c r="D253" t="s">
        <v>234</v>
      </c>
      <c r="E253" t="s">
        <v>18</v>
      </c>
      <c r="F253" t="s">
        <v>30</v>
      </c>
      <c r="H253" s="63">
        <v>295</v>
      </c>
      <c r="I253" s="4">
        <v>265</v>
      </c>
      <c r="J253" s="7">
        <v>0.89830508474576276</v>
      </c>
    </row>
    <row r="254" spans="2:10" x14ac:dyDescent="0.2">
      <c r="B254">
        <f t="shared" si="3"/>
        <v>154</v>
      </c>
      <c r="C254" t="s">
        <v>462</v>
      </c>
      <c r="D254" t="s">
        <v>234</v>
      </c>
      <c r="E254" t="s">
        <v>18</v>
      </c>
      <c r="F254" t="s">
        <v>26</v>
      </c>
      <c r="H254" s="63">
        <v>295</v>
      </c>
      <c r="I254" s="4">
        <v>231.25</v>
      </c>
      <c r="J254" s="7">
        <v>0.78389830508474578</v>
      </c>
    </row>
    <row r="255" spans="2:10" x14ac:dyDescent="0.2">
      <c r="B255">
        <f t="shared" si="3"/>
        <v>159</v>
      </c>
      <c r="C255" t="s">
        <v>620</v>
      </c>
      <c r="D255" t="s">
        <v>234</v>
      </c>
      <c r="E255" t="s">
        <v>18</v>
      </c>
      <c r="F255" t="s">
        <v>33</v>
      </c>
      <c r="H255" s="63">
        <v>290</v>
      </c>
      <c r="I255" s="4">
        <v>242.5</v>
      </c>
      <c r="J255" s="7">
        <v>0.83620689655172409</v>
      </c>
    </row>
    <row r="256" spans="2:10" x14ac:dyDescent="0.2">
      <c r="B256">
        <f t="shared" si="3"/>
        <v>159</v>
      </c>
      <c r="C256" t="s">
        <v>735</v>
      </c>
      <c r="D256" t="s">
        <v>234</v>
      </c>
      <c r="E256" t="s">
        <v>18</v>
      </c>
      <c r="F256" t="s">
        <v>39</v>
      </c>
      <c r="H256" s="63">
        <v>290</v>
      </c>
      <c r="I256" s="4">
        <v>226</v>
      </c>
      <c r="J256" s="7">
        <v>0.77931034482758621</v>
      </c>
    </row>
    <row r="257" spans="2:10" x14ac:dyDescent="0.2">
      <c r="B257">
        <f t="shared" si="3"/>
        <v>159</v>
      </c>
      <c r="C257" t="s">
        <v>839</v>
      </c>
      <c r="D257" t="s">
        <v>234</v>
      </c>
      <c r="E257" t="s">
        <v>110</v>
      </c>
      <c r="F257" t="s">
        <v>230</v>
      </c>
      <c r="H257" s="63">
        <v>290</v>
      </c>
      <c r="I257" s="4">
        <v>233.33333333333334</v>
      </c>
      <c r="J257" s="7">
        <v>0.8045977011494253</v>
      </c>
    </row>
    <row r="258" spans="2:10" x14ac:dyDescent="0.2">
      <c r="B258" t="str">
        <f t="shared" si="3"/>
        <v/>
      </c>
      <c r="E258" t="s">
        <v>18</v>
      </c>
      <c r="F258" t="s">
        <v>49</v>
      </c>
      <c r="G258" t="s">
        <v>230</v>
      </c>
      <c r="H258" s="63">
        <v>270</v>
      </c>
      <c r="I258" s="4">
        <v>224</v>
      </c>
      <c r="J258" s="7">
        <v>0.82962962962962961</v>
      </c>
    </row>
    <row r="259" spans="2:10" x14ac:dyDescent="0.2">
      <c r="B259">
        <f t="shared" si="3"/>
        <v>159</v>
      </c>
      <c r="C259" t="s">
        <v>960</v>
      </c>
      <c r="D259" t="s">
        <v>234</v>
      </c>
      <c r="E259" t="s">
        <v>18</v>
      </c>
      <c r="F259" t="s">
        <v>47</v>
      </c>
      <c r="H259" s="63">
        <v>290</v>
      </c>
      <c r="I259" s="4">
        <v>254</v>
      </c>
      <c r="J259" s="7">
        <v>0.87586206896551722</v>
      </c>
    </row>
    <row r="260" spans="2:10" x14ac:dyDescent="0.2">
      <c r="B260">
        <f t="shared" si="3"/>
        <v>159</v>
      </c>
      <c r="C260" t="s">
        <v>989</v>
      </c>
      <c r="D260" t="s">
        <v>234</v>
      </c>
      <c r="E260" t="s">
        <v>110</v>
      </c>
      <c r="F260" t="s">
        <v>232</v>
      </c>
      <c r="H260" s="63">
        <v>290</v>
      </c>
      <c r="I260" s="4">
        <v>176.66666666666666</v>
      </c>
      <c r="J260" s="7">
        <v>0.6091954022988505</v>
      </c>
    </row>
    <row r="261" spans="2:10" x14ac:dyDescent="0.2">
      <c r="B261" t="str">
        <f t="shared" ref="B261:B324" si="4">IF(OR(ISBLANK(C261),C261="Grand Total"),"",VLOOKUP(C261,tRank,3,FALSE))</f>
        <v/>
      </c>
      <c r="E261" t="s">
        <v>18</v>
      </c>
      <c r="F261" t="s">
        <v>51</v>
      </c>
      <c r="G261" t="s">
        <v>232</v>
      </c>
      <c r="H261" s="63">
        <v>260</v>
      </c>
      <c r="I261" s="4">
        <v>210</v>
      </c>
      <c r="J261" s="7">
        <v>0.80769230769230771</v>
      </c>
    </row>
    <row r="262" spans="2:10" x14ac:dyDescent="0.2">
      <c r="B262">
        <f t="shared" si="4"/>
        <v>159</v>
      </c>
      <c r="C262" t="s">
        <v>349</v>
      </c>
      <c r="D262" t="s">
        <v>234</v>
      </c>
      <c r="E262" t="s">
        <v>18</v>
      </c>
      <c r="F262" t="s">
        <v>153</v>
      </c>
      <c r="H262" s="63">
        <v>290</v>
      </c>
      <c r="I262" s="4">
        <v>230</v>
      </c>
      <c r="J262" s="7">
        <v>0.7931034482758621</v>
      </c>
    </row>
    <row r="263" spans="2:10" x14ac:dyDescent="0.2">
      <c r="B263">
        <f t="shared" si="4"/>
        <v>159</v>
      </c>
      <c r="C263" t="s">
        <v>540</v>
      </c>
      <c r="D263" t="s">
        <v>234</v>
      </c>
      <c r="E263" t="s">
        <v>18</v>
      </c>
      <c r="F263" t="s">
        <v>38</v>
      </c>
      <c r="H263" s="63">
        <v>290</v>
      </c>
      <c r="I263" s="4">
        <v>233.33333333333334</v>
      </c>
      <c r="J263" s="7">
        <v>0.8045977011494253</v>
      </c>
    </row>
    <row r="264" spans="2:10" x14ac:dyDescent="0.2">
      <c r="B264">
        <f t="shared" si="4"/>
        <v>159</v>
      </c>
      <c r="C264" t="s">
        <v>264</v>
      </c>
      <c r="D264" t="s">
        <v>234</v>
      </c>
      <c r="E264" t="s">
        <v>110</v>
      </c>
      <c r="F264" t="s">
        <v>224</v>
      </c>
      <c r="H264" s="63">
        <v>290</v>
      </c>
      <c r="I264" s="4">
        <v>243.33333333333334</v>
      </c>
      <c r="J264" s="7">
        <v>0.83908045977011503</v>
      </c>
    </row>
    <row r="265" spans="2:10" x14ac:dyDescent="0.2">
      <c r="B265" t="str">
        <f t="shared" si="4"/>
        <v/>
      </c>
      <c r="E265" t="s">
        <v>18</v>
      </c>
      <c r="F265" t="s">
        <v>21</v>
      </c>
      <c r="G265" t="s">
        <v>224</v>
      </c>
      <c r="H265" s="63">
        <v>250</v>
      </c>
      <c r="I265" s="4">
        <v>202.5</v>
      </c>
      <c r="J265" s="7">
        <v>0.81</v>
      </c>
    </row>
    <row r="266" spans="2:10" x14ac:dyDescent="0.2">
      <c r="B266">
        <f t="shared" si="4"/>
        <v>159</v>
      </c>
      <c r="C266" t="s">
        <v>347</v>
      </c>
      <c r="D266" t="s">
        <v>234</v>
      </c>
      <c r="E266" t="s">
        <v>18</v>
      </c>
      <c r="F266" t="s">
        <v>153</v>
      </c>
      <c r="H266" s="63">
        <v>290</v>
      </c>
      <c r="I266" s="4">
        <v>252.5</v>
      </c>
      <c r="J266" s="7">
        <v>0.87068965517241381</v>
      </c>
    </row>
    <row r="267" spans="2:10" x14ac:dyDescent="0.2">
      <c r="B267">
        <f t="shared" si="4"/>
        <v>159</v>
      </c>
      <c r="C267" t="s">
        <v>517</v>
      </c>
      <c r="D267" t="s">
        <v>234</v>
      </c>
      <c r="E267" t="s">
        <v>18</v>
      </c>
      <c r="F267" t="s">
        <v>41</v>
      </c>
      <c r="H267" s="63">
        <v>290</v>
      </c>
      <c r="I267" s="4">
        <v>216.25</v>
      </c>
      <c r="J267" s="7">
        <v>0.74568965517241381</v>
      </c>
    </row>
    <row r="268" spans="2:10" x14ac:dyDescent="0.2">
      <c r="B268">
        <f t="shared" si="4"/>
        <v>169</v>
      </c>
      <c r="C268" t="s">
        <v>825</v>
      </c>
      <c r="D268" t="s">
        <v>234</v>
      </c>
      <c r="E268" t="s">
        <v>110</v>
      </c>
      <c r="F268" t="s">
        <v>230</v>
      </c>
      <c r="H268" s="63">
        <v>285</v>
      </c>
      <c r="I268" s="4">
        <v>201.66666666666666</v>
      </c>
      <c r="J268" s="7">
        <v>0.70760233918128657</v>
      </c>
    </row>
    <row r="269" spans="2:10" x14ac:dyDescent="0.2">
      <c r="B269" t="str">
        <f t="shared" si="4"/>
        <v/>
      </c>
      <c r="E269" t="s">
        <v>18</v>
      </c>
      <c r="F269" t="s">
        <v>48</v>
      </c>
      <c r="G269" t="s">
        <v>230</v>
      </c>
      <c r="H269" s="63">
        <v>240</v>
      </c>
      <c r="I269" s="4">
        <v>202.85714285714286</v>
      </c>
      <c r="J269" s="7">
        <v>0.84523809523809523</v>
      </c>
    </row>
    <row r="270" spans="2:10" x14ac:dyDescent="0.2">
      <c r="B270">
        <f t="shared" si="4"/>
        <v>169</v>
      </c>
      <c r="C270" t="s">
        <v>609</v>
      </c>
      <c r="D270" t="s">
        <v>234</v>
      </c>
      <c r="E270" t="s">
        <v>110</v>
      </c>
      <c r="F270" t="s">
        <v>227</v>
      </c>
      <c r="H270" s="63">
        <v>285</v>
      </c>
      <c r="I270" s="4">
        <v>225</v>
      </c>
      <c r="J270" s="7">
        <v>0.78947368421052633</v>
      </c>
    </row>
    <row r="271" spans="2:10" x14ac:dyDescent="0.2">
      <c r="B271" t="str">
        <f t="shared" si="4"/>
        <v/>
      </c>
      <c r="E271" t="s">
        <v>18</v>
      </c>
      <c r="F271" t="s">
        <v>31</v>
      </c>
      <c r="G271" t="s">
        <v>227</v>
      </c>
      <c r="H271" s="63">
        <v>215</v>
      </c>
      <c r="I271" s="4">
        <v>160</v>
      </c>
      <c r="J271" s="7">
        <v>0.7441860465116279</v>
      </c>
    </row>
    <row r="272" spans="2:10" x14ac:dyDescent="0.2">
      <c r="B272">
        <f t="shared" si="4"/>
        <v>169</v>
      </c>
      <c r="C272" t="s">
        <v>636</v>
      </c>
      <c r="D272" t="s">
        <v>234</v>
      </c>
      <c r="E272" t="s">
        <v>18</v>
      </c>
      <c r="F272" t="s">
        <v>20</v>
      </c>
      <c r="H272" s="63">
        <v>285</v>
      </c>
      <c r="I272" s="4">
        <v>273.33333333333331</v>
      </c>
      <c r="J272" s="7">
        <v>0.95906432748538006</v>
      </c>
    </row>
    <row r="273" spans="2:10" x14ac:dyDescent="0.2">
      <c r="B273">
        <f t="shared" si="4"/>
        <v>172</v>
      </c>
      <c r="C273" t="s">
        <v>780</v>
      </c>
      <c r="D273" t="s">
        <v>234</v>
      </c>
      <c r="E273" t="s">
        <v>18</v>
      </c>
      <c r="F273" t="s">
        <v>40</v>
      </c>
      <c r="H273" s="63">
        <v>280</v>
      </c>
      <c r="I273" s="4">
        <v>251.25</v>
      </c>
      <c r="J273" s="7">
        <v>0.8973214285714286</v>
      </c>
    </row>
    <row r="274" spans="2:10" x14ac:dyDescent="0.2">
      <c r="B274">
        <f t="shared" si="4"/>
        <v>172</v>
      </c>
      <c r="C274" t="s">
        <v>806</v>
      </c>
      <c r="D274" t="s">
        <v>234</v>
      </c>
      <c r="E274" t="s">
        <v>110</v>
      </c>
      <c r="F274" t="s">
        <v>226</v>
      </c>
      <c r="H274" s="63">
        <v>270</v>
      </c>
      <c r="I274" s="4">
        <v>223.33333333333334</v>
      </c>
      <c r="J274" s="7">
        <v>0.8271604938271605</v>
      </c>
    </row>
    <row r="275" spans="2:10" x14ac:dyDescent="0.2">
      <c r="B275" t="str">
        <f t="shared" si="4"/>
        <v/>
      </c>
      <c r="E275" t="s">
        <v>18</v>
      </c>
      <c r="F275" t="s">
        <v>37</v>
      </c>
      <c r="G275" t="s">
        <v>226</v>
      </c>
      <c r="H275" s="63">
        <v>280</v>
      </c>
      <c r="I275" s="4">
        <v>216.66666666666666</v>
      </c>
      <c r="J275" s="7">
        <v>0.77380952380952372</v>
      </c>
    </row>
    <row r="276" spans="2:10" x14ac:dyDescent="0.2">
      <c r="B276">
        <f t="shared" si="4"/>
        <v>172</v>
      </c>
      <c r="C276" t="s">
        <v>856</v>
      </c>
      <c r="D276" t="s">
        <v>234</v>
      </c>
      <c r="E276" t="s">
        <v>110</v>
      </c>
      <c r="F276" t="s">
        <v>228</v>
      </c>
      <c r="H276" s="63">
        <v>280</v>
      </c>
      <c r="I276" s="4">
        <v>268.33333333333331</v>
      </c>
      <c r="J276" s="7">
        <v>0.95833333333333326</v>
      </c>
    </row>
    <row r="277" spans="2:10" x14ac:dyDescent="0.2">
      <c r="B277" t="str">
        <f t="shared" si="4"/>
        <v/>
      </c>
      <c r="E277" t="s">
        <v>18</v>
      </c>
      <c r="F277" t="s">
        <v>154</v>
      </c>
      <c r="G277" t="s">
        <v>228</v>
      </c>
      <c r="H277" s="63">
        <v>280</v>
      </c>
      <c r="I277" s="4">
        <v>220</v>
      </c>
      <c r="J277" s="7">
        <v>0.7857142857142857</v>
      </c>
    </row>
    <row r="278" spans="2:10" x14ac:dyDescent="0.2">
      <c r="B278">
        <f t="shared" si="4"/>
        <v>172</v>
      </c>
      <c r="C278" t="s">
        <v>807</v>
      </c>
      <c r="D278" t="s">
        <v>234</v>
      </c>
      <c r="E278" t="s">
        <v>18</v>
      </c>
      <c r="F278" t="s">
        <v>37</v>
      </c>
      <c r="H278" s="63">
        <v>280</v>
      </c>
      <c r="I278" s="4">
        <v>225</v>
      </c>
      <c r="J278" s="7">
        <v>0.8035714285714286</v>
      </c>
    </row>
    <row r="279" spans="2:10" x14ac:dyDescent="0.2">
      <c r="B279">
        <f t="shared" si="4"/>
        <v>172</v>
      </c>
      <c r="C279" t="s">
        <v>682</v>
      </c>
      <c r="D279" t="s">
        <v>234</v>
      </c>
      <c r="E279" t="s">
        <v>110</v>
      </c>
      <c r="F279" t="s">
        <v>228</v>
      </c>
      <c r="H279" s="63">
        <v>280</v>
      </c>
      <c r="I279" s="4">
        <v>250</v>
      </c>
      <c r="J279" s="7">
        <v>0.8928571428571429</v>
      </c>
    </row>
    <row r="280" spans="2:10" x14ac:dyDescent="0.2">
      <c r="B280" t="str">
        <f t="shared" si="4"/>
        <v/>
      </c>
      <c r="E280" t="s">
        <v>18</v>
      </c>
      <c r="F280" t="s">
        <v>34</v>
      </c>
      <c r="G280" t="s">
        <v>228</v>
      </c>
      <c r="H280" s="63">
        <v>240</v>
      </c>
      <c r="I280" s="4">
        <v>225</v>
      </c>
      <c r="J280" s="7">
        <v>0.9375</v>
      </c>
    </row>
    <row r="281" spans="2:10" x14ac:dyDescent="0.2">
      <c r="B281">
        <f t="shared" si="4"/>
        <v>172</v>
      </c>
      <c r="C281" t="s">
        <v>781</v>
      </c>
      <c r="D281" t="s">
        <v>234</v>
      </c>
      <c r="E281" t="s">
        <v>18</v>
      </c>
      <c r="F281" t="s">
        <v>40</v>
      </c>
      <c r="H281" s="63">
        <v>280</v>
      </c>
      <c r="I281" s="4">
        <v>200</v>
      </c>
      <c r="J281" s="7">
        <v>0.7142857142857143</v>
      </c>
    </row>
    <row r="282" spans="2:10" x14ac:dyDescent="0.2">
      <c r="B282">
        <f t="shared" si="4"/>
        <v>172</v>
      </c>
      <c r="C282" t="s">
        <v>310</v>
      </c>
      <c r="D282" t="s">
        <v>234</v>
      </c>
      <c r="E282" t="s">
        <v>18</v>
      </c>
      <c r="F282" t="s">
        <v>152</v>
      </c>
      <c r="H282" s="63">
        <v>280</v>
      </c>
      <c r="I282" s="4">
        <v>235.83333333333334</v>
      </c>
      <c r="J282" s="7">
        <v>0.84226190476190477</v>
      </c>
    </row>
    <row r="283" spans="2:10" x14ac:dyDescent="0.2">
      <c r="B283">
        <f t="shared" si="4"/>
        <v>172</v>
      </c>
      <c r="C283" t="s">
        <v>266</v>
      </c>
      <c r="D283" t="s">
        <v>234</v>
      </c>
      <c r="E283" t="s">
        <v>110</v>
      </c>
      <c r="F283" t="s">
        <v>224</v>
      </c>
      <c r="H283" s="63">
        <v>280</v>
      </c>
      <c r="I283" s="4">
        <v>233.33333333333334</v>
      </c>
      <c r="J283" s="7">
        <v>0.83333333333333337</v>
      </c>
    </row>
    <row r="284" spans="2:10" x14ac:dyDescent="0.2">
      <c r="B284" t="str">
        <f t="shared" si="4"/>
        <v/>
      </c>
      <c r="E284" t="s">
        <v>18</v>
      </c>
      <c r="F284" t="s">
        <v>21</v>
      </c>
      <c r="G284" t="s">
        <v>224</v>
      </c>
      <c r="H284" s="63">
        <v>240</v>
      </c>
      <c r="I284" s="4">
        <v>230</v>
      </c>
      <c r="J284" s="7">
        <v>0.95833333333333337</v>
      </c>
    </row>
    <row r="285" spans="2:10" x14ac:dyDescent="0.2">
      <c r="B285">
        <f t="shared" si="4"/>
        <v>172</v>
      </c>
      <c r="C285" t="s">
        <v>296</v>
      </c>
      <c r="D285" t="s">
        <v>234</v>
      </c>
      <c r="E285" t="s">
        <v>18</v>
      </c>
      <c r="F285" t="s">
        <v>23</v>
      </c>
      <c r="H285" s="63">
        <v>280</v>
      </c>
      <c r="I285" s="4">
        <v>221</v>
      </c>
      <c r="J285" s="7">
        <v>0.78928571428571426</v>
      </c>
    </row>
    <row r="286" spans="2:10" x14ac:dyDescent="0.2">
      <c r="B286">
        <f t="shared" si="4"/>
        <v>172</v>
      </c>
      <c r="C286" t="s">
        <v>350</v>
      </c>
      <c r="D286" t="s">
        <v>234</v>
      </c>
      <c r="E286" t="s">
        <v>18</v>
      </c>
      <c r="F286" t="s">
        <v>153</v>
      </c>
      <c r="H286" s="63">
        <v>280</v>
      </c>
      <c r="I286" s="4">
        <v>246.66666666666666</v>
      </c>
      <c r="J286" s="7">
        <v>0.88095238095238093</v>
      </c>
    </row>
    <row r="287" spans="2:10" x14ac:dyDescent="0.2">
      <c r="B287">
        <f t="shared" si="4"/>
        <v>172</v>
      </c>
      <c r="C287" t="s">
        <v>560</v>
      </c>
      <c r="D287" t="s">
        <v>234</v>
      </c>
      <c r="E287" t="s">
        <v>18</v>
      </c>
      <c r="F287" t="s">
        <v>32</v>
      </c>
      <c r="H287" s="63">
        <v>280</v>
      </c>
      <c r="I287" s="4">
        <v>255</v>
      </c>
      <c r="J287" s="7">
        <v>0.9107142857142857</v>
      </c>
    </row>
    <row r="288" spans="2:10" x14ac:dyDescent="0.2">
      <c r="B288">
        <f t="shared" si="4"/>
        <v>172</v>
      </c>
      <c r="C288" t="s">
        <v>184</v>
      </c>
      <c r="D288" t="s">
        <v>234</v>
      </c>
      <c r="E288" t="s">
        <v>18</v>
      </c>
      <c r="F288" t="s">
        <v>28</v>
      </c>
      <c r="H288" s="63">
        <v>280</v>
      </c>
      <c r="I288" s="4">
        <v>235</v>
      </c>
      <c r="J288" s="7">
        <v>0.8392857142857143</v>
      </c>
    </row>
    <row r="289" spans="2:10" x14ac:dyDescent="0.2">
      <c r="B289">
        <f t="shared" si="4"/>
        <v>172</v>
      </c>
      <c r="C289" t="s">
        <v>312</v>
      </c>
      <c r="D289" t="s">
        <v>234</v>
      </c>
      <c r="E289" t="s">
        <v>18</v>
      </c>
      <c r="F289" t="s">
        <v>152</v>
      </c>
      <c r="H289" s="63">
        <v>280</v>
      </c>
      <c r="I289" s="4">
        <v>195</v>
      </c>
      <c r="J289" s="7">
        <v>0.6964285714285714</v>
      </c>
    </row>
    <row r="290" spans="2:10" x14ac:dyDescent="0.2">
      <c r="B290">
        <f t="shared" si="4"/>
        <v>172</v>
      </c>
      <c r="C290" t="s">
        <v>351</v>
      </c>
      <c r="D290" t="s">
        <v>234</v>
      </c>
      <c r="E290" t="s">
        <v>18</v>
      </c>
      <c r="F290" t="s">
        <v>153</v>
      </c>
      <c r="H290" s="63">
        <v>280</v>
      </c>
      <c r="I290" s="4">
        <v>263.33333333333331</v>
      </c>
      <c r="J290" s="7">
        <v>0.94047619047619035</v>
      </c>
    </row>
    <row r="291" spans="2:10" x14ac:dyDescent="0.2">
      <c r="B291">
        <f t="shared" si="4"/>
        <v>186</v>
      </c>
      <c r="C291" t="s">
        <v>723</v>
      </c>
      <c r="D291" t="s">
        <v>234</v>
      </c>
      <c r="E291" t="s">
        <v>18</v>
      </c>
      <c r="F291" t="s">
        <v>155</v>
      </c>
      <c r="H291" s="63">
        <v>275</v>
      </c>
      <c r="I291" s="4">
        <v>222.5</v>
      </c>
      <c r="J291" s="7">
        <v>0.80909090909090908</v>
      </c>
    </row>
    <row r="292" spans="2:10" x14ac:dyDescent="0.2">
      <c r="B292">
        <f t="shared" si="4"/>
        <v>186</v>
      </c>
      <c r="C292" t="s">
        <v>794</v>
      </c>
      <c r="D292" t="s">
        <v>234</v>
      </c>
      <c r="E292" t="s">
        <v>18</v>
      </c>
      <c r="F292" t="s">
        <v>223</v>
      </c>
      <c r="H292" s="63">
        <v>275</v>
      </c>
      <c r="I292" s="4">
        <v>211.66666666666666</v>
      </c>
      <c r="J292" s="7">
        <v>0.76969696969696966</v>
      </c>
    </row>
    <row r="293" spans="2:10" x14ac:dyDescent="0.2">
      <c r="B293">
        <f t="shared" si="4"/>
        <v>186</v>
      </c>
      <c r="C293" t="s">
        <v>337</v>
      </c>
      <c r="D293" t="s">
        <v>234</v>
      </c>
      <c r="E293" t="s">
        <v>18</v>
      </c>
      <c r="F293" t="s">
        <v>36</v>
      </c>
      <c r="H293" s="63">
        <v>275</v>
      </c>
      <c r="I293" s="4">
        <v>255</v>
      </c>
      <c r="J293" s="7">
        <v>0.92727272727272725</v>
      </c>
    </row>
    <row r="294" spans="2:10" x14ac:dyDescent="0.2">
      <c r="B294">
        <f t="shared" si="4"/>
        <v>186</v>
      </c>
      <c r="C294" t="s">
        <v>297</v>
      </c>
      <c r="D294" t="s">
        <v>234</v>
      </c>
      <c r="E294" t="s">
        <v>18</v>
      </c>
      <c r="F294" t="s">
        <v>23</v>
      </c>
      <c r="H294" s="63">
        <v>275</v>
      </c>
      <c r="I294" s="4">
        <v>258.33333333333331</v>
      </c>
      <c r="J294" s="7">
        <v>0.93939393939393934</v>
      </c>
    </row>
    <row r="295" spans="2:10" x14ac:dyDescent="0.2">
      <c r="B295">
        <f t="shared" si="4"/>
        <v>186</v>
      </c>
      <c r="C295" t="s">
        <v>489</v>
      </c>
      <c r="D295" t="s">
        <v>234</v>
      </c>
      <c r="E295" t="s">
        <v>18</v>
      </c>
      <c r="F295" t="s">
        <v>220</v>
      </c>
      <c r="H295" s="63">
        <v>275</v>
      </c>
      <c r="I295" s="4">
        <v>245</v>
      </c>
      <c r="J295" s="7">
        <v>0.89090909090909087</v>
      </c>
    </row>
    <row r="296" spans="2:10" x14ac:dyDescent="0.2">
      <c r="B296">
        <f t="shared" si="4"/>
        <v>186</v>
      </c>
      <c r="C296" t="s">
        <v>289</v>
      </c>
      <c r="D296" t="s">
        <v>234</v>
      </c>
      <c r="E296" t="s">
        <v>18</v>
      </c>
      <c r="F296" t="s">
        <v>42</v>
      </c>
      <c r="H296" s="63">
        <v>275</v>
      </c>
      <c r="I296" s="4">
        <v>252.5</v>
      </c>
      <c r="J296" s="7">
        <v>0.91818181818181821</v>
      </c>
    </row>
    <row r="297" spans="2:10" x14ac:dyDescent="0.2">
      <c r="B297">
        <f t="shared" si="4"/>
        <v>186</v>
      </c>
      <c r="C297" t="s">
        <v>502</v>
      </c>
      <c r="D297" t="s">
        <v>234</v>
      </c>
      <c r="E297" t="s">
        <v>18</v>
      </c>
      <c r="F297" t="s">
        <v>221</v>
      </c>
      <c r="H297" s="63">
        <v>275</v>
      </c>
      <c r="I297" s="4">
        <v>215.83333333333334</v>
      </c>
      <c r="J297" s="7">
        <v>0.78484848484848491</v>
      </c>
    </row>
    <row r="298" spans="2:10" x14ac:dyDescent="0.2">
      <c r="B298">
        <f t="shared" si="4"/>
        <v>193</v>
      </c>
      <c r="C298" t="s">
        <v>972</v>
      </c>
      <c r="D298" t="s">
        <v>234</v>
      </c>
      <c r="E298" t="s">
        <v>18</v>
      </c>
      <c r="F298" t="s">
        <v>53</v>
      </c>
      <c r="H298" s="63">
        <v>270</v>
      </c>
      <c r="I298" s="4">
        <v>235</v>
      </c>
      <c r="J298" s="7">
        <v>0.87037037037037035</v>
      </c>
    </row>
    <row r="299" spans="2:10" x14ac:dyDescent="0.2">
      <c r="B299">
        <f t="shared" si="4"/>
        <v>193</v>
      </c>
      <c r="C299" t="s">
        <v>737</v>
      </c>
      <c r="D299" t="s">
        <v>234</v>
      </c>
      <c r="E299" t="s">
        <v>18</v>
      </c>
      <c r="F299" t="s">
        <v>39</v>
      </c>
      <c r="H299" s="63">
        <v>270</v>
      </c>
      <c r="I299" s="4">
        <v>241.25</v>
      </c>
      <c r="J299" s="7">
        <v>0.89351851851851849</v>
      </c>
    </row>
    <row r="300" spans="2:10" x14ac:dyDescent="0.2">
      <c r="B300">
        <f t="shared" si="4"/>
        <v>193</v>
      </c>
      <c r="C300" t="s">
        <v>873</v>
      </c>
      <c r="D300" t="s">
        <v>234</v>
      </c>
      <c r="E300" t="s">
        <v>18</v>
      </c>
      <c r="F300" t="s">
        <v>46</v>
      </c>
      <c r="H300" s="63">
        <v>270</v>
      </c>
      <c r="I300" s="4">
        <v>255</v>
      </c>
      <c r="J300" s="7">
        <v>0.94444444444444442</v>
      </c>
    </row>
    <row r="301" spans="2:10" x14ac:dyDescent="0.2">
      <c r="B301">
        <f t="shared" si="4"/>
        <v>193</v>
      </c>
      <c r="C301" t="s">
        <v>973</v>
      </c>
      <c r="D301" t="s">
        <v>234</v>
      </c>
      <c r="E301" t="s">
        <v>18</v>
      </c>
      <c r="F301" t="s">
        <v>53</v>
      </c>
      <c r="H301" s="63">
        <v>270</v>
      </c>
      <c r="I301" s="4">
        <v>212.5</v>
      </c>
      <c r="J301" s="7">
        <v>0.78703703703703709</v>
      </c>
    </row>
    <row r="302" spans="2:10" x14ac:dyDescent="0.2">
      <c r="B302">
        <f t="shared" si="4"/>
        <v>193</v>
      </c>
      <c r="C302" t="s">
        <v>377</v>
      </c>
      <c r="D302" t="s">
        <v>234</v>
      </c>
      <c r="E302" t="s">
        <v>110</v>
      </c>
      <c r="F302" t="s">
        <v>232</v>
      </c>
      <c r="H302" s="63">
        <v>260</v>
      </c>
      <c r="I302" s="4">
        <v>218.33333333333334</v>
      </c>
      <c r="J302" s="7">
        <v>0.83974358974358976</v>
      </c>
    </row>
    <row r="303" spans="2:10" x14ac:dyDescent="0.2">
      <c r="B303" t="str">
        <f t="shared" si="4"/>
        <v/>
      </c>
      <c r="E303" t="s">
        <v>18</v>
      </c>
      <c r="F303" t="s">
        <v>25</v>
      </c>
      <c r="G303" t="s">
        <v>232</v>
      </c>
      <c r="H303" s="63">
        <v>270</v>
      </c>
      <c r="I303" s="4">
        <v>204</v>
      </c>
      <c r="J303" s="7">
        <v>0.75555555555555554</v>
      </c>
    </row>
    <row r="304" spans="2:10" x14ac:dyDescent="0.2">
      <c r="B304">
        <f t="shared" si="4"/>
        <v>193</v>
      </c>
      <c r="C304" t="s">
        <v>352</v>
      </c>
      <c r="D304" t="s">
        <v>234</v>
      </c>
      <c r="E304" t="s">
        <v>18</v>
      </c>
      <c r="F304" t="s">
        <v>153</v>
      </c>
      <c r="H304" s="63">
        <v>270</v>
      </c>
      <c r="I304" s="4">
        <v>243.33333333333334</v>
      </c>
      <c r="J304" s="7">
        <v>0.90123456790123457</v>
      </c>
    </row>
    <row r="305" spans="2:10" x14ac:dyDescent="0.2">
      <c r="B305">
        <f t="shared" si="4"/>
        <v>193</v>
      </c>
      <c r="C305" t="s">
        <v>326</v>
      </c>
      <c r="D305" t="s">
        <v>234</v>
      </c>
      <c r="E305" t="s">
        <v>18</v>
      </c>
      <c r="F305" t="s">
        <v>29</v>
      </c>
      <c r="H305" s="63">
        <v>270</v>
      </c>
      <c r="I305" s="4">
        <v>172.5</v>
      </c>
      <c r="J305" s="7">
        <v>0.63888888888888884</v>
      </c>
    </row>
    <row r="306" spans="2:10" x14ac:dyDescent="0.2">
      <c r="B306">
        <f t="shared" si="4"/>
        <v>200</v>
      </c>
      <c r="C306" t="s">
        <v>696</v>
      </c>
      <c r="D306" t="s">
        <v>234</v>
      </c>
      <c r="E306" t="s">
        <v>110</v>
      </c>
      <c r="F306" t="s">
        <v>227</v>
      </c>
      <c r="H306" s="63">
        <v>265</v>
      </c>
      <c r="I306" s="4">
        <v>233.33333333333334</v>
      </c>
      <c r="J306" s="7">
        <v>0.88050314465408808</v>
      </c>
    </row>
    <row r="307" spans="2:10" x14ac:dyDescent="0.2">
      <c r="B307" t="str">
        <f t="shared" si="4"/>
        <v/>
      </c>
      <c r="E307" t="s">
        <v>18</v>
      </c>
      <c r="F307" t="s">
        <v>45</v>
      </c>
      <c r="G307" t="s">
        <v>227</v>
      </c>
      <c r="H307" s="63">
        <v>235</v>
      </c>
      <c r="I307" s="4">
        <v>158.75</v>
      </c>
      <c r="J307" s="7">
        <v>0.67553191489361697</v>
      </c>
    </row>
    <row r="308" spans="2:10" x14ac:dyDescent="0.2">
      <c r="B308">
        <f t="shared" si="4"/>
        <v>200</v>
      </c>
      <c r="C308" t="s">
        <v>870</v>
      </c>
      <c r="D308" t="s">
        <v>234</v>
      </c>
      <c r="E308" t="s">
        <v>110</v>
      </c>
      <c r="F308" t="s">
        <v>231</v>
      </c>
      <c r="H308" s="63">
        <v>265</v>
      </c>
      <c r="I308" s="4">
        <v>251.66666666666666</v>
      </c>
      <c r="J308" s="7">
        <v>0.94968553459119498</v>
      </c>
    </row>
    <row r="309" spans="2:10" x14ac:dyDescent="0.2">
      <c r="B309" t="str">
        <f t="shared" si="4"/>
        <v/>
      </c>
      <c r="E309" t="s">
        <v>18</v>
      </c>
      <c r="F309" t="s">
        <v>223</v>
      </c>
      <c r="G309" t="s">
        <v>231</v>
      </c>
      <c r="H309" s="63">
        <v>260</v>
      </c>
      <c r="I309" s="4">
        <v>173.75</v>
      </c>
      <c r="J309" s="7">
        <v>0.66826923076923073</v>
      </c>
    </row>
    <row r="310" spans="2:10" x14ac:dyDescent="0.2">
      <c r="B310">
        <f t="shared" si="4"/>
        <v>200</v>
      </c>
      <c r="C310" t="s">
        <v>637</v>
      </c>
      <c r="D310" t="s">
        <v>234</v>
      </c>
      <c r="E310" t="s">
        <v>18</v>
      </c>
      <c r="F310" t="s">
        <v>20</v>
      </c>
      <c r="H310" s="63">
        <v>265</v>
      </c>
      <c r="I310" s="4">
        <v>226.66666666666666</v>
      </c>
      <c r="J310" s="7">
        <v>0.85534591194968546</v>
      </c>
    </row>
    <row r="311" spans="2:10" x14ac:dyDescent="0.2">
      <c r="B311">
        <f t="shared" si="4"/>
        <v>200</v>
      </c>
      <c r="C311" t="s">
        <v>939</v>
      </c>
      <c r="D311" t="s">
        <v>234</v>
      </c>
      <c r="E311" t="s">
        <v>18</v>
      </c>
      <c r="F311" t="s">
        <v>225</v>
      </c>
      <c r="H311" s="63">
        <v>265</v>
      </c>
      <c r="I311" s="4">
        <v>231.25</v>
      </c>
      <c r="J311" s="7">
        <v>0.87264150943396224</v>
      </c>
    </row>
    <row r="312" spans="2:10" x14ac:dyDescent="0.2">
      <c r="B312">
        <f t="shared" si="4"/>
        <v>200</v>
      </c>
      <c r="C312" t="s">
        <v>561</v>
      </c>
      <c r="D312" t="s">
        <v>234</v>
      </c>
      <c r="E312" t="s">
        <v>18</v>
      </c>
      <c r="F312" t="s">
        <v>32</v>
      </c>
      <c r="H312" s="63">
        <v>265</v>
      </c>
      <c r="I312" s="4">
        <v>215</v>
      </c>
      <c r="J312" s="7">
        <v>0.81132075471698117</v>
      </c>
    </row>
    <row r="313" spans="2:10" x14ac:dyDescent="0.2">
      <c r="B313">
        <f t="shared" si="4"/>
        <v>200</v>
      </c>
      <c r="C313" t="s">
        <v>199</v>
      </c>
      <c r="D313" t="s">
        <v>234</v>
      </c>
      <c r="E313" t="s">
        <v>110</v>
      </c>
      <c r="F313" t="s">
        <v>229</v>
      </c>
      <c r="H313" s="63">
        <v>265</v>
      </c>
      <c r="I313" s="4">
        <v>221.66666666666666</v>
      </c>
      <c r="J313" s="7">
        <v>0.83647798742138357</v>
      </c>
    </row>
    <row r="314" spans="2:10" x14ac:dyDescent="0.2">
      <c r="B314" t="str">
        <f t="shared" si="4"/>
        <v/>
      </c>
      <c r="E314" t="s">
        <v>18</v>
      </c>
      <c r="F314" t="s">
        <v>28</v>
      </c>
      <c r="G314" t="s">
        <v>229</v>
      </c>
      <c r="H314" s="63">
        <v>260</v>
      </c>
      <c r="I314" s="4">
        <v>238</v>
      </c>
      <c r="J314" s="7">
        <v>0.91538461538461535</v>
      </c>
    </row>
    <row r="315" spans="2:10" x14ac:dyDescent="0.2">
      <c r="B315">
        <f t="shared" si="4"/>
        <v>200</v>
      </c>
      <c r="C315" t="s">
        <v>353</v>
      </c>
      <c r="D315" t="s">
        <v>234</v>
      </c>
      <c r="E315" t="s">
        <v>18</v>
      </c>
      <c r="F315" t="s">
        <v>153</v>
      </c>
      <c r="H315" s="63">
        <v>265</v>
      </c>
      <c r="I315" s="4">
        <v>231.66666666666666</v>
      </c>
      <c r="J315" s="7">
        <v>0.87421383647798734</v>
      </c>
    </row>
    <row r="316" spans="2:10" x14ac:dyDescent="0.2">
      <c r="B316">
        <f t="shared" si="4"/>
        <v>207</v>
      </c>
      <c r="C316" t="s">
        <v>988</v>
      </c>
      <c r="D316" t="s">
        <v>234</v>
      </c>
      <c r="E316" t="s">
        <v>18</v>
      </c>
      <c r="F316" t="s">
        <v>51</v>
      </c>
      <c r="H316" s="63">
        <v>260</v>
      </c>
      <c r="I316" s="4">
        <v>230.83333333333334</v>
      </c>
      <c r="J316" s="7">
        <v>0.88782051282051289</v>
      </c>
    </row>
    <row r="317" spans="2:10" x14ac:dyDescent="0.2">
      <c r="B317">
        <f t="shared" si="4"/>
        <v>207</v>
      </c>
      <c r="C317" t="s">
        <v>681</v>
      </c>
      <c r="D317" t="s">
        <v>234</v>
      </c>
      <c r="E317" t="s">
        <v>18</v>
      </c>
      <c r="F317" t="s">
        <v>34</v>
      </c>
      <c r="H317" s="63">
        <v>260</v>
      </c>
      <c r="I317" s="4">
        <v>229.16666666666666</v>
      </c>
      <c r="J317" s="7">
        <v>0.88141025641025639</v>
      </c>
    </row>
    <row r="318" spans="2:10" x14ac:dyDescent="0.2">
      <c r="B318">
        <f t="shared" si="4"/>
        <v>207</v>
      </c>
      <c r="C318" t="s">
        <v>695</v>
      </c>
      <c r="D318" t="s">
        <v>234</v>
      </c>
      <c r="E318" t="s">
        <v>18</v>
      </c>
      <c r="F318" t="s">
        <v>45</v>
      </c>
      <c r="H318" s="63">
        <v>260</v>
      </c>
      <c r="I318" s="4">
        <v>208</v>
      </c>
      <c r="J318" s="7">
        <v>0.8</v>
      </c>
    </row>
    <row r="319" spans="2:10" x14ac:dyDescent="0.2">
      <c r="B319">
        <f t="shared" si="4"/>
        <v>207</v>
      </c>
      <c r="C319" t="s">
        <v>872</v>
      </c>
      <c r="D319" t="s">
        <v>234</v>
      </c>
      <c r="E319" t="s">
        <v>110</v>
      </c>
      <c r="F319" t="s">
        <v>227</v>
      </c>
      <c r="H319" s="63">
        <v>190</v>
      </c>
      <c r="I319" s="4">
        <v>135</v>
      </c>
      <c r="J319" s="7">
        <v>0.71052631578947367</v>
      </c>
    </row>
    <row r="320" spans="2:10" x14ac:dyDescent="0.2">
      <c r="B320" t="str">
        <f t="shared" si="4"/>
        <v/>
      </c>
      <c r="E320" t="s">
        <v>18</v>
      </c>
      <c r="F320" t="s">
        <v>46</v>
      </c>
      <c r="G320" t="s">
        <v>227</v>
      </c>
      <c r="H320" s="63">
        <v>260</v>
      </c>
      <c r="I320" s="4">
        <v>237.85714285714286</v>
      </c>
      <c r="J320" s="7">
        <v>0.9148351648351648</v>
      </c>
    </row>
    <row r="321" spans="2:10" x14ac:dyDescent="0.2">
      <c r="B321">
        <f t="shared" si="4"/>
        <v>207</v>
      </c>
      <c r="C321" t="s">
        <v>971</v>
      </c>
      <c r="D321" t="s">
        <v>234</v>
      </c>
      <c r="E321" t="s">
        <v>18</v>
      </c>
      <c r="F321" t="s">
        <v>53</v>
      </c>
      <c r="H321" s="63">
        <v>260</v>
      </c>
      <c r="I321" s="4">
        <v>223</v>
      </c>
      <c r="J321" s="7">
        <v>0.85769230769230764</v>
      </c>
    </row>
    <row r="322" spans="2:10" x14ac:dyDescent="0.2">
      <c r="B322">
        <f t="shared" si="4"/>
        <v>207</v>
      </c>
      <c r="C322" t="s">
        <v>755</v>
      </c>
      <c r="D322" t="s">
        <v>234</v>
      </c>
      <c r="E322" t="s">
        <v>110</v>
      </c>
      <c r="F322" t="s">
        <v>230</v>
      </c>
      <c r="H322" s="63">
        <v>260</v>
      </c>
      <c r="I322" s="4">
        <v>230</v>
      </c>
      <c r="J322" s="7">
        <v>0.88461538461538458</v>
      </c>
    </row>
    <row r="323" spans="2:10" x14ac:dyDescent="0.2">
      <c r="B323" t="str">
        <f t="shared" si="4"/>
        <v/>
      </c>
      <c r="E323" t="s">
        <v>18</v>
      </c>
      <c r="F323" t="s">
        <v>158</v>
      </c>
      <c r="G323" t="s">
        <v>230</v>
      </c>
      <c r="H323" s="63">
        <v>190</v>
      </c>
      <c r="I323" s="4">
        <v>171.66666666666666</v>
      </c>
      <c r="J323" s="7">
        <v>0.90350877192982448</v>
      </c>
    </row>
    <row r="324" spans="2:10" x14ac:dyDescent="0.2">
      <c r="B324">
        <f t="shared" si="4"/>
        <v>207</v>
      </c>
      <c r="C324" t="s">
        <v>826</v>
      </c>
      <c r="D324" t="s">
        <v>234</v>
      </c>
      <c r="E324" t="s">
        <v>110</v>
      </c>
      <c r="F324" t="s">
        <v>230</v>
      </c>
      <c r="H324" s="63">
        <v>260</v>
      </c>
      <c r="I324" s="4">
        <v>243.33333333333334</v>
      </c>
      <c r="J324" s="7">
        <v>0.9358974358974359</v>
      </c>
    </row>
    <row r="325" spans="2:10" x14ac:dyDescent="0.2">
      <c r="B325" t="str">
        <f t="shared" ref="B325:B388" si="5">IF(OR(ISBLANK(C325),C325="Grand Total"),"",VLOOKUP(C325,tRank,3,FALSE))</f>
        <v/>
      </c>
      <c r="E325" t="s">
        <v>18</v>
      </c>
      <c r="F325" t="s">
        <v>48</v>
      </c>
      <c r="G325" t="s">
        <v>230</v>
      </c>
      <c r="H325" s="63">
        <v>205</v>
      </c>
      <c r="I325" s="4">
        <v>197</v>
      </c>
      <c r="J325" s="7">
        <v>0.96097560975609753</v>
      </c>
    </row>
    <row r="326" spans="2:10" x14ac:dyDescent="0.2">
      <c r="B326">
        <f t="shared" si="5"/>
        <v>207</v>
      </c>
      <c r="C326" t="s">
        <v>738</v>
      </c>
      <c r="D326" t="s">
        <v>234</v>
      </c>
      <c r="E326" t="s">
        <v>18</v>
      </c>
      <c r="F326" t="s">
        <v>39</v>
      </c>
      <c r="H326" s="63">
        <v>260</v>
      </c>
      <c r="I326" s="4">
        <v>223.75</v>
      </c>
      <c r="J326" s="7">
        <v>0.86057692307692313</v>
      </c>
    </row>
    <row r="327" spans="2:10" x14ac:dyDescent="0.2">
      <c r="B327">
        <f t="shared" si="5"/>
        <v>207</v>
      </c>
      <c r="C327" t="s">
        <v>669</v>
      </c>
      <c r="D327" t="s">
        <v>234</v>
      </c>
      <c r="E327" t="s">
        <v>110</v>
      </c>
      <c r="F327" t="s">
        <v>226</v>
      </c>
      <c r="H327" s="63">
        <v>260</v>
      </c>
      <c r="I327" s="4">
        <v>250</v>
      </c>
      <c r="J327" s="7">
        <v>0.96153846153846156</v>
      </c>
    </row>
    <row r="328" spans="2:10" x14ac:dyDescent="0.2">
      <c r="B328" t="str">
        <f t="shared" si="5"/>
        <v/>
      </c>
      <c r="E328" t="s">
        <v>18</v>
      </c>
      <c r="F328" t="s">
        <v>146</v>
      </c>
      <c r="G328" t="s">
        <v>226</v>
      </c>
      <c r="H328" s="63">
        <v>260</v>
      </c>
      <c r="I328" s="4">
        <v>155</v>
      </c>
      <c r="J328" s="7">
        <v>0.59615384615384615</v>
      </c>
    </row>
    <row r="329" spans="2:10" x14ac:dyDescent="0.2">
      <c r="B329">
        <f t="shared" si="5"/>
        <v>207</v>
      </c>
      <c r="C329" t="s">
        <v>562</v>
      </c>
      <c r="D329" t="s">
        <v>234</v>
      </c>
      <c r="E329" t="s">
        <v>18</v>
      </c>
      <c r="F329" t="s">
        <v>32</v>
      </c>
      <c r="H329" s="63">
        <v>260</v>
      </c>
      <c r="I329" s="4">
        <v>245</v>
      </c>
      <c r="J329" s="7">
        <v>0.94230769230769229</v>
      </c>
    </row>
    <row r="330" spans="2:10" x14ac:dyDescent="0.2">
      <c r="B330">
        <f t="shared" si="5"/>
        <v>207</v>
      </c>
      <c r="C330" t="s">
        <v>490</v>
      </c>
      <c r="D330" t="s">
        <v>234</v>
      </c>
      <c r="E330" t="s">
        <v>18</v>
      </c>
      <c r="F330" t="s">
        <v>220</v>
      </c>
      <c r="H330" s="63">
        <v>260</v>
      </c>
      <c r="I330" s="4">
        <v>233.75</v>
      </c>
      <c r="J330" s="7">
        <v>0.89903846153846156</v>
      </c>
    </row>
    <row r="331" spans="2:10" x14ac:dyDescent="0.2">
      <c r="B331">
        <f t="shared" si="5"/>
        <v>207</v>
      </c>
      <c r="C331" t="s">
        <v>274</v>
      </c>
      <c r="D331" t="s">
        <v>234</v>
      </c>
      <c r="E331" t="s">
        <v>18</v>
      </c>
      <c r="F331" t="s">
        <v>17</v>
      </c>
      <c r="H331" s="63">
        <v>260</v>
      </c>
      <c r="I331" s="4">
        <v>191.25</v>
      </c>
      <c r="J331" s="7">
        <v>0.73557692307692313</v>
      </c>
    </row>
    <row r="332" spans="2:10" x14ac:dyDescent="0.2">
      <c r="B332">
        <f t="shared" si="5"/>
        <v>207</v>
      </c>
      <c r="C332" t="s">
        <v>313</v>
      </c>
      <c r="D332" t="s">
        <v>234</v>
      </c>
      <c r="E332" t="s">
        <v>110</v>
      </c>
      <c r="F332" t="s">
        <v>228</v>
      </c>
      <c r="H332" s="63">
        <v>260</v>
      </c>
      <c r="I332" s="4">
        <v>226.66666666666666</v>
      </c>
      <c r="J332" s="7">
        <v>0.87179487179487181</v>
      </c>
    </row>
    <row r="333" spans="2:10" x14ac:dyDescent="0.2">
      <c r="B333" t="str">
        <f t="shared" si="5"/>
        <v/>
      </c>
      <c r="E333" t="s">
        <v>18</v>
      </c>
      <c r="F333" t="s">
        <v>152</v>
      </c>
      <c r="G333" t="s">
        <v>228</v>
      </c>
      <c r="H333" s="63">
        <v>220</v>
      </c>
      <c r="I333" s="4">
        <v>160</v>
      </c>
      <c r="J333" s="7">
        <v>0.72727272727272729</v>
      </c>
    </row>
    <row r="334" spans="2:10" x14ac:dyDescent="0.2">
      <c r="B334">
        <f t="shared" si="5"/>
        <v>207</v>
      </c>
      <c r="C334" t="s">
        <v>541</v>
      </c>
      <c r="D334" t="s">
        <v>234</v>
      </c>
      <c r="E334" t="s">
        <v>110</v>
      </c>
      <c r="F334" t="s">
        <v>230</v>
      </c>
      <c r="H334" s="63">
        <v>250</v>
      </c>
      <c r="I334" s="4">
        <v>228.33333333333334</v>
      </c>
      <c r="J334" s="7">
        <v>0.91333333333333333</v>
      </c>
    </row>
    <row r="335" spans="2:10" x14ac:dyDescent="0.2">
      <c r="B335" t="str">
        <f t="shared" si="5"/>
        <v/>
      </c>
      <c r="E335" t="s">
        <v>18</v>
      </c>
      <c r="F335" t="s">
        <v>38</v>
      </c>
      <c r="G335" t="s">
        <v>230</v>
      </c>
      <c r="H335" s="63">
        <v>260</v>
      </c>
      <c r="I335" s="4">
        <v>225</v>
      </c>
      <c r="J335" s="7">
        <v>0.86538461538461542</v>
      </c>
    </row>
    <row r="336" spans="2:10" x14ac:dyDescent="0.2">
      <c r="B336">
        <f t="shared" si="5"/>
        <v>207</v>
      </c>
      <c r="C336" t="s">
        <v>446</v>
      </c>
      <c r="D336" t="s">
        <v>234</v>
      </c>
      <c r="E336" t="s">
        <v>18</v>
      </c>
      <c r="F336" t="s">
        <v>44</v>
      </c>
      <c r="H336" s="63">
        <v>260</v>
      </c>
      <c r="I336" s="4">
        <v>207</v>
      </c>
      <c r="J336" s="7">
        <v>0.7961538461538461</v>
      </c>
    </row>
    <row r="337" spans="2:10" x14ac:dyDescent="0.2">
      <c r="B337">
        <f t="shared" si="5"/>
        <v>207</v>
      </c>
      <c r="C337" t="s">
        <v>542</v>
      </c>
      <c r="D337" t="s">
        <v>234</v>
      </c>
      <c r="E337" t="s">
        <v>18</v>
      </c>
      <c r="F337" t="s">
        <v>38</v>
      </c>
      <c r="H337" s="63">
        <v>260</v>
      </c>
      <c r="I337" s="4">
        <v>228.33333333333334</v>
      </c>
      <c r="J337" s="7">
        <v>0.87820512820512819</v>
      </c>
    </row>
    <row r="338" spans="2:10" x14ac:dyDescent="0.2">
      <c r="B338">
        <f t="shared" si="5"/>
        <v>207</v>
      </c>
      <c r="C338" t="s">
        <v>516</v>
      </c>
      <c r="D338" t="s">
        <v>234</v>
      </c>
      <c r="E338" t="s">
        <v>18</v>
      </c>
      <c r="F338" t="s">
        <v>41</v>
      </c>
      <c r="H338" s="63">
        <v>260</v>
      </c>
      <c r="I338" s="4">
        <v>215</v>
      </c>
      <c r="J338" s="7">
        <v>0.82692307692307687</v>
      </c>
    </row>
    <row r="339" spans="2:10" x14ac:dyDescent="0.2">
      <c r="B339">
        <f t="shared" si="5"/>
        <v>207</v>
      </c>
      <c r="C339" t="s">
        <v>311</v>
      </c>
      <c r="D339" t="s">
        <v>234</v>
      </c>
      <c r="E339" t="s">
        <v>110</v>
      </c>
      <c r="F339" t="s">
        <v>228</v>
      </c>
      <c r="H339" s="63">
        <v>260</v>
      </c>
      <c r="I339" s="4">
        <v>245</v>
      </c>
      <c r="J339" s="7">
        <v>0.94230769230769229</v>
      </c>
    </row>
    <row r="340" spans="2:10" x14ac:dyDescent="0.2">
      <c r="B340" t="str">
        <f t="shared" si="5"/>
        <v/>
      </c>
      <c r="E340" t="s">
        <v>18</v>
      </c>
      <c r="F340" t="s">
        <v>152</v>
      </c>
      <c r="G340" t="s">
        <v>228</v>
      </c>
      <c r="H340" s="63">
        <v>250</v>
      </c>
      <c r="I340" s="4">
        <v>218.33333333333334</v>
      </c>
      <c r="J340" s="7">
        <v>0.87333333333333341</v>
      </c>
    </row>
    <row r="341" spans="2:10" x14ac:dyDescent="0.2">
      <c r="B341">
        <f t="shared" si="5"/>
        <v>225</v>
      </c>
      <c r="C341" t="s">
        <v>765</v>
      </c>
      <c r="D341" t="s">
        <v>234</v>
      </c>
      <c r="E341" t="s">
        <v>18</v>
      </c>
      <c r="F341" t="s">
        <v>159</v>
      </c>
      <c r="H341" s="63">
        <v>255</v>
      </c>
      <c r="I341" s="4">
        <v>184</v>
      </c>
      <c r="J341" s="7">
        <v>0.72156862745098038</v>
      </c>
    </row>
    <row r="342" spans="2:10" x14ac:dyDescent="0.2">
      <c r="B342">
        <f t="shared" si="5"/>
        <v>225</v>
      </c>
      <c r="C342" t="s">
        <v>844</v>
      </c>
      <c r="D342" t="s">
        <v>234</v>
      </c>
      <c r="E342" t="s">
        <v>18</v>
      </c>
      <c r="F342" t="s">
        <v>49</v>
      </c>
      <c r="H342" s="63">
        <v>255</v>
      </c>
      <c r="I342" s="4">
        <v>202.5</v>
      </c>
      <c r="J342" s="7">
        <v>0.79411764705882348</v>
      </c>
    </row>
    <row r="343" spans="2:10" x14ac:dyDescent="0.2">
      <c r="B343">
        <f t="shared" si="5"/>
        <v>225</v>
      </c>
      <c r="C343" t="s">
        <v>860</v>
      </c>
      <c r="D343" t="s">
        <v>234</v>
      </c>
      <c r="E343" t="s">
        <v>18</v>
      </c>
      <c r="F343" t="s">
        <v>24</v>
      </c>
      <c r="H343" s="63">
        <v>255</v>
      </c>
      <c r="I343" s="4">
        <v>198.75</v>
      </c>
      <c r="J343" s="7">
        <v>0.77941176470588236</v>
      </c>
    </row>
    <row r="344" spans="2:10" x14ac:dyDescent="0.2">
      <c r="B344">
        <f t="shared" si="5"/>
        <v>225</v>
      </c>
      <c r="C344" t="s">
        <v>378</v>
      </c>
      <c r="D344" t="s">
        <v>234</v>
      </c>
      <c r="E344" t="s">
        <v>18</v>
      </c>
      <c r="F344" t="s">
        <v>25</v>
      </c>
      <c r="H344" s="63">
        <v>255</v>
      </c>
      <c r="I344" s="4">
        <v>207.5</v>
      </c>
      <c r="J344" s="7">
        <v>0.81372549019607843</v>
      </c>
    </row>
    <row r="345" spans="2:10" x14ac:dyDescent="0.2">
      <c r="B345">
        <f t="shared" si="5"/>
        <v>229</v>
      </c>
      <c r="C345" t="s">
        <v>896</v>
      </c>
      <c r="D345" t="s">
        <v>234</v>
      </c>
      <c r="E345" t="s">
        <v>18</v>
      </c>
      <c r="F345" t="s">
        <v>222</v>
      </c>
      <c r="H345" s="63">
        <v>250</v>
      </c>
      <c r="I345" s="4">
        <v>235</v>
      </c>
      <c r="J345" s="7">
        <v>0.94</v>
      </c>
    </row>
    <row r="346" spans="2:10" x14ac:dyDescent="0.2">
      <c r="B346">
        <f t="shared" si="5"/>
        <v>229</v>
      </c>
      <c r="C346" t="s">
        <v>840</v>
      </c>
      <c r="D346" t="s">
        <v>234</v>
      </c>
      <c r="E346" t="s">
        <v>18</v>
      </c>
      <c r="F346" t="s">
        <v>49</v>
      </c>
      <c r="H346" s="63">
        <v>250</v>
      </c>
      <c r="I346" s="4">
        <v>234</v>
      </c>
      <c r="J346" s="7">
        <v>0.93600000000000005</v>
      </c>
    </row>
    <row r="347" spans="2:10" x14ac:dyDescent="0.2">
      <c r="B347">
        <f t="shared" si="5"/>
        <v>229</v>
      </c>
      <c r="C347" t="s">
        <v>782</v>
      </c>
      <c r="D347" t="s">
        <v>234</v>
      </c>
      <c r="E347" t="s">
        <v>18</v>
      </c>
      <c r="F347" t="s">
        <v>40</v>
      </c>
      <c r="H347" s="63">
        <v>250</v>
      </c>
      <c r="I347" s="4">
        <v>230</v>
      </c>
      <c r="J347" s="7">
        <v>0.92</v>
      </c>
    </row>
    <row r="348" spans="2:10" x14ac:dyDescent="0.2">
      <c r="B348">
        <f t="shared" si="5"/>
        <v>229</v>
      </c>
      <c r="C348" t="s">
        <v>694</v>
      </c>
      <c r="D348" t="s">
        <v>234</v>
      </c>
      <c r="E348" t="s">
        <v>18</v>
      </c>
      <c r="F348" t="s">
        <v>45</v>
      </c>
      <c r="H348" s="63">
        <v>250</v>
      </c>
      <c r="I348" s="4">
        <v>237</v>
      </c>
      <c r="J348" s="7">
        <v>0.94799999999999995</v>
      </c>
    </row>
    <row r="349" spans="2:10" x14ac:dyDescent="0.2">
      <c r="B349">
        <f t="shared" si="5"/>
        <v>229</v>
      </c>
      <c r="C349" t="s">
        <v>740</v>
      </c>
      <c r="D349" t="s">
        <v>234</v>
      </c>
      <c r="E349" t="s">
        <v>18</v>
      </c>
      <c r="F349" t="s">
        <v>39</v>
      </c>
      <c r="H349" s="63">
        <v>250</v>
      </c>
      <c r="I349" s="4">
        <v>236.66666666666666</v>
      </c>
      <c r="J349" s="7">
        <v>0.94666666666666666</v>
      </c>
    </row>
    <row r="350" spans="2:10" x14ac:dyDescent="0.2">
      <c r="B350">
        <f t="shared" si="5"/>
        <v>229</v>
      </c>
      <c r="C350" t="s">
        <v>619</v>
      </c>
      <c r="D350" t="s">
        <v>234</v>
      </c>
      <c r="E350" t="s">
        <v>18</v>
      </c>
      <c r="F350" t="s">
        <v>33</v>
      </c>
      <c r="H350" s="63">
        <v>250</v>
      </c>
      <c r="I350" s="4">
        <v>228.75</v>
      </c>
      <c r="J350" s="7">
        <v>0.91500000000000004</v>
      </c>
    </row>
    <row r="351" spans="2:10" x14ac:dyDescent="0.2">
      <c r="B351">
        <f t="shared" si="5"/>
        <v>229</v>
      </c>
      <c r="C351" t="s">
        <v>481</v>
      </c>
      <c r="D351" t="s">
        <v>234</v>
      </c>
      <c r="E351" t="s">
        <v>18</v>
      </c>
      <c r="F351" t="s">
        <v>35</v>
      </c>
      <c r="H351" s="63">
        <v>250</v>
      </c>
      <c r="I351" s="4">
        <v>172.5</v>
      </c>
      <c r="J351" s="7">
        <v>0.69</v>
      </c>
    </row>
    <row r="352" spans="2:10" x14ac:dyDescent="0.2">
      <c r="B352">
        <f t="shared" si="5"/>
        <v>229</v>
      </c>
      <c r="C352" t="s">
        <v>183</v>
      </c>
      <c r="D352" t="s">
        <v>234</v>
      </c>
      <c r="E352" t="s">
        <v>18</v>
      </c>
      <c r="F352" t="s">
        <v>28</v>
      </c>
      <c r="H352" s="63">
        <v>250</v>
      </c>
      <c r="I352" s="4">
        <v>190</v>
      </c>
      <c r="J352" s="7">
        <v>0.76</v>
      </c>
    </row>
    <row r="353" spans="2:10" x14ac:dyDescent="0.2">
      <c r="B353">
        <f t="shared" si="5"/>
        <v>229</v>
      </c>
      <c r="C353" t="s">
        <v>491</v>
      </c>
      <c r="D353" t="s">
        <v>234</v>
      </c>
      <c r="E353" t="s">
        <v>18</v>
      </c>
      <c r="F353" t="s">
        <v>220</v>
      </c>
      <c r="H353" s="63">
        <v>250</v>
      </c>
      <c r="I353" s="4">
        <v>218.75</v>
      </c>
      <c r="J353" s="7">
        <v>0.875</v>
      </c>
    </row>
    <row r="354" spans="2:10" x14ac:dyDescent="0.2">
      <c r="B354">
        <f t="shared" si="5"/>
        <v>229</v>
      </c>
      <c r="C354" t="s">
        <v>339</v>
      </c>
      <c r="D354" t="s">
        <v>234</v>
      </c>
      <c r="E354" t="s">
        <v>110</v>
      </c>
      <c r="F354" t="s">
        <v>228</v>
      </c>
      <c r="H354" s="63">
        <v>250</v>
      </c>
      <c r="I354" s="4">
        <v>213.33333333333334</v>
      </c>
      <c r="J354" s="7">
        <v>0.85333333333333339</v>
      </c>
    </row>
    <row r="355" spans="2:10" x14ac:dyDescent="0.2">
      <c r="B355" t="str">
        <f t="shared" si="5"/>
        <v/>
      </c>
      <c r="E355" t="s">
        <v>18</v>
      </c>
      <c r="F355" t="s">
        <v>36</v>
      </c>
      <c r="G355" t="s">
        <v>228</v>
      </c>
      <c r="H355" s="63">
        <v>190</v>
      </c>
      <c r="I355" s="4">
        <v>141.66666666666666</v>
      </c>
      <c r="J355" s="7">
        <v>0.74561403508771928</v>
      </c>
    </row>
    <row r="356" spans="2:10" x14ac:dyDescent="0.2">
      <c r="B356">
        <f t="shared" si="5"/>
        <v>229</v>
      </c>
      <c r="C356" t="s">
        <v>475</v>
      </c>
      <c r="D356" t="s">
        <v>234</v>
      </c>
      <c r="E356" t="s">
        <v>18</v>
      </c>
      <c r="F356" t="s">
        <v>35</v>
      </c>
      <c r="H356" s="63">
        <v>250</v>
      </c>
      <c r="I356" s="4">
        <v>225</v>
      </c>
      <c r="J356" s="7">
        <v>0.9</v>
      </c>
    </row>
    <row r="357" spans="2:10" x14ac:dyDescent="0.2">
      <c r="B357">
        <f t="shared" si="5"/>
        <v>229</v>
      </c>
      <c r="C357" t="s">
        <v>265</v>
      </c>
      <c r="D357" t="s">
        <v>234</v>
      </c>
      <c r="E357" t="s">
        <v>18</v>
      </c>
      <c r="F357" t="s">
        <v>21</v>
      </c>
      <c r="H357" s="63">
        <v>250</v>
      </c>
      <c r="I357" s="4">
        <v>175</v>
      </c>
      <c r="J357" s="7">
        <v>0.7</v>
      </c>
    </row>
    <row r="358" spans="2:10" x14ac:dyDescent="0.2">
      <c r="B358">
        <f t="shared" si="5"/>
        <v>241</v>
      </c>
      <c r="C358" t="s">
        <v>908</v>
      </c>
      <c r="D358" t="s">
        <v>234</v>
      </c>
      <c r="E358" t="s">
        <v>18</v>
      </c>
      <c r="F358" t="s">
        <v>52</v>
      </c>
      <c r="H358" s="63">
        <v>245</v>
      </c>
      <c r="I358" s="4">
        <v>208.75</v>
      </c>
      <c r="J358" s="7">
        <v>0.85204081632653061</v>
      </c>
    </row>
    <row r="359" spans="2:10" x14ac:dyDescent="0.2">
      <c r="B359">
        <f t="shared" si="5"/>
        <v>241</v>
      </c>
      <c r="C359" t="s">
        <v>895</v>
      </c>
      <c r="D359" t="s">
        <v>234</v>
      </c>
      <c r="E359" t="s">
        <v>18</v>
      </c>
      <c r="F359" t="s">
        <v>222</v>
      </c>
      <c r="H359" s="63">
        <v>245</v>
      </c>
      <c r="I359" s="4">
        <v>205</v>
      </c>
      <c r="J359" s="7">
        <v>0.83673469387755106</v>
      </c>
    </row>
    <row r="360" spans="2:10" x14ac:dyDescent="0.2">
      <c r="B360">
        <f t="shared" si="5"/>
        <v>241</v>
      </c>
      <c r="C360" t="s">
        <v>638</v>
      </c>
      <c r="D360" t="s">
        <v>234</v>
      </c>
      <c r="E360" t="s">
        <v>18</v>
      </c>
      <c r="F360" t="s">
        <v>20</v>
      </c>
      <c r="H360" s="63">
        <v>245</v>
      </c>
      <c r="I360" s="4">
        <v>201.66666666666666</v>
      </c>
      <c r="J360" s="7">
        <v>0.82312925170068019</v>
      </c>
    </row>
    <row r="361" spans="2:10" x14ac:dyDescent="0.2">
      <c r="B361">
        <f t="shared" si="5"/>
        <v>241</v>
      </c>
      <c r="C361" t="s">
        <v>599</v>
      </c>
      <c r="D361" t="s">
        <v>234</v>
      </c>
      <c r="E361" t="s">
        <v>110</v>
      </c>
      <c r="F361" t="s">
        <v>228</v>
      </c>
      <c r="H361" s="63">
        <v>245</v>
      </c>
      <c r="I361" s="4">
        <v>220</v>
      </c>
      <c r="J361" s="7">
        <v>0.89795918367346939</v>
      </c>
    </row>
    <row r="362" spans="2:10" x14ac:dyDescent="0.2">
      <c r="B362" t="str">
        <f t="shared" si="5"/>
        <v/>
      </c>
      <c r="E362" t="s">
        <v>18</v>
      </c>
      <c r="F362" t="s">
        <v>157</v>
      </c>
      <c r="G362" t="s">
        <v>228</v>
      </c>
      <c r="H362" s="63">
        <v>190</v>
      </c>
      <c r="I362" s="4">
        <v>158.75</v>
      </c>
      <c r="J362" s="7">
        <v>0.83552631578947367</v>
      </c>
    </row>
    <row r="363" spans="2:10" x14ac:dyDescent="0.2">
      <c r="B363">
        <f t="shared" si="5"/>
        <v>241</v>
      </c>
      <c r="C363" t="s">
        <v>520</v>
      </c>
      <c r="D363" t="s">
        <v>234</v>
      </c>
      <c r="E363" t="s">
        <v>18</v>
      </c>
      <c r="F363" t="s">
        <v>41</v>
      </c>
      <c r="H363" s="63">
        <v>245</v>
      </c>
      <c r="I363" s="4">
        <v>215</v>
      </c>
      <c r="J363" s="7">
        <v>0.87755102040816324</v>
      </c>
    </row>
    <row r="364" spans="2:10" x14ac:dyDescent="0.2">
      <c r="B364">
        <f t="shared" si="5"/>
        <v>246</v>
      </c>
      <c r="C364" t="s">
        <v>875</v>
      </c>
      <c r="D364" t="s">
        <v>234</v>
      </c>
      <c r="E364" t="s">
        <v>110</v>
      </c>
      <c r="F364" t="s">
        <v>227</v>
      </c>
      <c r="H364" s="63">
        <v>240</v>
      </c>
      <c r="I364" s="4">
        <v>216.66666666666666</v>
      </c>
      <c r="J364" s="7">
        <v>0.90277777777777779</v>
      </c>
    </row>
    <row r="365" spans="2:10" x14ac:dyDescent="0.2">
      <c r="B365" t="str">
        <f t="shared" si="5"/>
        <v/>
      </c>
      <c r="E365" t="s">
        <v>18</v>
      </c>
      <c r="F365" t="s">
        <v>46</v>
      </c>
      <c r="G365" t="s">
        <v>227</v>
      </c>
      <c r="H365" s="63">
        <v>230</v>
      </c>
      <c r="I365" s="4">
        <v>202.5</v>
      </c>
      <c r="J365" s="7">
        <v>0.88043478260869568</v>
      </c>
    </row>
    <row r="366" spans="2:10" x14ac:dyDescent="0.2">
      <c r="B366">
        <f t="shared" si="5"/>
        <v>246</v>
      </c>
      <c r="C366" t="s">
        <v>741</v>
      </c>
      <c r="D366" t="s">
        <v>234</v>
      </c>
      <c r="E366" t="s">
        <v>18</v>
      </c>
      <c r="F366" t="s">
        <v>39</v>
      </c>
      <c r="H366" s="63">
        <v>240</v>
      </c>
      <c r="I366" s="4">
        <v>235</v>
      </c>
      <c r="J366" s="7">
        <v>0.97916666666666663</v>
      </c>
    </row>
    <row r="367" spans="2:10" x14ac:dyDescent="0.2">
      <c r="B367">
        <f t="shared" si="5"/>
        <v>246</v>
      </c>
      <c r="C367" t="s">
        <v>790</v>
      </c>
      <c r="D367" t="s">
        <v>234</v>
      </c>
      <c r="E367" t="s">
        <v>18</v>
      </c>
      <c r="F367" t="s">
        <v>27</v>
      </c>
      <c r="H367" s="63">
        <v>240</v>
      </c>
      <c r="I367" s="4">
        <v>205</v>
      </c>
      <c r="J367" s="7">
        <v>0.85416666666666663</v>
      </c>
    </row>
    <row r="368" spans="2:10" x14ac:dyDescent="0.2">
      <c r="B368">
        <f t="shared" si="5"/>
        <v>246</v>
      </c>
      <c r="C368" t="s">
        <v>753</v>
      </c>
      <c r="D368" t="s">
        <v>234</v>
      </c>
      <c r="E368" t="s">
        <v>18</v>
      </c>
      <c r="F368" t="s">
        <v>158</v>
      </c>
      <c r="H368" s="63">
        <v>240</v>
      </c>
      <c r="I368" s="4">
        <v>181.25</v>
      </c>
      <c r="J368" s="7">
        <v>0.75520833333333337</v>
      </c>
    </row>
    <row r="369" spans="2:10" x14ac:dyDescent="0.2">
      <c r="B369">
        <f t="shared" si="5"/>
        <v>246</v>
      </c>
      <c r="C369" t="s">
        <v>604</v>
      </c>
      <c r="D369" t="s">
        <v>234</v>
      </c>
      <c r="E369" t="s">
        <v>18</v>
      </c>
      <c r="F369" t="s">
        <v>31</v>
      </c>
      <c r="H369" s="63">
        <v>240</v>
      </c>
      <c r="I369" s="4">
        <v>215</v>
      </c>
      <c r="J369" s="7">
        <v>0.89583333333333337</v>
      </c>
    </row>
    <row r="370" spans="2:10" x14ac:dyDescent="0.2">
      <c r="B370">
        <f t="shared" si="5"/>
        <v>246</v>
      </c>
      <c r="C370" t="s">
        <v>993</v>
      </c>
      <c r="D370" t="s">
        <v>234</v>
      </c>
      <c r="E370" t="s">
        <v>18</v>
      </c>
      <c r="F370" t="s">
        <v>51</v>
      </c>
      <c r="H370" s="63">
        <v>240</v>
      </c>
      <c r="I370" s="4">
        <v>178.33333333333334</v>
      </c>
      <c r="J370" s="7">
        <v>0.74305555555555558</v>
      </c>
    </row>
    <row r="371" spans="2:10" x14ac:dyDescent="0.2">
      <c r="B371">
        <f t="shared" si="5"/>
        <v>246</v>
      </c>
      <c r="C371" t="s">
        <v>940</v>
      </c>
      <c r="D371" t="s">
        <v>234</v>
      </c>
      <c r="E371" t="s">
        <v>18</v>
      </c>
      <c r="F371" t="s">
        <v>225</v>
      </c>
      <c r="H371" s="63">
        <v>240</v>
      </c>
      <c r="I371" s="4">
        <v>211.66666666666666</v>
      </c>
      <c r="J371" s="7">
        <v>0.88194444444444442</v>
      </c>
    </row>
    <row r="372" spans="2:10" x14ac:dyDescent="0.2">
      <c r="B372">
        <f t="shared" si="5"/>
        <v>246</v>
      </c>
      <c r="C372" t="s">
        <v>683</v>
      </c>
      <c r="D372" t="s">
        <v>234</v>
      </c>
      <c r="E372" t="s">
        <v>18</v>
      </c>
      <c r="F372" t="s">
        <v>34</v>
      </c>
      <c r="H372" s="63">
        <v>240</v>
      </c>
      <c r="I372" s="4">
        <v>210</v>
      </c>
      <c r="J372" s="7">
        <v>0.875</v>
      </c>
    </row>
    <row r="373" spans="2:10" x14ac:dyDescent="0.2">
      <c r="B373">
        <f t="shared" si="5"/>
        <v>246</v>
      </c>
      <c r="C373" t="s">
        <v>929</v>
      </c>
      <c r="D373" t="s">
        <v>234</v>
      </c>
      <c r="E373" t="s">
        <v>110</v>
      </c>
      <c r="F373" t="s">
        <v>229</v>
      </c>
      <c r="H373" s="63">
        <v>240</v>
      </c>
      <c r="I373" s="4">
        <v>226.66666666666666</v>
      </c>
      <c r="J373" s="7">
        <v>0.94444444444444442</v>
      </c>
    </row>
    <row r="374" spans="2:10" x14ac:dyDescent="0.2">
      <c r="B374" t="str">
        <f t="shared" si="5"/>
        <v/>
      </c>
      <c r="E374" t="s">
        <v>18</v>
      </c>
      <c r="F374" t="s">
        <v>50</v>
      </c>
      <c r="G374" t="s">
        <v>229</v>
      </c>
      <c r="H374" s="63">
        <v>215</v>
      </c>
      <c r="I374" s="4">
        <v>165</v>
      </c>
      <c r="J374" s="7">
        <v>0.76744186046511631</v>
      </c>
    </row>
    <row r="375" spans="2:10" x14ac:dyDescent="0.2">
      <c r="B375">
        <f t="shared" si="5"/>
        <v>246</v>
      </c>
      <c r="C375" t="s">
        <v>662</v>
      </c>
      <c r="D375" t="s">
        <v>234</v>
      </c>
      <c r="E375" t="s">
        <v>18</v>
      </c>
      <c r="F375" t="s">
        <v>43</v>
      </c>
      <c r="H375" s="63">
        <v>240</v>
      </c>
      <c r="I375" s="4">
        <v>223.33333333333334</v>
      </c>
      <c r="J375" s="7">
        <v>0.93055555555555558</v>
      </c>
    </row>
    <row r="376" spans="2:10" x14ac:dyDescent="0.2">
      <c r="B376">
        <f t="shared" si="5"/>
        <v>246</v>
      </c>
      <c r="C376" t="s">
        <v>783</v>
      </c>
      <c r="D376" t="s">
        <v>234</v>
      </c>
      <c r="E376" t="s">
        <v>18</v>
      </c>
      <c r="F376" t="s">
        <v>40</v>
      </c>
      <c r="H376" s="63">
        <v>240</v>
      </c>
      <c r="I376" s="4">
        <v>196.66666666666666</v>
      </c>
      <c r="J376" s="7">
        <v>0.81944444444444442</v>
      </c>
    </row>
    <row r="377" spans="2:10" x14ac:dyDescent="0.2">
      <c r="B377">
        <f t="shared" si="5"/>
        <v>246</v>
      </c>
      <c r="C377" t="s">
        <v>253</v>
      </c>
      <c r="D377" t="s">
        <v>234</v>
      </c>
      <c r="E377" t="s">
        <v>110</v>
      </c>
      <c r="F377" t="s">
        <v>224</v>
      </c>
      <c r="H377" s="63">
        <v>175</v>
      </c>
      <c r="I377" s="4">
        <v>166.66666666666666</v>
      </c>
      <c r="J377" s="7">
        <v>0.95238095238095233</v>
      </c>
    </row>
    <row r="378" spans="2:10" x14ac:dyDescent="0.2">
      <c r="B378" t="str">
        <f t="shared" si="5"/>
        <v/>
      </c>
      <c r="E378" t="s">
        <v>18</v>
      </c>
      <c r="F378" t="s">
        <v>219</v>
      </c>
      <c r="G378" t="s">
        <v>224</v>
      </c>
      <c r="H378" s="63">
        <v>240</v>
      </c>
      <c r="I378" s="4">
        <v>193.75</v>
      </c>
      <c r="J378" s="7">
        <v>0.80729166666666663</v>
      </c>
    </row>
    <row r="379" spans="2:10" x14ac:dyDescent="0.2">
      <c r="B379">
        <f t="shared" si="5"/>
        <v>246</v>
      </c>
      <c r="C379" t="s">
        <v>398</v>
      </c>
      <c r="D379" t="s">
        <v>234</v>
      </c>
      <c r="E379" t="s">
        <v>18</v>
      </c>
      <c r="F379" t="s">
        <v>150</v>
      </c>
      <c r="H379" s="63">
        <v>240</v>
      </c>
      <c r="I379" s="4">
        <v>222</v>
      </c>
      <c r="J379" s="7">
        <v>0.92500000000000004</v>
      </c>
    </row>
    <row r="380" spans="2:10" x14ac:dyDescent="0.2">
      <c r="B380">
        <f t="shared" si="5"/>
        <v>246</v>
      </c>
      <c r="C380" t="s">
        <v>543</v>
      </c>
      <c r="D380" t="s">
        <v>234</v>
      </c>
      <c r="E380" t="s">
        <v>18</v>
      </c>
      <c r="F380" t="s">
        <v>38</v>
      </c>
      <c r="H380" s="63">
        <v>240</v>
      </c>
      <c r="I380" s="4">
        <v>200</v>
      </c>
      <c r="J380" s="7">
        <v>0.83333333333333337</v>
      </c>
    </row>
    <row r="381" spans="2:10" x14ac:dyDescent="0.2">
      <c r="B381">
        <f t="shared" si="5"/>
        <v>246</v>
      </c>
      <c r="C381" t="s">
        <v>563</v>
      </c>
      <c r="D381" t="s">
        <v>234</v>
      </c>
      <c r="E381" t="s">
        <v>18</v>
      </c>
      <c r="F381" t="s">
        <v>32</v>
      </c>
      <c r="H381" s="63">
        <v>240</v>
      </c>
      <c r="I381" s="4">
        <v>210</v>
      </c>
      <c r="J381" s="7">
        <v>0.875</v>
      </c>
    </row>
    <row r="382" spans="2:10" x14ac:dyDescent="0.2">
      <c r="B382">
        <f t="shared" si="5"/>
        <v>246</v>
      </c>
      <c r="C382" t="s">
        <v>252</v>
      </c>
      <c r="D382" t="s">
        <v>234</v>
      </c>
      <c r="E382" t="s">
        <v>18</v>
      </c>
      <c r="F382" t="s">
        <v>219</v>
      </c>
      <c r="H382" s="63">
        <v>240</v>
      </c>
      <c r="I382" s="4">
        <v>203.75</v>
      </c>
      <c r="J382" s="7">
        <v>0.84895833333333337</v>
      </c>
    </row>
    <row r="383" spans="2:10" x14ac:dyDescent="0.2">
      <c r="B383">
        <f t="shared" si="5"/>
        <v>246</v>
      </c>
      <c r="C383" t="s">
        <v>292</v>
      </c>
      <c r="D383" t="s">
        <v>234</v>
      </c>
      <c r="E383" t="s">
        <v>18</v>
      </c>
      <c r="F383" t="s">
        <v>42</v>
      </c>
      <c r="H383" s="63">
        <v>240</v>
      </c>
      <c r="I383" s="4">
        <v>218.33333333333334</v>
      </c>
      <c r="J383" s="7">
        <v>0.90972222222222221</v>
      </c>
    </row>
    <row r="384" spans="2:10" x14ac:dyDescent="0.2">
      <c r="B384">
        <f t="shared" si="5"/>
        <v>246</v>
      </c>
      <c r="C384" t="s">
        <v>299</v>
      </c>
      <c r="D384" t="s">
        <v>234</v>
      </c>
      <c r="E384" t="s">
        <v>18</v>
      </c>
      <c r="F384" t="s">
        <v>23</v>
      </c>
      <c r="H384" s="63">
        <v>240</v>
      </c>
      <c r="I384" s="4">
        <v>223.33333333333334</v>
      </c>
      <c r="J384" s="7">
        <v>0.93055555555555558</v>
      </c>
    </row>
    <row r="385" spans="2:10" x14ac:dyDescent="0.2">
      <c r="B385">
        <f t="shared" si="5"/>
        <v>246</v>
      </c>
      <c r="C385" t="s">
        <v>365</v>
      </c>
      <c r="D385" t="s">
        <v>234</v>
      </c>
      <c r="E385" t="s">
        <v>18</v>
      </c>
      <c r="F385" t="s">
        <v>30</v>
      </c>
      <c r="H385" s="63">
        <v>240</v>
      </c>
      <c r="I385" s="4">
        <v>227.5</v>
      </c>
      <c r="J385" s="7">
        <v>0.94791666666666663</v>
      </c>
    </row>
    <row r="386" spans="2:10" x14ac:dyDescent="0.2">
      <c r="B386">
        <f t="shared" si="5"/>
        <v>265</v>
      </c>
      <c r="C386" t="s">
        <v>166</v>
      </c>
      <c r="D386" t="s">
        <v>234</v>
      </c>
      <c r="E386" t="s">
        <v>18</v>
      </c>
      <c r="F386" t="s">
        <v>17</v>
      </c>
      <c r="H386" s="63">
        <v>235</v>
      </c>
      <c r="I386" s="4">
        <v>203.33333333333334</v>
      </c>
      <c r="J386" s="7">
        <v>0.86524822695035464</v>
      </c>
    </row>
    <row r="387" spans="2:10" x14ac:dyDescent="0.2">
      <c r="B387">
        <f t="shared" si="5"/>
        <v>265</v>
      </c>
      <c r="C387" t="s">
        <v>327</v>
      </c>
      <c r="D387" t="s">
        <v>234</v>
      </c>
      <c r="E387" t="s">
        <v>18</v>
      </c>
      <c r="F387" t="s">
        <v>29</v>
      </c>
      <c r="H387" s="63">
        <v>235</v>
      </c>
      <c r="I387" s="4">
        <v>128.75</v>
      </c>
      <c r="J387" s="7">
        <v>0.5478723404255319</v>
      </c>
    </row>
    <row r="388" spans="2:10" x14ac:dyDescent="0.2">
      <c r="B388">
        <f t="shared" si="5"/>
        <v>265</v>
      </c>
      <c r="C388" t="s">
        <v>476</v>
      </c>
      <c r="D388" t="s">
        <v>234</v>
      </c>
      <c r="E388" t="s">
        <v>18</v>
      </c>
      <c r="F388" t="s">
        <v>35</v>
      </c>
      <c r="H388" s="63">
        <v>235</v>
      </c>
      <c r="I388" s="4">
        <v>182</v>
      </c>
      <c r="J388" s="7">
        <v>0.77446808510638299</v>
      </c>
    </row>
    <row r="389" spans="2:10" x14ac:dyDescent="0.2">
      <c r="B389">
        <f t="shared" ref="B389:B452" si="6">IF(OR(ISBLANK(C389),C389="Grand Total"),"",VLOOKUP(C389,tRank,3,FALSE))</f>
        <v>265</v>
      </c>
      <c r="C389" t="s">
        <v>175</v>
      </c>
      <c r="D389" t="s">
        <v>234</v>
      </c>
      <c r="E389" t="s">
        <v>110</v>
      </c>
      <c r="F389" t="s">
        <v>224</v>
      </c>
      <c r="H389" s="63">
        <v>215</v>
      </c>
      <c r="I389" s="4">
        <v>185</v>
      </c>
      <c r="J389" s="7">
        <v>0.86046511627906974</v>
      </c>
    </row>
    <row r="390" spans="2:10" x14ac:dyDescent="0.2">
      <c r="B390" t="str">
        <f t="shared" si="6"/>
        <v/>
      </c>
      <c r="E390" t="s">
        <v>18</v>
      </c>
      <c r="F390" t="s">
        <v>21</v>
      </c>
      <c r="G390" t="s">
        <v>224</v>
      </c>
      <c r="H390" s="63">
        <v>235</v>
      </c>
      <c r="I390" s="4">
        <v>210</v>
      </c>
      <c r="J390" s="7">
        <v>0.8936170212765957</v>
      </c>
    </row>
    <row r="391" spans="2:10" x14ac:dyDescent="0.2">
      <c r="B391">
        <f t="shared" si="6"/>
        <v>265</v>
      </c>
      <c r="C391" t="s">
        <v>587</v>
      </c>
      <c r="D391" t="s">
        <v>234</v>
      </c>
      <c r="E391" t="s">
        <v>18</v>
      </c>
      <c r="F391" t="s">
        <v>30</v>
      </c>
      <c r="H391" s="63">
        <v>235</v>
      </c>
      <c r="I391" s="4">
        <v>196.66666666666666</v>
      </c>
      <c r="J391" s="7">
        <v>0.83687943262411346</v>
      </c>
    </row>
    <row r="392" spans="2:10" x14ac:dyDescent="0.2">
      <c r="B392">
        <f t="shared" si="6"/>
        <v>265</v>
      </c>
      <c r="C392" t="s">
        <v>324</v>
      </c>
      <c r="D392" t="s">
        <v>234</v>
      </c>
      <c r="E392" t="s">
        <v>18</v>
      </c>
      <c r="F392" t="s">
        <v>29</v>
      </c>
      <c r="H392" s="63">
        <v>235</v>
      </c>
      <c r="I392" s="4">
        <v>198.75</v>
      </c>
      <c r="J392" s="7">
        <v>0.8457446808510638</v>
      </c>
    </row>
    <row r="393" spans="2:10" x14ac:dyDescent="0.2">
      <c r="B393">
        <f t="shared" si="6"/>
        <v>265</v>
      </c>
      <c r="C393" t="s">
        <v>461</v>
      </c>
      <c r="D393" t="s">
        <v>234</v>
      </c>
      <c r="E393" t="s">
        <v>18</v>
      </c>
      <c r="F393" t="s">
        <v>26</v>
      </c>
      <c r="H393" s="63">
        <v>235</v>
      </c>
      <c r="I393" s="4">
        <v>215</v>
      </c>
      <c r="J393" s="7">
        <v>0.91489361702127658</v>
      </c>
    </row>
    <row r="394" spans="2:10" x14ac:dyDescent="0.2">
      <c r="B394">
        <f t="shared" si="6"/>
        <v>272</v>
      </c>
      <c r="C394" t="s">
        <v>752</v>
      </c>
      <c r="D394" t="s">
        <v>234</v>
      </c>
      <c r="E394" t="s">
        <v>18</v>
      </c>
      <c r="F394" t="s">
        <v>158</v>
      </c>
      <c r="H394" s="63">
        <v>230</v>
      </c>
      <c r="I394" s="4">
        <v>197.5</v>
      </c>
      <c r="J394" s="7">
        <v>0.85869565217391308</v>
      </c>
    </row>
    <row r="395" spans="2:10" x14ac:dyDescent="0.2">
      <c r="B395">
        <f t="shared" si="6"/>
        <v>272</v>
      </c>
      <c r="C395" t="s">
        <v>808</v>
      </c>
      <c r="D395" t="s">
        <v>234</v>
      </c>
      <c r="E395" t="s">
        <v>18</v>
      </c>
      <c r="F395" t="s">
        <v>37</v>
      </c>
      <c r="H395" s="63">
        <v>230</v>
      </c>
      <c r="I395" s="4">
        <v>186.25</v>
      </c>
      <c r="J395" s="7">
        <v>0.80978260869565222</v>
      </c>
    </row>
    <row r="396" spans="2:10" x14ac:dyDescent="0.2">
      <c r="B396">
        <f t="shared" si="6"/>
        <v>272</v>
      </c>
      <c r="C396" t="s">
        <v>721</v>
      </c>
      <c r="D396" t="s">
        <v>234</v>
      </c>
      <c r="E396" t="s">
        <v>18</v>
      </c>
      <c r="F396" t="s">
        <v>155</v>
      </c>
      <c r="H396" s="63">
        <v>230</v>
      </c>
      <c r="I396" s="4">
        <v>176</v>
      </c>
      <c r="J396" s="7">
        <v>0.76521739130434785</v>
      </c>
    </row>
    <row r="397" spans="2:10" x14ac:dyDescent="0.2">
      <c r="B397">
        <f t="shared" si="6"/>
        <v>272</v>
      </c>
      <c r="C397" t="s">
        <v>670</v>
      </c>
      <c r="D397" t="s">
        <v>234</v>
      </c>
      <c r="E397" t="s">
        <v>18</v>
      </c>
      <c r="F397" t="s">
        <v>146</v>
      </c>
      <c r="H397" s="63">
        <v>230</v>
      </c>
      <c r="I397" s="4">
        <v>136.66666666666666</v>
      </c>
      <c r="J397" s="7">
        <v>0.59420289855072461</v>
      </c>
    </row>
    <row r="398" spans="2:10" x14ac:dyDescent="0.2">
      <c r="B398">
        <f t="shared" si="6"/>
        <v>272</v>
      </c>
      <c r="C398" t="s">
        <v>813</v>
      </c>
      <c r="D398" t="s">
        <v>234</v>
      </c>
      <c r="E398" t="s">
        <v>110</v>
      </c>
      <c r="F398" t="s">
        <v>231</v>
      </c>
      <c r="H398" s="63">
        <v>230</v>
      </c>
      <c r="I398" s="4">
        <v>193.33333333333334</v>
      </c>
      <c r="J398" s="7">
        <v>0.84057971014492761</v>
      </c>
    </row>
    <row r="399" spans="2:10" x14ac:dyDescent="0.2">
      <c r="B399" t="str">
        <f t="shared" si="6"/>
        <v/>
      </c>
      <c r="E399" t="s">
        <v>18</v>
      </c>
      <c r="F399" t="s">
        <v>37</v>
      </c>
      <c r="G399" t="s">
        <v>231</v>
      </c>
      <c r="H399" s="63">
        <v>190</v>
      </c>
      <c r="I399" s="4">
        <v>155</v>
      </c>
      <c r="J399" s="7">
        <v>0.81578947368421051</v>
      </c>
    </row>
    <row r="400" spans="2:10" x14ac:dyDescent="0.2">
      <c r="B400">
        <f t="shared" si="6"/>
        <v>272</v>
      </c>
      <c r="C400" t="s">
        <v>795</v>
      </c>
      <c r="D400" t="s">
        <v>234</v>
      </c>
      <c r="E400" t="s">
        <v>18</v>
      </c>
      <c r="F400" t="s">
        <v>223</v>
      </c>
      <c r="H400" s="63">
        <v>230</v>
      </c>
      <c r="I400" s="4">
        <v>166.25</v>
      </c>
      <c r="J400" s="7">
        <v>0.72282608695652173</v>
      </c>
    </row>
    <row r="401" spans="2:10" x14ac:dyDescent="0.2">
      <c r="B401">
        <f t="shared" si="6"/>
        <v>272</v>
      </c>
      <c r="C401" t="s">
        <v>710</v>
      </c>
      <c r="D401" t="s">
        <v>234</v>
      </c>
      <c r="E401" t="s">
        <v>110</v>
      </c>
      <c r="F401" t="s">
        <v>226</v>
      </c>
      <c r="H401" s="63">
        <v>200</v>
      </c>
      <c r="I401" s="4">
        <v>193.33333333333334</v>
      </c>
      <c r="J401" s="7">
        <v>0.96666666666666667</v>
      </c>
    </row>
    <row r="402" spans="2:10" x14ac:dyDescent="0.2">
      <c r="B402" t="str">
        <f t="shared" si="6"/>
        <v/>
      </c>
      <c r="E402" t="s">
        <v>18</v>
      </c>
      <c r="F402" t="s">
        <v>27</v>
      </c>
      <c r="G402" t="s">
        <v>226</v>
      </c>
      <c r="H402" s="63">
        <v>230</v>
      </c>
      <c r="I402" s="4">
        <v>213.75</v>
      </c>
      <c r="J402" s="7">
        <v>0.92934782608695654</v>
      </c>
    </row>
    <row r="403" spans="2:10" x14ac:dyDescent="0.2">
      <c r="B403">
        <f t="shared" si="6"/>
        <v>272</v>
      </c>
      <c r="C403" t="s">
        <v>862</v>
      </c>
      <c r="D403" t="s">
        <v>234</v>
      </c>
      <c r="E403" t="s">
        <v>18</v>
      </c>
      <c r="F403" t="s">
        <v>24</v>
      </c>
      <c r="H403" s="63">
        <v>230</v>
      </c>
      <c r="I403" s="4">
        <v>193.33333333333334</v>
      </c>
      <c r="J403" s="7">
        <v>0.84057971014492761</v>
      </c>
    </row>
    <row r="404" spans="2:10" x14ac:dyDescent="0.2">
      <c r="B404">
        <f t="shared" si="6"/>
        <v>272</v>
      </c>
      <c r="C404" t="s">
        <v>766</v>
      </c>
      <c r="D404" t="s">
        <v>234</v>
      </c>
      <c r="E404" t="s">
        <v>18</v>
      </c>
      <c r="F404" t="s">
        <v>159</v>
      </c>
      <c r="H404" s="63">
        <v>230</v>
      </c>
      <c r="I404" s="4">
        <v>212.5</v>
      </c>
      <c r="J404" s="7">
        <v>0.92391304347826086</v>
      </c>
    </row>
    <row r="405" spans="2:10" x14ac:dyDescent="0.2">
      <c r="B405">
        <f t="shared" si="6"/>
        <v>272</v>
      </c>
      <c r="C405" t="s">
        <v>750</v>
      </c>
      <c r="D405" t="s">
        <v>234</v>
      </c>
      <c r="E405" t="s">
        <v>18</v>
      </c>
      <c r="F405" t="s">
        <v>158</v>
      </c>
      <c r="H405" s="63">
        <v>230</v>
      </c>
      <c r="I405" s="4">
        <v>150</v>
      </c>
      <c r="J405" s="7">
        <v>0.65217391304347827</v>
      </c>
    </row>
    <row r="406" spans="2:10" x14ac:dyDescent="0.2">
      <c r="B406">
        <f t="shared" si="6"/>
        <v>272</v>
      </c>
      <c r="C406" t="s">
        <v>747</v>
      </c>
      <c r="D406" t="s">
        <v>234</v>
      </c>
      <c r="E406" t="s">
        <v>18</v>
      </c>
      <c r="F406" t="s">
        <v>158</v>
      </c>
      <c r="H406" s="63">
        <v>230</v>
      </c>
      <c r="I406" s="4">
        <v>207.14285714285714</v>
      </c>
      <c r="J406" s="7">
        <v>0.90062111801242239</v>
      </c>
    </row>
    <row r="407" spans="2:10" x14ac:dyDescent="0.2">
      <c r="B407">
        <f t="shared" si="6"/>
        <v>272</v>
      </c>
      <c r="C407" t="s">
        <v>544</v>
      </c>
      <c r="D407" t="s">
        <v>234</v>
      </c>
      <c r="E407" t="s">
        <v>18</v>
      </c>
      <c r="F407" t="s">
        <v>38</v>
      </c>
      <c r="H407" s="63">
        <v>230</v>
      </c>
      <c r="I407" s="4">
        <v>230</v>
      </c>
      <c r="J407" s="7">
        <v>1</v>
      </c>
    </row>
    <row r="408" spans="2:10" x14ac:dyDescent="0.2">
      <c r="B408">
        <f t="shared" si="6"/>
        <v>272</v>
      </c>
      <c r="C408" t="s">
        <v>503</v>
      </c>
      <c r="D408" t="s">
        <v>234</v>
      </c>
      <c r="E408" t="s">
        <v>18</v>
      </c>
      <c r="F408" t="s">
        <v>221</v>
      </c>
      <c r="H408" s="63">
        <v>230</v>
      </c>
      <c r="I408" s="4">
        <v>198.75</v>
      </c>
      <c r="J408" s="7">
        <v>0.86413043478260865</v>
      </c>
    </row>
    <row r="409" spans="2:10" x14ac:dyDescent="0.2">
      <c r="B409">
        <f t="shared" si="6"/>
        <v>272</v>
      </c>
      <c r="C409" t="s">
        <v>300</v>
      </c>
      <c r="D409" t="s">
        <v>234</v>
      </c>
      <c r="E409" t="s">
        <v>18</v>
      </c>
      <c r="F409" t="s">
        <v>23</v>
      </c>
      <c r="H409" s="63">
        <v>230</v>
      </c>
      <c r="I409" s="4">
        <v>220</v>
      </c>
      <c r="J409" s="7">
        <v>0.95652173913043481</v>
      </c>
    </row>
    <row r="410" spans="2:10" x14ac:dyDescent="0.2">
      <c r="B410">
        <f t="shared" si="6"/>
        <v>272</v>
      </c>
      <c r="C410" t="s">
        <v>275</v>
      </c>
      <c r="D410" t="s">
        <v>234</v>
      </c>
      <c r="E410" t="s">
        <v>18</v>
      </c>
      <c r="F410" t="s">
        <v>17</v>
      </c>
      <c r="H410" s="63">
        <v>230</v>
      </c>
      <c r="I410" s="4">
        <v>191.66666666666666</v>
      </c>
      <c r="J410" s="7">
        <v>0.83333333333333326</v>
      </c>
    </row>
    <row r="411" spans="2:10" x14ac:dyDescent="0.2">
      <c r="B411">
        <f t="shared" si="6"/>
        <v>272</v>
      </c>
      <c r="C411" t="s">
        <v>595</v>
      </c>
      <c r="D411" t="s">
        <v>234</v>
      </c>
      <c r="E411" t="s">
        <v>18</v>
      </c>
      <c r="F411" t="s">
        <v>157</v>
      </c>
      <c r="H411" s="63">
        <v>230</v>
      </c>
      <c r="I411" s="4">
        <v>171</v>
      </c>
      <c r="J411" s="7">
        <v>0.74347826086956526</v>
      </c>
    </row>
    <row r="412" spans="2:10" x14ac:dyDescent="0.2">
      <c r="B412">
        <f t="shared" si="6"/>
        <v>272</v>
      </c>
      <c r="C412" t="s">
        <v>280</v>
      </c>
      <c r="D412" t="s">
        <v>234</v>
      </c>
      <c r="E412" t="s">
        <v>18</v>
      </c>
      <c r="F412" t="s">
        <v>28</v>
      </c>
      <c r="H412" s="63">
        <v>230</v>
      </c>
      <c r="I412" s="4">
        <v>188.75</v>
      </c>
      <c r="J412" s="7">
        <v>0.82065217391304346</v>
      </c>
    </row>
    <row r="413" spans="2:10" x14ac:dyDescent="0.2">
      <c r="B413">
        <f t="shared" si="6"/>
        <v>272</v>
      </c>
      <c r="C413" t="s">
        <v>447</v>
      </c>
      <c r="D413" t="s">
        <v>234</v>
      </c>
      <c r="E413" t="s">
        <v>18</v>
      </c>
      <c r="F413" t="s">
        <v>44</v>
      </c>
      <c r="H413" s="63">
        <v>230</v>
      </c>
      <c r="I413" s="4">
        <v>200</v>
      </c>
      <c r="J413" s="7">
        <v>0.86956521739130432</v>
      </c>
    </row>
    <row r="414" spans="2:10" x14ac:dyDescent="0.2">
      <c r="B414">
        <f t="shared" si="6"/>
        <v>272</v>
      </c>
      <c r="C414" t="s">
        <v>366</v>
      </c>
      <c r="D414" t="s">
        <v>234</v>
      </c>
      <c r="E414" t="s">
        <v>18</v>
      </c>
      <c r="F414" t="s">
        <v>30</v>
      </c>
      <c r="H414" s="63">
        <v>230</v>
      </c>
      <c r="I414" s="4">
        <v>188.33333333333334</v>
      </c>
      <c r="J414" s="7">
        <v>0.81884057971014501</v>
      </c>
    </row>
    <row r="415" spans="2:10" x14ac:dyDescent="0.2">
      <c r="B415">
        <f t="shared" si="6"/>
        <v>291</v>
      </c>
      <c r="C415" t="s">
        <v>878</v>
      </c>
      <c r="D415" t="s">
        <v>234</v>
      </c>
      <c r="E415" t="s">
        <v>18</v>
      </c>
      <c r="F415" t="s">
        <v>46</v>
      </c>
      <c r="H415" s="63">
        <v>225</v>
      </c>
      <c r="I415" s="4">
        <v>147.5</v>
      </c>
      <c r="J415" s="7">
        <v>0.65555555555555556</v>
      </c>
    </row>
    <row r="416" spans="2:10" x14ac:dyDescent="0.2">
      <c r="B416">
        <f t="shared" si="6"/>
        <v>291</v>
      </c>
      <c r="C416" t="s">
        <v>965</v>
      </c>
      <c r="D416" t="s">
        <v>234</v>
      </c>
      <c r="E416" t="s">
        <v>18</v>
      </c>
      <c r="F416" t="s">
        <v>47</v>
      </c>
      <c r="H416" s="63">
        <v>225</v>
      </c>
      <c r="I416" s="4">
        <v>175</v>
      </c>
      <c r="J416" s="7">
        <v>0.77777777777777779</v>
      </c>
    </row>
    <row r="417" spans="2:10" x14ac:dyDescent="0.2">
      <c r="B417">
        <f t="shared" si="6"/>
        <v>291</v>
      </c>
      <c r="C417" t="s">
        <v>907</v>
      </c>
      <c r="D417" t="s">
        <v>234</v>
      </c>
      <c r="E417" t="s">
        <v>18</v>
      </c>
      <c r="F417" t="s">
        <v>52</v>
      </c>
      <c r="H417" s="63">
        <v>225</v>
      </c>
      <c r="I417" s="4">
        <v>171.25</v>
      </c>
      <c r="J417" s="7">
        <v>0.76111111111111107</v>
      </c>
    </row>
    <row r="418" spans="2:10" x14ac:dyDescent="0.2">
      <c r="B418">
        <f t="shared" si="6"/>
        <v>291</v>
      </c>
      <c r="C418" t="s">
        <v>909</v>
      </c>
      <c r="D418" t="s">
        <v>234</v>
      </c>
      <c r="E418" t="s">
        <v>18</v>
      </c>
      <c r="F418" t="s">
        <v>52</v>
      </c>
      <c r="H418" s="63">
        <v>225</v>
      </c>
      <c r="I418" s="4">
        <v>187.5</v>
      </c>
      <c r="J418" s="7">
        <v>0.83333333333333337</v>
      </c>
    </row>
    <row r="419" spans="2:10" x14ac:dyDescent="0.2">
      <c r="B419">
        <f t="shared" si="6"/>
        <v>291</v>
      </c>
      <c r="C419" t="s">
        <v>994</v>
      </c>
      <c r="D419" t="s">
        <v>234</v>
      </c>
      <c r="E419" t="s">
        <v>18</v>
      </c>
      <c r="F419" t="s">
        <v>51</v>
      </c>
      <c r="H419" s="63">
        <v>225</v>
      </c>
      <c r="I419" s="4">
        <v>155</v>
      </c>
      <c r="J419" s="7">
        <v>0.68888888888888888</v>
      </c>
    </row>
    <row r="420" spans="2:10" x14ac:dyDescent="0.2">
      <c r="B420">
        <f t="shared" si="6"/>
        <v>291</v>
      </c>
      <c r="C420" t="s">
        <v>784</v>
      </c>
      <c r="D420" t="s">
        <v>234</v>
      </c>
      <c r="E420" t="s">
        <v>18</v>
      </c>
      <c r="F420" t="s">
        <v>40</v>
      </c>
      <c r="H420" s="63">
        <v>225</v>
      </c>
      <c r="I420" s="4">
        <v>200</v>
      </c>
      <c r="J420" s="7">
        <v>0.88888888888888884</v>
      </c>
    </row>
    <row r="421" spans="2:10" x14ac:dyDescent="0.2">
      <c r="B421">
        <f t="shared" si="6"/>
        <v>291</v>
      </c>
      <c r="C421" t="s">
        <v>242</v>
      </c>
      <c r="D421" t="s">
        <v>234</v>
      </c>
      <c r="E421" t="s">
        <v>18</v>
      </c>
      <c r="F421" t="s">
        <v>22</v>
      </c>
      <c r="H421" s="63">
        <v>225</v>
      </c>
      <c r="I421" s="4">
        <v>201.25</v>
      </c>
      <c r="J421" s="7">
        <v>0.89444444444444449</v>
      </c>
    </row>
    <row r="422" spans="2:10" x14ac:dyDescent="0.2">
      <c r="B422">
        <f t="shared" si="6"/>
        <v>298</v>
      </c>
      <c r="C422" t="s">
        <v>685</v>
      </c>
      <c r="D422" t="s">
        <v>234</v>
      </c>
      <c r="E422" t="s">
        <v>18</v>
      </c>
      <c r="F422" t="s">
        <v>34</v>
      </c>
      <c r="H422" s="63">
        <v>220</v>
      </c>
      <c r="I422" s="4">
        <v>191.66666666666666</v>
      </c>
      <c r="J422" s="7">
        <v>0.87121212121212122</v>
      </c>
    </row>
    <row r="423" spans="2:10" x14ac:dyDescent="0.2">
      <c r="B423">
        <f t="shared" si="6"/>
        <v>298</v>
      </c>
      <c r="C423" t="s">
        <v>671</v>
      </c>
      <c r="D423" t="s">
        <v>234</v>
      </c>
      <c r="E423" t="s">
        <v>18</v>
      </c>
      <c r="F423" t="s">
        <v>146</v>
      </c>
      <c r="H423" s="63">
        <v>220</v>
      </c>
      <c r="I423" s="4">
        <v>208.33333333333334</v>
      </c>
      <c r="J423" s="7">
        <v>0.94696969696969702</v>
      </c>
    </row>
    <row r="424" spans="2:10" x14ac:dyDescent="0.2">
      <c r="B424">
        <f t="shared" si="6"/>
        <v>298</v>
      </c>
      <c r="C424" t="s">
        <v>709</v>
      </c>
      <c r="D424" t="s">
        <v>234</v>
      </c>
      <c r="E424" t="s">
        <v>18</v>
      </c>
      <c r="F424" t="s">
        <v>27</v>
      </c>
      <c r="H424" s="63">
        <v>220</v>
      </c>
      <c r="I424" s="4">
        <v>193.75</v>
      </c>
      <c r="J424" s="7">
        <v>0.88068181818181823</v>
      </c>
    </row>
    <row r="425" spans="2:10" x14ac:dyDescent="0.2">
      <c r="B425">
        <f t="shared" si="6"/>
        <v>298</v>
      </c>
      <c r="C425" t="s">
        <v>809</v>
      </c>
      <c r="D425" t="s">
        <v>234</v>
      </c>
      <c r="E425" t="s">
        <v>18</v>
      </c>
      <c r="F425" t="s">
        <v>37</v>
      </c>
      <c r="H425" s="63">
        <v>220</v>
      </c>
      <c r="I425" s="4">
        <v>185</v>
      </c>
      <c r="J425" s="7">
        <v>0.84090909090909094</v>
      </c>
    </row>
    <row r="426" spans="2:10" x14ac:dyDescent="0.2">
      <c r="B426">
        <f t="shared" si="6"/>
        <v>298</v>
      </c>
      <c r="C426" t="s">
        <v>828</v>
      </c>
      <c r="D426" t="s">
        <v>234</v>
      </c>
      <c r="E426" t="s">
        <v>18</v>
      </c>
      <c r="F426" t="s">
        <v>48</v>
      </c>
      <c r="H426" s="63">
        <v>220</v>
      </c>
      <c r="I426" s="4">
        <v>172.5</v>
      </c>
      <c r="J426" s="7">
        <v>0.78409090909090906</v>
      </c>
    </row>
    <row r="427" spans="2:10" x14ac:dyDescent="0.2">
      <c r="B427">
        <f t="shared" si="6"/>
        <v>298</v>
      </c>
      <c r="C427" t="s">
        <v>684</v>
      </c>
      <c r="D427" t="s">
        <v>234</v>
      </c>
      <c r="E427" t="s">
        <v>18</v>
      </c>
      <c r="F427" t="s">
        <v>34</v>
      </c>
      <c r="H427" s="63">
        <v>220</v>
      </c>
      <c r="I427" s="4">
        <v>166.66666666666666</v>
      </c>
      <c r="J427" s="7">
        <v>0.75757575757575757</v>
      </c>
    </row>
    <row r="428" spans="2:10" x14ac:dyDescent="0.2">
      <c r="B428">
        <f t="shared" si="6"/>
        <v>298</v>
      </c>
      <c r="C428" t="s">
        <v>664</v>
      </c>
      <c r="D428" t="s">
        <v>234</v>
      </c>
      <c r="E428" t="s">
        <v>18</v>
      </c>
      <c r="F428" t="s">
        <v>43</v>
      </c>
      <c r="H428" s="63">
        <v>220</v>
      </c>
      <c r="I428" s="4">
        <v>150</v>
      </c>
      <c r="J428" s="7">
        <v>0.68181818181818177</v>
      </c>
    </row>
    <row r="429" spans="2:10" x14ac:dyDescent="0.2">
      <c r="B429">
        <f t="shared" si="6"/>
        <v>298</v>
      </c>
      <c r="C429" t="s">
        <v>663</v>
      </c>
      <c r="D429" t="s">
        <v>234</v>
      </c>
      <c r="E429" t="s">
        <v>18</v>
      </c>
      <c r="F429" t="s">
        <v>43</v>
      </c>
      <c r="H429" s="63">
        <v>220</v>
      </c>
      <c r="I429" s="4">
        <v>196.66666666666666</v>
      </c>
      <c r="J429" s="7">
        <v>0.89393939393939392</v>
      </c>
    </row>
    <row r="430" spans="2:10" x14ac:dyDescent="0.2">
      <c r="B430">
        <f t="shared" si="6"/>
        <v>298</v>
      </c>
      <c r="C430" t="s">
        <v>725</v>
      </c>
      <c r="D430" t="s">
        <v>234</v>
      </c>
      <c r="E430" t="s">
        <v>18</v>
      </c>
      <c r="F430" t="s">
        <v>155</v>
      </c>
      <c r="H430" s="63">
        <v>220</v>
      </c>
      <c r="I430" s="4">
        <v>155</v>
      </c>
      <c r="J430" s="7">
        <v>0.70454545454545459</v>
      </c>
    </row>
    <row r="431" spans="2:10" x14ac:dyDescent="0.2">
      <c r="B431">
        <f t="shared" si="6"/>
        <v>298</v>
      </c>
      <c r="C431" t="s">
        <v>824</v>
      </c>
      <c r="D431" t="s">
        <v>234</v>
      </c>
      <c r="E431" t="s">
        <v>18</v>
      </c>
      <c r="F431" t="s">
        <v>48</v>
      </c>
      <c r="H431" s="63">
        <v>220</v>
      </c>
      <c r="I431" s="4">
        <v>182.14285714285714</v>
      </c>
      <c r="J431" s="7">
        <v>0.82792207792207795</v>
      </c>
    </row>
    <row r="432" spans="2:10" x14ac:dyDescent="0.2">
      <c r="B432">
        <f t="shared" si="6"/>
        <v>298</v>
      </c>
      <c r="C432" t="s">
        <v>603</v>
      </c>
      <c r="D432" t="s">
        <v>234</v>
      </c>
      <c r="E432" t="s">
        <v>18</v>
      </c>
      <c r="F432" t="s">
        <v>31</v>
      </c>
      <c r="H432" s="63">
        <v>220</v>
      </c>
      <c r="I432" s="4">
        <v>194.28571428571428</v>
      </c>
      <c r="J432" s="7">
        <v>0.88311688311688308</v>
      </c>
    </row>
    <row r="433" spans="2:10" x14ac:dyDescent="0.2">
      <c r="B433">
        <f t="shared" si="6"/>
        <v>298</v>
      </c>
      <c r="C433" t="s">
        <v>791</v>
      </c>
      <c r="D433" t="s">
        <v>234</v>
      </c>
      <c r="E433" t="s">
        <v>18</v>
      </c>
      <c r="F433" t="s">
        <v>40</v>
      </c>
      <c r="H433" s="63">
        <v>220</v>
      </c>
      <c r="I433" s="4">
        <v>181.66666666666666</v>
      </c>
      <c r="J433" s="7">
        <v>0.82575757575757569</v>
      </c>
    </row>
    <row r="434" spans="2:10" x14ac:dyDescent="0.2">
      <c r="B434">
        <f t="shared" si="6"/>
        <v>298</v>
      </c>
      <c r="C434" t="s">
        <v>751</v>
      </c>
      <c r="D434" t="s">
        <v>234</v>
      </c>
      <c r="E434" t="s">
        <v>18</v>
      </c>
      <c r="F434" t="s">
        <v>158</v>
      </c>
      <c r="H434" s="63">
        <v>220</v>
      </c>
      <c r="I434" s="4">
        <v>197.5</v>
      </c>
      <c r="J434" s="7">
        <v>0.89772727272727271</v>
      </c>
    </row>
    <row r="435" spans="2:10" x14ac:dyDescent="0.2">
      <c r="B435">
        <f t="shared" si="6"/>
        <v>298</v>
      </c>
      <c r="C435" t="s">
        <v>749</v>
      </c>
      <c r="D435" t="s">
        <v>234</v>
      </c>
      <c r="E435" t="s">
        <v>18</v>
      </c>
      <c r="F435" t="s">
        <v>158</v>
      </c>
      <c r="H435" s="63">
        <v>220</v>
      </c>
      <c r="I435" s="4">
        <v>187</v>
      </c>
      <c r="J435" s="7">
        <v>0.85</v>
      </c>
    </row>
    <row r="436" spans="2:10" x14ac:dyDescent="0.2">
      <c r="B436">
        <f t="shared" si="6"/>
        <v>298</v>
      </c>
      <c r="C436" t="s">
        <v>697</v>
      </c>
      <c r="D436" t="s">
        <v>234</v>
      </c>
      <c r="E436" t="s">
        <v>18</v>
      </c>
      <c r="F436" t="s">
        <v>45</v>
      </c>
      <c r="H436" s="63">
        <v>220</v>
      </c>
      <c r="I436" s="4">
        <v>146.25</v>
      </c>
      <c r="J436" s="7">
        <v>0.66477272727272729</v>
      </c>
    </row>
    <row r="437" spans="2:10" x14ac:dyDescent="0.2">
      <c r="B437">
        <f t="shared" si="6"/>
        <v>298</v>
      </c>
      <c r="C437" t="s">
        <v>192</v>
      </c>
      <c r="D437" t="s">
        <v>234</v>
      </c>
      <c r="E437" t="s">
        <v>18</v>
      </c>
      <c r="F437" t="s">
        <v>219</v>
      </c>
      <c r="H437" s="63">
        <v>220</v>
      </c>
      <c r="I437" s="4">
        <v>151.25</v>
      </c>
      <c r="J437" s="7">
        <v>0.6875</v>
      </c>
    </row>
    <row r="438" spans="2:10" x14ac:dyDescent="0.2">
      <c r="B438">
        <f t="shared" si="6"/>
        <v>298</v>
      </c>
      <c r="C438" t="s">
        <v>382</v>
      </c>
      <c r="D438" t="s">
        <v>234</v>
      </c>
      <c r="E438" t="s">
        <v>18</v>
      </c>
      <c r="F438" t="s">
        <v>25</v>
      </c>
      <c r="H438" s="63">
        <v>220</v>
      </c>
      <c r="I438" s="4">
        <v>196.66666666666666</v>
      </c>
      <c r="J438" s="7">
        <v>0.89393939393939392</v>
      </c>
    </row>
    <row r="439" spans="2:10" x14ac:dyDescent="0.2">
      <c r="B439">
        <f t="shared" si="6"/>
        <v>298</v>
      </c>
      <c r="C439" t="s">
        <v>256</v>
      </c>
      <c r="D439" t="s">
        <v>234</v>
      </c>
      <c r="E439" t="s">
        <v>110</v>
      </c>
      <c r="F439" t="s">
        <v>224</v>
      </c>
      <c r="H439" s="63">
        <v>220</v>
      </c>
      <c r="I439" s="4">
        <v>183.33333333333334</v>
      </c>
      <c r="J439" s="7">
        <v>0.83333333333333337</v>
      </c>
    </row>
    <row r="440" spans="2:10" x14ac:dyDescent="0.2">
      <c r="B440" t="str">
        <f t="shared" si="6"/>
        <v/>
      </c>
      <c r="E440" t="s">
        <v>18</v>
      </c>
      <c r="F440" t="s">
        <v>219</v>
      </c>
      <c r="G440" t="s">
        <v>224</v>
      </c>
      <c r="H440" s="63">
        <v>195</v>
      </c>
      <c r="I440" s="4">
        <v>176.66666666666666</v>
      </c>
      <c r="J440" s="7">
        <v>0.90598290598290598</v>
      </c>
    </row>
    <row r="441" spans="2:10" x14ac:dyDescent="0.2">
      <c r="B441">
        <f t="shared" si="6"/>
        <v>298</v>
      </c>
      <c r="C441" t="s">
        <v>187</v>
      </c>
      <c r="D441" t="s">
        <v>234</v>
      </c>
      <c r="E441" t="s">
        <v>18</v>
      </c>
      <c r="F441" t="s">
        <v>28</v>
      </c>
      <c r="H441" s="63">
        <v>220</v>
      </c>
      <c r="I441" s="4">
        <v>202.5</v>
      </c>
      <c r="J441" s="7">
        <v>0.92045454545454541</v>
      </c>
    </row>
    <row r="442" spans="2:10" x14ac:dyDescent="0.2">
      <c r="B442">
        <f t="shared" si="6"/>
        <v>298</v>
      </c>
      <c r="C442" t="s">
        <v>167</v>
      </c>
      <c r="D442" t="s">
        <v>234</v>
      </c>
      <c r="E442" t="s">
        <v>18</v>
      </c>
      <c r="F442" t="s">
        <v>17</v>
      </c>
      <c r="H442" s="63">
        <v>220</v>
      </c>
      <c r="I442" s="4">
        <v>206.66666666666666</v>
      </c>
      <c r="J442" s="7">
        <v>0.93939393939393934</v>
      </c>
    </row>
    <row r="443" spans="2:10" x14ac:dyDescent="0.2">
      <c r="B443">
        <f t="shared" si="6"/>
        <v>298</v>
      </c>
      <c r="C443" t="s">
        <v>251</v>
      </c>
      <c r="D443" t="s">
        <v>234</v>
      </c>
      <c r="E443" t="s">
        <v>18</v>
      </c>
      <c r="F443" t="s">
        <v>219</v>
      </c>
      <c r="H443" s="63">
        <v>220</v>
      </c>
      <c r="I443" s="4">
        <v>189</v>
      </c>
      <c r="J443" s="7">
        <v>0.85909090909090913</v>
      </c>
    </row>
    <row r="444" spans="2:10" x14ac:dyDescent="0.2">
      <c r="B444">
        <f t="shared" si="6"/>
        <v>319</v>
      </c>
      <c r="C444" t="s">
        <v>995</v>
      </c>
      <c r="D444" t="s">
        <v>234</v>
      </c>
      <c r="E444" t="s">
        <v>18</v>
      </c>
      <c r="F444" t="s">
        <v>51</v>
      </c>
      <c r="H444" s="63">
        <v>215</v>
      </c>
      <c r="I444" s="4">
        <v>173.33333333333334</v>
      </c>
      <c r="J444" s="7">
        <v>0.80620155038759689</v>
      </c>
    </row>
    <row r="445" spans="2:10" x14ac:dyDescent="0.2">
      <c r="B445">
        <f t="shared" si="6"/>
        <v>319</v>
      </c>
      <c r="C445" t="s">
        <v>639</v>
      </c>
      <c r="D445" t="s">
        <v>234</v>
      </c>
      <c r="E445" t="s">
        <v>18</v>
      </c>
      <c r="F445" t="s">
        <v>20</v>
      </c>
      <c r="H445" s="63">
        <v>215</v>
      </c>
      <c r="I445" s="4">
        <v>196.66666666666666</v>
      </c>
      <c r="J445" s="7">
        <v>0.9147286821705426</v>
      </c>
    </row>
    <row r="446" spans="2:10" x14ac:dyDescent="0.2">
      <c r="B446">
        <f t="shared" si="6"/>
        <v>319</v>
      </c>
      <c r="C446" t="s">
        <v>726</v>
      </c>
      <c r="D446" t="s">
        <v>234</v>
      </c>
      <c r="E446" t="s">
        <v>110</v>
      </c>
      <c r="F446" t="s">
        <v>232</v>
      </c>
      <c r="H446" s="63">
        <v>215</v>
      </c>
      <c r="I446" s="4">
        <v>211.66666666666666</v>
      </c>
      <c r="J446" s="7">
        <v>0.98449612403100772</v>
      </c>
    </row>
    <row r="447" spans="2:10" x14ac:dyDescent="0.2">
      <c r="B447" t="str">
        <f t="shared" si="6"/>
        <v/>
      </c>
      <c r="E447" t="s">
        <v>18</v>
      </c>
      <c r="F447" t="s">
        <v>155</v>
      </c>
      <c r="G447" t="s">
        <v>232</v>
      </c>
      <c r="H447" s="63">
        <v>210</v>
      </c>
      <c r="I447" s="4">
        <v>167.5</v>
      </c>
      <c r="J447" s="7">
        <v>0.79761904761904767</v>
      </c>
    </row>
    <row r="448" spans="2:10" x14ac:dyDescent="0.2">
      <c r="B448">
        <f t="shared" si="6"/>
        <v>319</v>
      </c>
      <c r="C448" t="s">
        <v>924</v>
      </c>
      <c r="D448" t="s">
        <v>234</v>
      </c>
      <c r="E448" t="s">
        <v>18</v>
      </c>
      <c r="F448" t="s">
        <v>50</v>
      </c>
      <c r="H448" s="63">
        <v>215</v>
      </c>
      <c r="I448" s="4">
        <v>181</v>
      </c>
      <c r="J448" s="7">
        <v>0.8418604651162791</v>
      </c>
    </row>
    <row r="449" spans="2:10" x14ac:dyDescent="0.2">
      <c r="B449">
        <f t="shared" si="6"/>
        <v>319</v>
      </c>
      <c r="C449" t="s">
        <v>928</v>
      </c>
      <c r="D449" t="s">
        <v>234</v>
      </c>
      <c r="E449" t="s">
        <v>110</v>
      </c>
      <c r="F449" t="s">
        <v>229</v>
      </c>
      <c r="H449" s="63">
        <v>195</v>
      </c>
      <c r="I449" s="4">
        <v>170</v>
      </c>
      <c r="J449" s="7">
        <v>0.87179487179487181</v>
      </c>
    </row>
    <row r="450" spans="2:10" x14ac:dyDescent="0.2">
      <c r="B450" t="str">
        <f t="shared" si="6"/>
        <v/>
      </c>
      <c r="E450" t="s">
        <v>18</v>
      </c>
      <c r="F450" t="s">
        <v>50</v>
      </c>
      <c r="G450" t="s">
        <v>229</v>
      </c>
      <c r="H450" s="63">
        <v>215</v>
      </c>
      <c r="I450" s="4">
        <v>175</v>
      </c>
      <c r="J450" s="7">
        <v>0.81395348837209303</v>
      </c>
    </row>
    <row r="451" spans="2:10" x14ac:dyDescent="0.2">
      <c r="B451">
        <f t="shared" si="6"/>
        <v>319</v>
      </c>
      <c r="C451" t="s">
        <v>621</v>
      </c>
      <c r="D451" t="s">
        <v>234</v>
      </c>
      <c r="E451" t="s">
        <v>18</v>
      </c>
      <c r="F451" t="s">
        <v>33</v>
      </c>
      <c r="H451" s="63">
        <v>215</v>
      </c>
      <c r="I451" s="4">
        <v>132.5</v>
      </c>
      <c r="J451" s="7">
        <v>0.61627906976744184</v>
      </c>
    </row>
    <row r="452" spans="2:10" x14ac:dyDescent="0.2">
      <c r="B452">
        <f t="shared" si="6"/>
        <v>319</v>
      </c>
      <c r="C452" t="s">
        <v>564</v>
      </c>
      <c r="D452" t="s">
        <v>234</v>
      </c>
      <c r="E452" t="s">
        <v>18</v>
      </c>
      <c r="F452" t="s">
        <v>32</v>
      </c>
      <c r="H452" s="63">
        <v>215</v>
      </c>
      <c r="I452" s="4">
        <v>181.66666666666666</v>
      </c>
      <c r="J452" s="7">
        <v>0.84496124031007747</v>
      </c>
    </row>
    <row r="453" spans="2:10" x14ac:dyDescent="0.2">
      <c r="B453">
        <f t="shared" ref="B453:B516" si="7">IF(OR(ISBLANK(C453),C453="Grand Total"),"",VLOOKUP(C453,tRank,3,FALSE))</f>
        <v>319</v>
      </c>
      <c r="C453" t="s">
        <v>448</v>
      </c>
      <c r="D453" t="s">
        <v>234</v>
      </c>
      <c r="E453" t="s">
        <v>18</v>
      </c>
      <c r="F453" t="s">
        <v>44</v>
      </c>
      <c r="H453" s="63">
        <v>215</v>
      </c>
      <c r="I453" s="4">
        <v>172.5</v>
      </c>
      <c r="J453" s="7">
        <v>0.80232558139534882</v>
      </c>
    </row>
    <row r="454" spans="2:10" x14ac:dyDescent="0.2">
      <c r="B454">
        <f t="shared" si="7"/>
        <v>319</v>
      </c>
      <c r="C454" t="s">
        <v>276</v>
      </c>
      <c r="D454" t="s">
        <v>234</v>
      </c>
      <c r="E454" t="s">
        <v>110</v>
      </c>
      <c r="F454" t="s">
        <v>224</v>
      </c>
      <c r="H454" s="63">
        <v>185</v>
      </c>
      <c r="I454" s="4">
        <v>158.33333333333334</v>
      </c>
      <c r="J454" s="7">
        <v>0.85585585585585588</v>
      </c>
    </row>
    <row r="455" spans="2:10" x14ac:dyDescent="0.2">
      <c r="B455" t="str">
        <f t="shared" si="7"/>
        <v/>
      </c>
      <c r="E455" t="s">
        <v>18</v>
      </c>
      <c r="F455" t="s">
        <v>17</v>
      </c>
      <c r="G455" t="s">
        <v>224</v>
      </c>
      <c r="H455" s="63">
        <v>215</v>
      </c>
      <c r="I455" s="4">
        <v>191.66666666666666</v>
      </c>
      <c r="J455" s="7">
        <v>0.89147286821705418</v>
      </c>
    </row>
    <row r="456" spans="2:10" x14ac:dyDescent="0.2">
      <c r="B456">
        <f t="shared" si="7"/>
        <v>319</v>
      </c>
      <c r="C456" t="s">
        <v>383</v>
      </c>
      <c r="D456" t="s">
        <v>234</v>
      </c>
      <c r="E456" t="s">
        <v>18</v>
      </c>
      <c r="F456" t="s">
        <v>25</v>
      </c>
      <c r="H456" s="63">
        <v>215</v>
      </c>
      <c r="I456" s="4">
        <v>176.66666666666666</v>
      </c>
      <c r="J456" s="7">
        <v>0.82170542635658905</v>
      </c>
    </row>
    <row r="457" spans="2:10" x14ac:dyDescent="0.2">
      <c r="B457">
        <f t="shared" si="7"/>
        <v>329</v>
      </c>
      <c r="C457" t="s">
        <v>810</v>
      </c>
      <c r="D457" t="s">
        <v>234</v>
      </c>
      <c r="E457" t="s">
        <v>18</v>
      </c>
      <c r="F457" t="s">
        <v>37</v>
      </c>
      <c r="H457" s="63">
        <v>210</v>
      </c>
      <c r="I457" s="4">
        <v>156.66666666666666</v>
      </c>
      <c r="J457" s="7">
        <v>0.74603174603174593</v>
      </c>
    </row>
    <row r="458" spans="2:10" x14ac:dyDescent="0.2">
      <c r="B458">
        <f t="shared" si="7"/>
        <v>329</v>
      </c>
      <c r="C458" t="s">
        <v>976</v>
      </c>
      <c r="D458" t="s">
        <v>234</v>
      </c>
      <c r="E458" t="s">
        <v>18</v>
      </c>
      <c r="F458" t="s">
        <v>53</v>
      </c>
      <c r="H458" s="63">
        <v>210</v>
      </c>
      <c r="I458" s="4">
        <v>170</v>
      </c>
      <c r="J458" s="7">
        <v>0.80952380952380953</v>
      </c>
    </row>
    <row r="459" spans="2:10" x14ac:dyDescent="0.2">
      <c r="B459">
        <f t="shared" si="7"/>
        <v>329</v>
      </c>
      <c r="C459" t="s">
        <v>698</v>
      </c>
      <c r="D459" t="s">
        <v>234</v>
      </c>
      <c r="E459" t="s">
        <v>18</v>
      </c>
      <c r="F459" t="s">
        <v>45</v>
      </c>
      <c r="H459" s="63">
        <v>210</v>
      </c>
      <c r="I459" s="4">
        <v>138.75</v>
      </c>
      <c r="J459" s="7">
        <v>0.6607142857142857</v>
      </c>
    </row>
    <row r="460" spans="2:10" x14ac:dyDescent="0.2">
      <c r="B460">
        <f t="shared" si="7"/>
        <v>329</v>
      </c>
      <c r="C460" t="s">
        <v>962</v>
      </c>
      <c r="D460" t="s">
        <v>234</v>
      </c>
      <c r="E460" t="s">
        <v>18</v>
      </c>
      <c r="F460" t="s">
        <v>47</v>
      </c>
      <c r="H460" s="63">
        <v>210</v>
      </c>
      <c r="I460" s="4">
        <v>175</v>
      </c>
      <c r="J460" s="7">
        <v>0.83333333333333337</v>
      </c>
    </row>
    <row r="461" spans="2:10" x14ac:dyDescent="0.2">
      <c r="B461">
        <f t="shared" si="7"/>
        <v>329</v>
      </c>
      <c r="C461" t="s">
        <v>686</v>
      </c>
      <c r="D461" t="s">
        <v>234</v>
      </c>
      <c r="E461" t="s">
        <v>18</v>
      </c>
      <c r="F461" t="s">
        <v>34</v>
      </c>
      <c r="H461" s="63">
        <v>210</v>
      </c>
      <c r="I461" s="4">
        <v>178.33333333333334</v>
      </c>
      <c r="J461" s="7">
        <v>0.8492063492063493</v>
      </c>
    </row>
    <row r="462" spans="2:10" x14ac:dyDescent="0.2">
      <c r="B462">
        <f t="shared" si="7"/>
        <v>329</v>
      </c>
      <c r="C462" t="s">
        <v>863</v>
      </c>
      <c r="D462" t="s">
        <v>234</v>
      </c>
      <c r="E462" t="s">
        <v>18</v>
      </c>
      <c r="F462" t="s">
        <v>24</v>
      </c>
      <c r="H462" s="63">
        <v>210</v>
      </c>
      <c r="I462" s="4">
        <v>170</v>
      </c>
      <c r="J462" s="7">
        <v>0.80952380952380953</v>
      </c>
    </row>
    <row r="463" spans="2:10" x14ac:dyDescent="0.2">
      <c r="B463">
        <f t="shared" si="7"/>
        <v>329</v>
      </c>
      <c r="C463" t="s">
        <v>722</v>
      </c>
      <c r="D463" t="s">
        <v>234</v>
      </c>
      <c r="E463" t="s">
        <v>18</v>
      </c>
      <c r="F463" t="s">
        <v>155</v>
      </c>
      <c r="H463" s="63">
        <v>210</v>
      </c>
      <c r="I463" s="4">
        <v>164</v>
      </c>
      <c r="J463" s="7">
        <v>0.78095238095238095</v>
      </c>
    </row>
    <row r="464" spans="2:10" x14ac:dyDescent="0.2">
      <c r="B464">
        <f t="shared" si="7"/>
        <v>329</v>
      </c>
      <c r="C464" t="s">
        <v>897</v>
      </c>
      <c r="D464" t="s">
        <v>234</v>
      </c>
      <c r="E464" t="s">
        <v>18</v>
      </c>
      <c r="F464" t="s">
        <v>222</v>
      </c>
      <c r="H464" s="63">
        <v>210</v>
      </c>
      <c r="I464" s="4">
        <v>180</v>
      </c>
      <c r="J464" s="7">
        <v>0.8571428571428571</v>
      </c>
    </row>
    <row r="465" spans="2:10" x14ac:dyDescent="0.2">
      <c r="B465">
        <f t="shared" si="7"/>
        <v>329</v>
      </c>
      <c r="C465" t="s">
        <v>754</v>
      </c>
      <c r="D465" t="s">
        <v>234</v>
      </c>
      <c r="E465" t="s">
        <v>18</v>
      </c>
      <c r="F465" t="s">
        <v>158</v>
      </c>
      <c r="H465" s="63">
        <v>210</v>
      </c>
      <c r="I465" s="4">
        <v>160</v>
      </c>
      <c r="J465" s="7">
        <v>0.76190476190476186</v>
      </c>
    </row>
    <row r="466" spans="2:10" x14ac:dyDescent="0.2">
      <c r="B466">
        <f t="shared" si="7"/>
        <v>329</v>
      </c>
      <c r="C466" t="s">
        <v>665</v>
      </c>
      <c r="D466" t="s">
        <v>234</v>
      </c>
      <c r="E466" t="s">
        <v>18</v>
      </c>
      <c r="F466" t="s">
        <v>43</v>
      </c>
      <c r="H466" s="63">
        <v>210</v>
      </c>
      <c r="I466" s="4">
        <v>155</v>
      </c>
      <c r="J466" s="7">
        <v>0.73809523809523814</v>
      </c>
    </row>
    <row r="467" spans="2:10" x14ac:dyDescent="0.2">
      <c r="B467">
        <f t="shared" si="7"/>
        <v>329</v>
      </c>
      <c r="C467" t="s">
        <v>923</v>
      </c>
      <c r="D467" t="s">
        <v>234</v>
      </c>
      <c r="E467" t="s">
        <v>110</v>
      </c>
      <c r="F467" t="s">
        <v>229</v>
      </c>
      <c r="H467" s="63">
        <v>210</v>
      </c>
      <c r="I467" s="4">
        <v>198.33333333333334</v>
      </c>
      <c r="J467" s="7">
        <v>0.94444444444444453</v>
      </c>
    </row>
    <row r="468" spans="2:10" x14ac:dyDescent="0.2">
      <c r="B468" t="str">
        <f t="shared" si="7"/>
        <v/>
      </c>
      <c r="E468" t="s">
        <v>18</v>
      </c>
      <c r="F468" t="s">
        <v>50</v>
      </c>
      <c r="G468" t="s">
        <v>229</v>
      </c>
      <c r="H468" s="63">
        <v>180</v>
      </c>
      <c r="I468" s="4">
        <v>145.71428571428572</v>
      </c>
      <c r="J468" s="7">
        <v>0.80952380952380953</v>
      </c>
    </row>
    <row r="469" spans="2:10" x14ac:dyDescent="0.2">
      <c r="B469">
        <f t="shared" si="7"/>
        <v>329</v>
      </c>
      <c r="C469" t="s">
        <v>906</v>
      </c>
      <c r="D469" t="s">
        <v>234</v>
      </c>
      <c r="E469" t="s">
        <v>18</v>
      </c>
      <c r="F469" t="s">
        <v>52</v>
      </c>
      <c r="H469" s="63">
        <v>210</v>
      </c>
      <c r="I469" s="4">
        <v>198.75</v>
      </c>
      <c r="J469" s="7">
        <v>0.9464285714285714</v>
      </c>
    </row>
    <row r="470" spans="2:10" x14ac:dyDescent="0.2">
      <c r="B470">
        <f t="shared" si="7"/>
        <v>329</v>
      </c>
      <c r="C470" t="s">
        <v>797</v>
      </c>
      <c r="D470" t="s">
        <v>234</v>
      </c>
      <c r="E470" t="s">
        <v>18</v>
      </c>
      <c r="F470" t="s">
        <v>223</v>
      </c>
      <c r="H470" s="63">
        <v>210</v>
      </c>
      <c r="I470" s="4">
        <v>200</v>
      </c>
      <c r="J470" s="7">
        <v>0.95238095238095233</v>
      </c>
    </row>
    <row r="471" spans="2:10" x14ac:dyDescent="0.2">
      <c r="B471">
        <f t="shared" si="7"/>
        <v>329</v>
      </c>
      <c r="C471" t="s">
        <v>565</v>
      </c>
      <c r="D471" t="s">
        <v>234</v>
      </c>
      <c r="E471" t="s">
        <v>18</v>
      </c>
      <c r="F471" t="s">
        <v>32</v>
      </c>
      <c r="H471" s="63">
        <v>210</v>
      </c>
      <c r="I471" s="4">
        <v>203.33333333333334</v>
      </c>
      <c r="J471" s="7">
        <v>0.96825396825396826</v>
      </c>
    </row>
    <row r="472" spans="2:10" x14ac:dyDescent="0.2">
      <c r="B472">
        <f t="shared" si="7"/>
        <v>329</v>
      </c>
      <c r="C472" t="s">
        <v>403</v>
      </c>
      <c r="D472" t="s">
        <v>234</v>
      </c>
      <c r="E472" t="s">
        <v>18</v>
      </c>
      <c r="F472" t="s">
        <v>150</v>
      </c>
      <c r="H472" s="63">
        <v>210</v>
      </c>
      <c r="I472" s="4">
        <v>171.25</v>
      </c>
      <c r="J472" s="7">
        <v>0.81547619047619047</v>
      </c>
    </row>
    <row r="473" spans="2:10" x14ac:dyDescent="0.2">
      <c r="B473">
        <f t="shared" si="7"/>
        <v>329</v>
      </c>
      <c r="C473" t="s">
        <v>493</v>
      </c>
      <c r="D473" t="s">
        <v>234</v>
      </c>
      <c r="E473" t="s">
        <v>18</v>
      </c>
      <c r="F473" t="s">
        <v>220</v>
      </c>
      <c r="H473" s="63">
        <v>210</v>
      </c>
      <c r="I473" s="4">
        <v>183.33333333333334</v>
      </c>
      <c r="J473" s="7">
        <v>0.87301587301587302</v>
      </c>
    </row>
    <row r="474" spans="2:10" x14ac:dyDescent="0.2">
      <c r="B474">
        <f t="shared" si="7"/>
        <v>329</v>
      </c>
      <c r="C474" t="s">
        <v>411</v>
      </c>
      <c r="D474" t="s">
        <v>234</v>
      </c>
      <c r="E474" t="s">
        <v>18</v>
      </c>
      <c r="F474" t="s">
        <v>156</v>
      </c>
      <c r="H474" s="63">
        <v>210</v>
      </c>
      <c r="I474" s="4">
        <v>182.5</v>
      </c>
      <c r="J474" s="7">
        <v>0.86904761904761907</v>
      </c>
    </row>
    <row r="475" spans="2:10" x14ac:dyDescent="0.2">
      <c r="B475">
        <f t="shared" si="7"/>
        <v>329</v>
      </c>
      <c r="C475" t="s">
        <v>314</v>
      </c>
      <c r="D475" t="s">
        <v>234</v>
      </c>
      <c r="E475" t="s">
        <v>18</v>
      </c>
      <c r="F475" t="s">
        <v>152</v>
      </c>
      <c r="H475" s="63">
        <v>210</v>
      </c>
      <c r="I475" s="4">
        <v>198.33333333333334</v>
      </c>
      <c r="J475" s="7">
        <v>0.94444444444444453</v>
      </c>
    </row>
    <row r="476" spans="2:10" x14ac:dyDescent="0.2">
      <c r="B476">
        <f t="shared" si="7"/>
        <v>329</v>
      </c>
      <c r="C476" t="s">
        <v>478</v>
      </c>
      <c r="D476" t="s">
        <v>234</v>
      </c>
      <c r="E476" t="s">
        <v>18</v>
      </c>
      <c r="F476" t="s">
        <v>35</v>
      </c>
      <c r="H476" s="63">
        <v>210</v>
      </c>
      <c r="I476" s="4">
        <v>190</v>
      </c>
      <c r="J476" s="7">
        <v>0.90476190476190477</v>
      </c>
    </row>
    <row r="477" spans="2:10" x14ac:dyDescent="0.2">
      <c r="B477">
        <f t="shared" si="7"/>
        <v>329</v>
      </c>
      <c r="C477" t="s">
        <v>367</v>
      </c>
      <c r="D477" t="s">
        <v>234</v>
      </c>
      <c r="E477" t="s">
        <v>18</v>
      </c>
      <c r="F477" t="s">
        <v>30</v>
      </c>
      <c r="H477" s="63">
        <v>210</v>
      </c>
      <c r="I477" s="4">
        <v>193.33333333333334</v>
      </c>
      <c r="J477" s="7">
        <v>0.92063492063492069</v>
      </c>
    </row>
    <row r="478" spans="2:10" x14ac:dyDescent="0.2">
      <c r="B478">
        <f t="shared" si="7"/>
        <v>329</v>
      </c>
      <c r="C478" t="s">
        <v>492</v>
      </c>
      <c r="D478" t="s">
        <v>234</v>
      </c>
      <c r="E478" t="s">
        <v>18</v>
      </c>
      <c r="F478" t="s">
        <v>220</v>
      </c>
      <c r="H478" s="63">
        <v>210</v>
      </c>
      <c r="I478" s="4">
        <v>196.66666666666666</v>
      </c>
      <c r="J478" s="7">
        <v>0.93650793650793651</v>
      </c>
    </row>
    <row r="479" spans="2:10" x14ac:dyDescent="0.2">
      <c r="B479">
        <f t="shared" si="7"/>
        <v>329</v>
      </c>
      <c r="C479" t="s">
        <v>174</v>
      </c>
      <c r="D479" t="s">
        <v>234</v>
      </c>
      <c r="E479" t="s">
        <v>18</v>
      </c>
      <c r="F479" t="s">
        <v>23</v>
      </c>
      <c r="H479" s="63">
        <v>210</v>
      </c>
      <c r="I479" s="4">
        <v>196.66666666666666</v>
      </c>
      <c r="J479" s="7">
        <v>0.93650793650793651</v>
      </c>
    </row>
    <row r="480" spans="2:10" x14ac:dyDescent="0.2">
      <c r="B480">
        <f t="shared" si="7"/>
        <v>329</v>
      </c>
      <c r="C480" t="s">
        <v>505</v>
      </c>
      <c r="D480" t="s">
        <v>234</v>
      </c>
      <c r="E480" t="s">
        <v>18</v>
      </c>
      <c r="F480" t="s">
        <v>221</v>
      </c>
      <c r="H480" s="63">
        <v>210</v>
      </c>
      <c r="I480" s="4">
        <v>195</v>
      </c>
      <c r="J480" s="7">
        <v>0.9285714285714286</v>
      </c>
    </row>
    <row r="481" spans="2:10" x14ac:dyDescent="0.2">
      <c r="B481">
        <f t="shared" si="7"/>
        <v>352</v>
      </c>
      <c r="C481" t="s">
        <v>964</v>
      </c>
      <c r="D481" t="s">
        <v>234</v>
      </c>
      <c r="E481" t="s">
        <v>18</v>
      </c>
      <c r="F481" t="s">
        <v>47</v>
      </c>
      <c r="H481" s="63">
        <v>205</v>
      </c>
      <c r="I481" s="4">
        <v>172.5</v>
      </c>
      <c r="J481" s="7">
        <v>0.84146341463414631</v>
      </c>
    </row>
    <row r="482" spans="2:10" x14ac:dyDescent="0.2">
      <c r="B482">
        <f t="shared" si="7"/>
        <v>352</v>
      </c>
      <c r="C482" t="s">
        <v>975</v>
      </c>
      <c r="D482" t="s">
        <v>234</v>
      </c>
      <c r="E482" t="s">
        <v>18</v>
      </c>
      <c r="F482" t="s">
        <v>53</v>
      </c>
      <c r="H482" s="63">
        <v>205</v>
      </c>
      <c r="I482" s="4">
        <v>178.75</v>
      </c>
      <c r="J482" s="7">
        <v>0.87195121951219512</v>
      </c>
    </row>
    <row r="483" spans="2:10" x14ac:dyDescent="0.2">
      <c r="B483">
        <f t="shared" si="7"/>
        <v>352</v>
      </c>
      <c r="C483" t="s">
        <v>767</v>
      </c>
      <c r="D483" t="s">
        <v>234</v>
      </c>
      <c r="E483" t="s">
        <v>18</v>
      </c>
      <c r="F483" t="s">
        <v>159</v>
      </c>
      <c r="H483" s="63">
        <v>205</v>
      </c>
      <c r="I483" s="4">
        <v>177.5</v>
      </c>
      <c r="J483" s="7">
        <v>0.86585365853658536</v>
      </c>
    </row>
    <row r="484" spans="2:10" x14ac:dyDescent="0.2">
      <c r="B484">
        <f t="shared" si="7"/>
        <v>352</v>
      </c>
      <c r="C484" t="s">
        <v>622</v>
      </c>
      <c r="D484" t="s">
        <v>234</v>
      </c>
      <c r="E484" t="s">
        <v>18</v>
      </c>
      <c r="F484" t="s">
        <v>33</v>
      </c>
      <c r="H484" s="63">
        <v>205</v>
      </c>
      <c r="I484" s="4">
        <v>171.66666666666666</v>
      </c>
      <c r="J484" s="7">
        <v>0.83739837398373984</v>
      </c>
    </row>
    <row r="485" spans="2:10" x14ac:dyDescent="0.2">
      <c r="B485">
        <f t="shared" si="7"/>
        <v>352</v>
      </c>
      <c r="C485" t="s">
        <v>640</v>
      </c>
      <c r="D485" t="s">
        <v>234</v>
      </c>
      <c r="E485" t="s">
        <v>18</v>
      </c>
      <c r="F485" t="s">
        <v>20</v>
      </c>
      <c r="H485" s="63">
        <v>205</v>
      </c>
      <c r="I485" s="4">
        <v>135</v>
      </c>
      <c r="J485" s="7">
        <v>0.65853658536585369</v>
      </c>
    </row>
    <row r="486" spans="2:10" x14ac:dyDescent="0.2">
      <c r="B486">
        <f t="shared" si="7"/>
        <v>352</v>
      </c>
      <c r="C486" t="s">
        <v>926</v>
      </c>
      <c r="D486" t="s">
        <v>234</v>
      </c>
      <c r="E486" t="s">
        <v>18</v>
      </c>
      <c r="F486" t="s">
        <v>50</v>
      </c>
      <c r="H486" s="63">
        <v>205</v>
      </c>
      <c r="I486" s="4">
        <v>190</v>
      </c>
      <c r="J486" s="7">
        <v>0.92682926829268297</v>
      </c>
    </row>
    <row r="487" spans="2:10" x14ac:dyDescent="0.2">
      <c r="B487">
        <f t="shared" si="7"/>
        <v>352</v>
      </c>
      <c r="C487" t="s">
        <v>699</v>
      </c>
      <c r="D487" t="s">
        <v>234</v>
      </c>
      <c r="E487" t="s">
        <v>18</v>
      </c>
      <c r="F487" t="s">
        <v>45</v>
      </c>
      <c r="H487" s="63">
        <v>205</v>
      </c>
      <c r="I487" s="4">
        <v>131.25</v>
      </c>
      <c r="J487" s="7">
        <v>0.6402439024390244</v>
      </c>
    </row>
    <row r="488" spans="2:10" x14ac:dyDescent="0.2">
      <c r="B488">
        <f t="shared" si="7"/>
        <v>352</v>
      </c>
      <c r="C488" t="s">
        <v>384</v>
      </c>
      <c r="D488" t="s">
        <v>234</v>
      </c>
      <c r="E488" t="s">
        <v>18</v>
      </c>
      <c r="F488" t="s">
        <v>25</v>
      </c>
      <c r="H488" s="63">
        <v>205</v>
      </c>
      <c r="I488" s="4">
        <v>176.66666666666666</v>
      </c>
      <c r="J488" s="7">
        <v>0.86178861788617878</v>
      </c>
    </row>
    <row r="489" spans="2:10" x14ac:dyDescent="0.2">
      <c r="B489">
        <f t="shared" si="7"/>
        <v>360</v>
      </c>
      <c r="C489" t="s">
        <v>785</v>
      </c>
      <c r="D489" t="s">
        <v>234</v>
      </c>
      <c r="E489" t="s">
        <v>18</v>
      </c>
      <c r="F489" t="s">
        <v>40</v>
      </c>
      <c r="H489" s="63">
        <v>200</v>
      </c>
      <c r="I489" s="4">
        <v>160</v>
      </c>
      <c r="J489" s="7">
        <v>0.8</v>
      </c>
    </row>
    <row r="490" spans="2:10" x14ac:dyDescent="0.2">
      <c r="B490">
        <f t="shared" si="7"/>
        <v>360</v>
      </c>
      <c r="C490" t="s">
        <v>606</v>
      </c>
      <c r="D490" t="s">
        <v>234</v>
      </c>
      <c r="E490" t="s">
        <v>18</v>
      </c>
      <c r="F490" t="s">
        <v>31</v>
      </c>
      <c r="H490" s="63">
        <v>200</v>
      </c>
      <c r="I490" s="4">
        <v>182.5</v>
      </c>
      <c r="J490" s="7">
        <v>0.91249999999999998</v>
      </c>
    </row>
    <row r="491" spans="2:10" x14ac:dyDescent="0.2">
      <c r="B491">
        <f t="shared" si="7"/>
        <v>360</v>
      </c>
      <c r="C491" t="s">
        <v>911</v>
      </c>
      <c r="D491" t="s">
        <v>234</v>
      </c>
      <c r="E491" t="s">
        <v>18</v>
      </c>
      <c r="F491" t="s">
        <v>52</v>
      </c>
      <c r="H491" s="63">
        <v>200</v>
      </c>
      <c r="I491" s="4">
        <v>175</v>
      </c>
      <c r="J491" s="7">
        <v>0.875</v>
      </c>
    </row>
    <row r="492" spans="2:10" x14ac:dyDescent="0.2">
      <c r="B492">
        <f t="shared" si="7"/>
        <v>360</v>
      </c>
      <c r="C492" t="s">
        <v>829</v>
      </c>
      <c r="D492" t="s">
        <v>234</v>
      </c>
      <c r="E492" t="s">
        <v>18</v>
      </c>
      <c r="F492" t="s">
        <v>48</v>
      </c>
      <c r="H492" s="63">
        <v>200</v>
      </c>
      <c r="I492" s="4">
        <v>142.5</v>
      </c>
      <c r="J492" s="7">
        <v>0.71250000000000002</v>
      </c>
    </row>
    <row r="493" spans="2:10" x14ac:dyDescent="0.2">
      <c r="B493">
        <f t="shared" si="7"/>
        <v>360</v>
      </c>
      <c r="C493" t="s">
        <v>877</v>
      </c>
      <c r="D493" t="s">
        <v>234</v>
      </c>
      <c r="E493" t="s">
        <v>18</v>
      </c>
      <c r="F493" t="s">
        <v>46</v>
      </c>
      <c r="H493" s="63">
        <v>200</v>
      </c>
      <c r="I493" s="4">
        <v>163.75</v>
      </c>
      <c r="J493" s="7">
        <v>0.81874999999999998</v>
      </c>
    </row>
    <row r="494" spans="2:10" x14ac:dyDescent="0.2">
      <c r="B494">
        <f t="shared" si="7"/>
        <v>360</v>
      </c>
      <c r="C494" t="s">
        <v>841</v>
      </c>
      <c r="D494" t="s">
        <v>234</v>
      </c>
      <c r="E494" t="s">
        <v>18</v>
      </c>
      <c r="F494" t="s">
        <v>49</v>
      </c>
      <c r="H494" s="63">
        <v>200</v>
      </c>
      <c r="I494" s="4">
        <v>167.5</v>
      </c>
      <c r="J494" s="7">
        <v>0.83750000000000002</v>
      </c>
    </row>
    <row r="495" spans="2:10" x14ac:dyDescent="0.2">
      <c r="B495">
        <f t="shared" si="7"/>
        <v>360</v>
      </c>
      <c r="C495" t="s">
        <v>910</v>
      </c>
      <c r="D495" t="s">
        <v>234</v>
      </c>
      <c r="E495" t="s">
        <v>18</v>
      </c>
      <c r="F495" t="s">
        <v>52</v>
      </c>
      <c r="H495" s="63">
        <v>200</v>
      </c>
      <c r="I495" s="4">
        <v>168.33333333333334</v>
      </c>
      <c r="J495" s="7">
        <v>0.84166666666666667</v>
      </c>
    </row>
    <row r="496" spans="2:10" x14ac:dyDescent="0.2">
      <c r="B496">
        <f t="shared" si="7"/>
        <v>360</v>
      </c>
      <c r="C496" t="s">
        <v>842</v>
      </c>
      <c r="D496" t="s">
        <v>234</v>
      </c>
      <c r="E496" t="s">
        <v>18</v>
      </c>
      <c r="F496" t="s">
        <v>49</v>
      </c>
      <c r="H496" s="63">
        <v>200</v>
      </c>
      <c r="I496" s="4">
        <v>163.75</v>
      </c>
      <c r="J496" s="7">
        <v>0.81874999999999998</v>
      </c>
    </row>
    <row r="497" spans="2:10" x14ac:dyDescent="0.2">
      <c r="B497">
        <f t="shared" si="7"/>
        <v>360</v>
      </c>
      <c r="C497" t="s">
        <v>874</v>
      </c>
      <c r="D497" t="s">
        <v>234</v>
      </c>
      <c r="E497" t="s">
        <v>18</v>
      </c>
      <c r="F497" t="s">
        <v>46</v>
      </c>
      <c r="H497" s="63">
        <v>200</v>
      </c>
      <c r="I497" s="4">
        <v>189</v>
      </c>
      <c r="J497" s="7">
        <v>0.94499999999999995</v>
      </c>
    </row>
    <row r="498" spans="2:10" x14ac:dyDescent="0.2">
      <c r="B498">
        <f t="shared" si="7"/>
        <v>360</v>
      </c>
      <c r="C498" t="s">
        <v>811</v>
      </c>
      <c r="D498" t="s">
        <v>234</v>
      </c>
      <c r="E498" t="s">
        <v>18</v>
      </c>
      <c r="F498" t="s">
        <v>37</v>
      </c>
      <c r="H498" s="63">
        <v>200</v>
      </c>
      <c r="I498" s="4">
        <v>195</v>
      </c>
      <c r="J498" s="7">
        <v>0.97499999999999998</v>
      </c>
    </row>
    <row r="499" spans="2:10" x14ac:dyDescent="0.2">
      <c r="B499">
        <f t="shared" si="7"/>
        <v>360</v>
      </c>
      <c r="C499" t="s">
        <v>876</v>
      </c>
      <c r="D499" t="s">
        <v>234</v>
      </c>
      <c r="E499" t="s">
        <v>18</v>
      </c>
      <c r="F499" t="s">
        <v>46</v>
      </c>
      <c r="H499" s="63">
        <v>200</v>
      </c>
      <c r="I499" s="4">
        <v>172.5</v>
      </c>
      <c r="J499" s="7">
        <v>0.86250000000000004</v>
      </c>
    </row>
    <row r="500" spans="2:10" x14ac:dyDescent="0.2">
      <c r="B500">
        <f t="shared" si="7"/>
        <v>360</v>
      </c>
      <c r="C500" t="s">
        <v>672</v>
      </c>
      <c r="D500" t="s">
        <v>234</v>
      </c>
      <c r="E500" t="s">
        <v>18</v>
      </c>
      <c r="F500" t="s">
        <v>146</v>
      </c>
      <c r="H500" s="63">
        <v>200</v>
      </c>
      <c r="I500" s="4">
        <v>190</v>
      </c>
      <c r="J500" s="7">
        <v>0.95</v>
      </c>
    </row>
    <row r="501" spans="2:10" x14ac:dyDescent="0.2">
      <c r="B501">
        <f t="shared" si="7"/>
        <v>360</v>
      </c>
      <c r="C501" t="s">
        <v>724</v>
      </c>
      <c r="D501" t="s">
        <v>234</v>
      </c>
      <c r="E501" t="s">
        <v>18</v>
      </c>
      <c r="F501" t="s">
        <v>155</v>
      </c>
      <c r="H501" s="63">
        <v>200</v>
      </c>
      <c r="I501" s="4">
        <v>181.25</v>
      </c>
      <c r="J501" s="7">
        <v>0.90625</v>
      </c>
    </row>
    <row r="502" spans="2:10" x14ac:dyDescent="0.2">
      <c r="B502">
        <f t="shared" si="7"/>
        <v>360</v>
      </c>
      <c r="C502" t="s">
        <v>687</v>
      </c>
      <c r="D502" t="s">
        <v>234</v>
      </c>
      <c r="E502" t="s">
        <v>18</v>
      </c>
      <c r="F502" t="s">
        <v>34</v>
      </c>
      <c r="H502" s="63">
        <v>200</v>
      </c>
      <c r="I502" s="4">
        <v>193.33333333333334</v>
      </c>
      <c r="J502" s="7">
        <v>0.96666666666666667</v>
      </c>
    </row>
    <row r="503" spans="2:10" x14ac:dyDescent="0.2">
      <c r="B503">
        <f t="shared" si="7"/>
        <v>360</v>
      </c>
      <c r="C503" t="s">
        <v>798</v>
      </c>
      <c r="D503" t="s">
        <v>234</v>
      </c>
      <c r="E503" t="s">
        <v>18</v>
      </c>
      <c r="F503" t="s">
        <v>223</v>
      </c>
      <c r="H503" s="63">
        <v>200</v>
      </c>
      <c r="I503" s="4">
        <v>125</v>
      </c>
      <c r="J503" s="7">
        <v>0.625</v>
      </c>
    </row>
    <row r="504" spans="2:10" x14ac:dyDescent="0.2">
      <c r="B504">
        <f t="shared" si="7"/>
        <v>360</v>
      </c>
      <c r="C504" t="s">
        <v>799</v>
      </c>
      <c r="D504" t="s">
        <v>234</v>
      </c>
      <c r="E504" t="s">
        <v>18</v>
      </c>
      <c r="F504" t="s">
        <v>223</v>
      </c>
      <c r="H504" s="63">
        <v>200</v>
      </c>
      <c r="I504" s="4">
        <v>163.33333333333334</v>
      </c>
      <c r="J504" s="7">
        <v>0.81666666666666676</v>
      </c>
    </row>
    <row r="505" spans="2:10" x14ac:dyDescent="0.2">
      <c r="B505">
        <f t="shared" si="7"/>
        <v>360</v>
      </c>
      <c r="C505" t="s">
        <v>355</v>
      </c>
      <c r="D505" t="s">
        <v>234</v>
      </c>
      <c r="E505" t="s">
        <v>18</v>
      </c>
      <c r="F505" t="s">
        <v>153</v>
      </c>
      <c r="H505" s="63">
        <v>200</v>
      </c>
      <c r="I505" s="4">
        <v>171.66666666666666</v>
      </c>
      <c r="J505" s="7">
        <v>0.85833333333333328</v>
      </c>
    </row>
    <row r="506" spans="2:10" x14ac:dyDescent="0.2">
      <c r="B506">
        <f t="shared" si="7"/>
        <v>360</v>
      </c>
      <c r="C506" t="s">
        <v>254</v>
      </c>
      <c r="D506" t="s">
        <v>234</v>
      </c>
      <c r="E506" t="s">
        <v>18</v>
      </c>
      <c r="F506" t="s">
        <v>219</v>
      </c>
      <c r="H506" s="63">
        <v>200</v>
      </c>
      <c r="I506" s="4">
        <v>178.33333333333334</v>
      </c>
      <c r="J506" s="7">
        <v>0.89166666666666672</v>
      </c>
    </row>
    <row r="507" spans="2:10" x14ac:dyDescent="0.2">
      <c r="B507">
        <f t="shared" si="7"/>
        <v>360</v>
      </c>
      <c r="C507" t="s">
        <v>182</v>
      </c>
      <c r="D507" t="s">
        <v>234</v>
      </c>
      <c r="E507" t="s">
        <v>18</v>
      </c>
      <c r="F507" t="s">
        <v>28</v>
      </c>
      <c r="H507" s="63">
        <v>200</v>
      </c>
      <c r="I507" s="4">
        <v>168.33333333333334</v>
      </c>
      <c r="J507" s="7">
        <v>0.84166666666666667</v>
      </c>
    </row>
    <row r="508" spans="2:10" x14ac:dyDescent="0.2">
      <c r="B508">
        <f t="shared" si="7"/>
        <v>360</v>
      </c>
      <c r="C508" t="s">
        <v>434</v>
      </c>
      <c r="D508" t="s">
        <v>234</v>
      </c>
      <c r="E508" t="s">
        <v>18</v>
      </c>
      <c r="F508" t="s">
        <v>151</v>
      </c>
      <c r="H508" s="63">
        <v>200</v>
      </c>
      <c r="I508" s="4">
        <v>181.25</v>
      </c>
      <c r="J508" s="7">
        <v>0.90625</v>
      </c>
    </row>
    <row r="509" spans="2:10" x14ac:dyDescent="0.2">
      <c r="B509">
        <f t="shared" si="7"/>
        <v>360</v>
      </c>
      <c r="C509" t="s">
        <v>597</v>
      </c>
      <c r="D509" t="s">
        <v>234</v>
      </c>
      <c r="E509" t="s">
        <v>18</v>
      </c>
      <c r="F509" t="s">
        <v>157</v>
      </c>
      <c r="H509" s="63">
        <v>200</v>
      </c>
      <c r="I509" s="4">
        <v>160</v>
      </c>
      <c r="J509" s="7">
        <v>0.8</v>
      </c>
    </row>
    <row r="510" spans="2:10" x14ac:dyDescent="0.2">
      <c r="B510">
        <f t="shared" si="7"/>
        <v>360</v>
      </c>
      <c r="C510" t="s">
        <v>494</v>
      </c>
      <c r="D510" t="s">
        <v>234</v>
      </c>
      <c r="E510" t="s">
        <v>18</v>
      </c>
      <c r="F510" t="s">
        <v>220</v>
      </c>
      <c r="H510" s="63">
        <v>200</v>
      </c>
      <c r="I510" s="4">
        <v>175</v>
      </c>
      <c r="J510" s="7">
        <v>0.875</v>
      </c>
    </row>
    <row r="511" spans="2:10" x14ac:dyDescent="0.2">
      <c r="B511">
        <f t="shared" si="7"/>
        <v>360</v>
      </c>
      <c r="C511" t="s">
        <v>354</v>
      </c>
      <c r="D511" t="s">
        <v>234</v>
      </c>
      <c r="E511" t="s">
        <v>18</v>
      </c>
      <c r="F511" t="s">
        <v>153</v>
      </c>
      <c r="H511" s="63">
        <v>200</v>
      </c>
      <c r="I511" s="4">
        <v>145</v>
      </c>
      <c r="J511" s="7">
        <v>0.72499999999999998</v>
      </c>
    </row>
    <row r="512" spans="2:10" x14ac:dyDescent="0.2">
      <c r="B512">
        <f t="shared" si="7"/>
        <v>360</v>
      </c>
      <c r="C512" t="s">
        <v>294</v>
      </c>
      <c r="D512" t="s">
        <v>234</v>
      </c>
      <c r="E512" t="s">
        <v>18</v>
      </c>
      <c r="F512" t="s">
        <v>42</v>
      </c>
      <c r="H512" s="63">
        <v>200</v>
      </c>
      <c r="I512" s="4">
        <v>168.33333333333334</v>
      </c>
      <c r="J512" s="7">
        <v>0.84166666666666667</v>
      </c>
    </row>
    <row r="513" spans="2:10" x14ac:dyDescent="0.2">
      <c r="B513">
        <f t="shared" si="7"/>
        <v>360</v>
      </c>
      <c r="C513" t="s">
        <v>293</v>
      </c>
      <c r="D513" t="s">
        <v>234</v>
      </c>
      <c r="E513" t="s">
        <v>18</v>
      </c>
      <c r="F513" t="s">
        <v>42</v>
      </c>
      <c r="H513" s="63">
        <v>200</v>
      </c>
      <c r="I513" s="4">
        <v>173.33333333333334</v>
      </c>
      <c r="J513" s="7">
        <v>0.8666666666666667</v>
      </c>
    </row>
    <row r="514" spans="2:10" x14ac:dyDescent="0.2">
      <c r="B514">
        <f t="shared" si="7"/>
        <v>360</v>
      </c>
      <c r="C514" t="s">
        <v>255</v>
      </c>
      <c r="D514" t="s">
        <v>234</v>
      </c>
      <c r="E514" t="s">
        <v>18</v>
      </c>
      <c r="F514" t="s">
        <v>219</v>
      </c>
      <c r="H514" s="63">
        <v>200</v>
      </c>
      <c r="I514" s="4">
        <v>173.33333333333334</v>
      </c>
      <c r="J514" s="7">
        <v>0.8666666666666667</v>
      </c>
    </row>
    <row r="515" spans="2:10" x14ac:dyDescent="0.2">
      <c r="B515">
        <f t="shared" si="7"/>
        <v>360</v>
      </c>
      <c r="C515" t="s">
        <v>521</v>
      </c>
      <c r="D515" t="s">
        <v>234</v>
      </c>
      <c r="E515" t="s">
        <v>18</v>
      </c>
      <c r="F515" t="s">
        <v>41</v>
      </c>
      <c r="H515" s="63">
        <v>200</v>
      </c>
      <c r="I515" s="4">
        <v>171.66666666666666</v>
      </c>
      <c r="J515" s="7">
        <v>0.85833333333333328</v>
      </c>
    </row>
    <row r="516" spans="2:10" x14ac:dyDescent="0.2">
      <c r="B516">
        <f t="shared" si="7"/>
        <v>360</v>
      </c>
      <c r="C516" t="s">
        <v>435</v>
      </c>
      <c r="D516" t="s">
        <v>234</v>
      </c>
      <c r="E516" t="s">
        <v>18</v>
      </c>
      <c r="F516" t="s">
        <v>151</v>
      </c>
      <c r="H516" s="63">
        <v>200</v>
      </c>
      <c r="I516" s="4">
        <v>173.33333333333334</v>
      </c>
      <c r="J516" s="7">
        <v>0.8666666666666667</v>
      </c>
    </row>
    <row r="517" spans="2:10" x14ac:dyDescent="0.2">
      <c r="B517">
        <f t="shared" ref="B517:B580" si="8">IF(OR(ISBLANK(C517),C517="Grand Total"),"",VLOOKUP(C517,tRank,3,FALSE))</f>
        <v>360</v>
      </c>
      <c r="C517" t="s">
        <v>399</v>
      </c>
      <c r="D517" t="s">
        <v>234</v>
      </c>
      <c r="E517" t="s">
        <v>18</v>
      </c>
      <c r="F517" t="s">
        <v>150</v>
      </c>
      <c r="H517" s="63">
        <v>200</v>
      </c>
      <c r="I517" s="4">
        <v>165</v>
      </c>
      <c r="J517" s="7">
        <v>0.82499999999999996</v>
      </c>
    </row>
    <row r="518" spans="2:10" x14ac:dyDescent="0.2">
      <c r="B518">
        <f t="shared" si="8"/>
        <v>360</v>
      </c>
      <c r="C518" t="s">
        <v>522</v>
      </c>
      <c r="D518" t="s">
        <v>234</v>
      </c>
      <c r="E518" t="s">
        <v>18</v>
      </c>
      <c r="F518" t="s">
        <v>41</v>
      </c>
      <c r="H518" s="63">
        <v>200</v>
      </c>
      <c r="I518" s="4">
        <v>166.66666666666666</v>
      </c>
      <c r="J518" s="7">
        <v>0.83333333333333326</v>
      </c>
    </row>
    <row r="519" spans="2:10" x14ac:dyDescent="0.2">
      <c r="B519">
        <f t="shared" si="8"/>
        <v>360</v>
      </c>
      <c r="C519" t="s">
        <v>241</v>
      </c>
      <c r="D519" t="s">
        <v>234</v>
      </c>
      <c r="E519" t="s">
        <v>18</v>
      </c>
      <c r="F519" t="s">
        <v>22</v>
      </c>
      <c r="H519" s="63">
        <v>200</v>
      </c>
      <c r="I519" s="4">
        <v>165</v>
      </c>
      <c r="J519" s="7">
        <v>0.82499999999999996</v>
      </c>
    </row>
    <row r="520" spans="2:10" x14ac:dyDescent="0.2">
      <c r="B520">
        <f t="shared" si="8"/>
        <v>360</v>
      </c>
      <c r="C520" t="s">
        <v>506</v>
      </c>
      <c r="D520" t="s">
        <v>234</v>
      </c>
      <c r="E520" t="s">
        <v>18</v>
      </c>
      <c r="F520" t="s">
        <v>221</v>
      </c>
      <c r="H520" s="63">
        <v>200</v>
      </c>
      <c r="I520" s="4">
        <v>153.33333333333334</v>
      </c>
      <c r="J520" s="7">
        <v>0.76666666666666672</v>
      </c>
    </row>
    <row r="521" spans="2:10" x14ac:dyDescent="0.2">
      <c r="B521">
        <f t="shared" si="8"/>
        <v>392</v>
      </c>
      <c r="C521" t="s">
        <v>927</v>
      </c>
      <c r="D521" t="s">
        <v>234</v>
      </c>
      <c r="E521" t="s">
        <v>18</v>
      </c>
      <c r="F521" t="s">
        <v>50</v>
      </c>
      <c r="H521" s="63">
        <v>195</v>
      </c>
      <c r="I521" s="4">
        <v>183.75</v>
      </c>
      <c r="J521" s="7">
        <v>0.94230769230769229</v>
      </c>
    </row>
    <row r="522" spans="2:10" x14ac:dyDescent="0.2">
      <c r="B522">
        <f t="shared" si="8"/>
        <v>392</v>
      </c>
      <c r="C522" t="s">
        <v>977</v>
      </c>
      <c r="D522" t="s">
        <v>234</v>
      </c>
      <c r="E522" t="s">
        <v>18</v>
      </c>
      <c r="F522" t="s">
        <v>53</v>
      </c>
      <c r="H522" s="63">
        <v>195</v>
      </c>
      <c r="I522" s="4">
        <v>170</v>
      </c>
      <c r="J522" s="7">
        <v>0.87179487179487181</v>
      </c>
    </row>
    <row r="523" spans="2:10" x14ac:dyDescent="0.2">
      <c r="B523">
        <f t="shared" si="8"/>
        <v>392</v>
      </c>
      <c r="C523" t="s">
        <v>925</v>
      </c>
      <c r="D523" t="s">
        <v>234</v>
      </c>
      <c r="E523" t="s">
        <v>18</v>
      </c>
      <c r="F523" t="s">
        <v>50</v>
      </c>
      <c r="H523" s="63">
        <v>195</v>
      </c>
      <c r="I523" s="4">
        <v>153</v>
      </c>
      <c r="J523" s="7">
        <v>0.7846153846153846</v>
      </c>
    </row>
    <row r="524" spans="2:10" x14ac:dyDescent="0.2">
      <c r="B524">
        <f t="shared" si="8"/>
        <v>392</v>
      </c>
      <c r="C524" t="s">
        <v>941</v>
      </c>
      <c r="D524" t="s">
        <v>234</v>
      </c>
      <c r="E524" t="s">
        <v>18</v>
      </c>
      <c r="F524" t="s">
        <v>225</v>
      </c>
      <c r="H524" s="63">
        <v>195</v>
      </c>
      <c r="I524" s="4">
        <v>165</v>
      </c>
      <c r="J524" s="7">
        <v>0.84615384615384615</v>
      </c>
    </row>
    <row r="525" spans="2:10" x14ac:dyDescent="0.2">
      <c r="B525">
        <f t="shared" si="8"/>
        <v>392</v>
      </c>
      <c r="C525" t="s">
        <v>495</v>
      </c>
      <c r="D525" t="s">
        <v>234</v>
      </c>
      <c r="E525" t="s">
        <v>18</v>
      </c>
      <c r="F525" t="s">
        <v>220</v>
      </c>
      <c r="H525" s="63">
        <v>195</v>
      </c>
      <c r="I525" s="4">
        <v>145</v>
      </c>
      <c r="J525" s="7">
        <v>0.74358974358974361</v>
      </c>
    </row>
    <row r="526" spans="2:10" x14ac:dyDescent="0.2">
      <c r="B526">
        <f t="shared" si="8"/>
        <v>392</v>
      </c>
      <c r="C526" t="s">
        <v>523</v>
      </c>
      <c r="D526" t="s">
        <v>234</v>
      </c>
      <c r="E526" t="s">
        <v>18</v>
      </c>
      <c r="F526" t="s">
        <v>41</v>
      </c>
      <c r="H526" s="63">
        <v>195</v>
      </c>
      <c r="I526" s="4">
        <v>171.66666666666666</v>
      </c>
      <c r="J526" s="7">
        <v>0.88034188034188032</v>
      </c>
    </row>
    <row r="527" spans="2:10" x14ac:dyDescent="0.2">
      <c r="B527">
        <f t="shared" si="8"/>
        <v>392</v>
      </c>
      <c r="C527" t="s">
        <v>436</v>
      </c>
      <c r="D527" t="s">
        <v>234</v>
      </c>
      <c r="E527" t="s">
        <v>18</v>
      </c>
      <c r="F527" t="s">
        <v>151</v>
      </c>
      <c r="H527" s="63">
        <v>195</v>
      </c>
      <c r="I527" s="4">
        <v>156.66666666666666</v>
      </c>
      <c r="J527" s="7">
        <v>0.80341880341880334</v>
      </c>
    </row>
    <row r="528" spans="2:10" x14ac:dyDescent="0.2">
      <c r="B528">
        <f t="shared" si="8"/>
        <v>392</v>
      </c>
      <c r="C528" t="s">
        <v>164</v>
      </c>
      <c r="D528" t="s">
        <v>234</v>
      </c>
      <c r="E528" t="s">
        <v>18</v>
      </c>
      <c r="F528" t="s">
        <v>17</v>
      </c>
      <c r="H528" s="63">
        <v>195</v>
      </c>
      <c r="I528" s="4">
        <v>178.33333333333334</v>
      </c>
      <c r="J528" s="7">
        <v>0.91452991452991461</v>
      </c>
    </row>
    <row r="529" spans="2:10" x14ac:dyDescent="0.2">
      <c r="B529">
        <f t="shared" si="8"/>
        <v>400</v>
      </c>
      <c r="C529" t="s">
        <v>701</v>
      </c>
      <c r="D529" t="s">
        <v>234</v>
      </c>
      <c r="E529" t="s">
        <v>110</v>
      </c>
      <c r="F529" t="s">
        <v>227</v>
      </c>
      <c r="H529" s="63">
        <v>135</v>
      </c>
      <c r="I529" s="4">
        <v>115</v>
      </c>
      <c r="J529" s="7">
        <v>0.85185185185185186</v>
      </c>
    </row>
    <row r="530" spans="2:10" x14ac:dyDescent="0.2">
      <c r="B530" t="str">
        <f t="shared" si="8"/>
        <v/>
      </c>
      <c r="E530" t="s">
        <v>18</v>
      </c>
      <c r="F530" t="s">
        <v>45</v>
      </c>
      <c r="G530" t="s">
        <v>227</v>
      </c>
      <c r="H530" s="63">
        <v>190</v>
      </c>
      <c r="I530" s="4">
        <v>131.66666666666666</v>
      </c>
      <c r="J530" s="7">
        <v>0.69298245614035081</v>
      </c>
    </row>
    <row r="531" spans="2:10" x14ac:dyDescent="0.2">
      <c r="B531">
        <f t="shared" si="8"/>
        <v>400</v>
      </c>
      <c r="C531" t="s">
        <v>607</v>
      </c>
      <c r="D531" t="s">
        <v>234</v>
      </c>
      <c r="E531" t="s">
        <v>18</v>
      </c>
      <c r="F531" t="s">
        <v>31</v>
      </c>
      <c r="H531" s="63">
        <v>190</v>
      </c>
      <c r="I531" s="4">
        <v>147.5</v>
      </c>
      <c r="J531" s="7">
        <v>0.77631578947368418</v>
      </c>
    </row>
    <row r="532" spans="2:10" x14ac:dyDescent="0.2">
      <c r="B532">
        <f t="shared" si="8"/>
        <v>400</v>
      </c>
      <c r="C532" t="s">
        <v>643</v>
      </c>
      <c r="D532" t="s">
        <v>234</v>
      </c>
      <c r="E532" t="s">
        <v>18</v>
      </c>
      <c r="F532" t="s">
        <v>20</v>
      </c>
      <c r="H532" s="63">
        <v>190</v>
      </c>
      <c r="I532" s="4">
        <v>176.66666666666666</v>
      </c>
      <c r="J532" s="7">
        <v>0.92982456140350878</v>
      </c>
    </row>
    <row r="533" spans="2:10" x14ac:dyDescent="0.2">
      <c r="B533">
        <f t="shared" si="8"/>
        <v>400</v>
      </c>
      <c r="C533" t="s">
        <v>963</v>
      </c>
      <c r="D533" t="s">
        <v>234</v>
      </c>
      <c r="E533" t="s">
        <v>18</v>
      </c>
      <c r="F533" t="s">
        <v>47</v>
      </c>
      <c r="H533" s="63">
        <v>190</v>
      </c>
      <c r="I533" s="4">
        <v>167.5</v>
      </c>
      <c r="J533" s="7">
        <v>0.88157894736842102</v>
      </c>
    </row>
    <row r="534" spans="2:10" x14ac:dyDescent="0.2">
      <c r="B534">
        <f t="shared" si="8"/>
        <v>400</v>
      </c>
      <c r="C534" t="s">
        <v>912</v>
      </c>
      <c r="D534" t="s">
        <v>234</v>
      </c>
      <c r="E534" t="s">
        <v>18</v>
      </c>
      <c r="F534" t="s">
        <v>52</v>
      </c>
      <c r="H534" s="63">
        <v>190</v>
      </c>
      <c r="I534" s="4">
        <v>161.66666666666666</v>
      </c>
      <c r="J534" s="7">
        <v>0.85087719298245612</v>
      </c>
    </row>
    <row r="535" spans="2:10" x14ac:dyDescent="0.2">
      <c r="B535">
        <f t="shared" si="8"/>
        <v>400</v>
      </c>
      <c r="C535" t="s">
        <v>827</v>
      </c>
      <c r="D535" t="s">
        <v>234</v>
      </c>
      <c r="E535" t="s">
        <v>18</v>
      </c>
      <c r="F535" t="s">
        <v>48</v>
      </c>
      <c r="H535" s="63">
        <v>190</v>
      </c>
      <c r="I535" s="4">
        <v>147</v>
      </c>
      <c r="J535" s="7">
        <v>0.77368421052631575</v>
      </c>
    </row>
    <row r="536" spans="2:10" x14ac:dyDescent="0.2">
      <c r="B536">
        <f t="shared" si="8"/>
        <v>400</v>
      </c>
      <c r="C536" t="s">
        <v>642</v>
      </c>
      <c r="D536" t="s">
        <v>234</v>
      </c>
      <c r="E536" t="s">
        <v>18</v>
      </c>
      <c r="F536" t="s">
        <v>20</v>
      </c>
      <c r="H536" s="63">
        <v>190</v>
      </c>
      <c r="I536" s="4">
        <v>173.33333333333334</v>
      </c>
      <c r="J536" s="7">
        <v>0.91228070175438603</v>
      </c>
    </row>
    <row r="537" spans="2:10" x14ac:dyDescent="0.2">
      <c r="B537">
        <f t="shared" si="8"/>
        <v>400</v>
      </c>
      <c r="C537" t="s">
        <v>641</v>
      </c>
      <c r="D537" t="s">
        <v>234</v>
      </c>
      <c r="E537" t="s">
        <v>18</v>
      </c>
      <c r="F537" t="s">
        <v>20</v>
      </c>
      <c r="H537" s="63">
        <v>190</v>
      </c>
      <c r="I537" s="4">
        <v>173.33333333333334</v>
      </c>
      <c r="J537" s="7">
        <v>0.91228070175438603</v>
      </c>
    </row>
    <row r="538" spans="2:10" x14ac:dyDescent="0.2">
      <c r="B538">
        <f t="shared" si="8"/>
        <v>400</v>
      </c>
      <c r="C538" t="s">
        <v>978</v>
      </c>
      <c r="D538" t="s">
        <v>234</v>
      </c>
      <c r="E538" t="s">
        <v>18</v>
      </c>
      <c r="F538" t="s">
        <v>53</v>
      </c>
      <c r="H538" s="63">
        <v>190</v>
      </c>
      <c r="I538" s="4">
        <v>180</v>
      </c>
      <c r="J538" s="7">
        <v>0.94736842105263153</v>
      </c>
    </row>
    <row r="539" spans="2:10" x14ac:dyDescent="0.2">
      <c r="B539">
        <f t="shared" si="8"/>
        <v>400</v>
      </c>
      <c r="C539" t="s">
        <v>812</v>
      </c>
      <c r="D539" t="s">
        <v>234</v>
      </c>
      <c r="E539" t="s">
        <v>18</v>
      </c>
      <c r="F539" t="s">
        <v>37</v>
      </c>
      <c r="H539" s="63">
        <v>190</v>
      </c>
      <c r="I539" s="4">
        <v>168.33333333333334</v>
      </c>
      <c r="J539" s="7">
        <v>0.88596491228070184</v>
      </c>
    </row>
    <row r="540" spans="2:10" x14ac:dyDescent="0.2">
      <c r="B540">
        <f t="shared" si="8"/>
        <v>400</v>
      </c>
      <c r="C540" t="s">
        <v>700</v>
      </c>
      <c r="D540" t="s">
        <v>234</v>
      </c>
      <c r="E540" t="s">
        <v>18</v>
      </c>
      <c r="F540" t="s">
        <v>45</v>
      </c>
      <c r="H540" s="63">
        <v>190</v>
      </c>
      <c r="I540" s="4">
        <v>135</v>
      </c>
      <c r="J540" s="7">
        <v>0.71052631578947367</v>
      </c>
    </row>
    <row r="541" spans="2:10" x14ac:dyDescent="0.2">
      <c r="B541">
        <f t="shared" si="8"/>
        <v>400</v>
      </c>
      <c r="C541" t="s">
        <v>596</v>
      </c>
      <c r="D541" t="s">
        <v>234</v>
      </c>
      <c r="E541" t="s">
        <v>18</v>
      </c>
      <c r="F541" t="s">
        <v>157</v>
      </c>
      <c r="H541" s="63">
        <v>190</v>
      </c>
      <c r="I541" s="4">
        <v>158</v>
      </c>
      <c r="J541" s="7">
        <v>0.83157894736842108</v>
      </c>
    </row>
    <row r="542" spans="2:10" x14ac:dyDescent="0.2">
      <c r="B542">
        <f t="shared" si="8"/>
        <v>400</v>
      </c>
      <c r="C542" t="s">
        <v>338</v>
      </c>
      <c r="D542" t="s">
        <v>234</v>
      </c>
      <c r="E542" t="s">
        <v>18</v>
      </c>
      <c r="F542" t="s">
        <v>36</v>
      </c>
      <c r="H542" s="63">
        <v>190</v>
      </c>
      <c r="I542" s="4">
        <v>173.75</v>
      </c>
      <c r="J542" s="7">
        <v>0.91447368421052633</v>
      </c>
    </row>
    <row r="543" spans="2:10" x14ac:dyDescent="0.2">
      <c r="B543">
        <f t="shared" si="8"/>
        <v>400</v>
      </c>
      <c r="C543" t="s">
        <v>386</v>
      </c>
      <c r="D543" t="s">
        <v>234</v>
      </c>
      <c r="E543" t="s">
        <v>18</v>
      </c>
      <c r="F543" t="s">
        <v>25</v>
      </c>
      <c r="H543" s="63">
        <v>190</v>
      </c>
      <c r="I543" s="4">
        <v>185</v>
      </c>
      <c r="J543" s="7">
        <v>0.97368421052631582</v>
      </c>
    </row>
    <row r="544" spans="2:10" x14ac:dyDescent="0.2">
      <c r="B544">
        <f t="shared" si="8"/>
        <v>400</v>
      </c>
      <c r="C544" t="s">
        <v>281</v>
      </c>
      <c r="D544" t="s">
        <v>234</v>
      </c>
      <c r="E544" t="s">
        <v>18</v>
      </c>
      <c r="F544" t="s">
        <v>28</v>
      </c>
      <c r="H544" s="63">
        <v>190</v>
      </c>
      <c r="I544" s="4">
        <v>155</v>
      </c>
      <c r="J544" s="7">
        <v>0.81578947368421051</v>
      </c>
    </row>
    <row r="545" spans="2:10" x14ac:dyDescent="0.2">
      <c r="B545">
        <f t="shared" si="8"/>
        <v>400</v>
      </c>
      <c r="C545" t="s">
        <v>546</v>
      </c>
      <c r="D545" t="s">
        <v>234</v>
      </c>
      <c r="E545" t="s">
        <v>18</v>
      </c>
      <c r="F545" t="s">
        <v>38</v>
      </c>
      <c r="H545" s="63">
        <v>190</v>
      </c>
      <c r="I545" s="4">
        <v>170</v>
      </c>
      <c r="J545" s="7">
        <v>0.89473684210526316</v>
      </c>
    </row>
    <row r="546" spans="2:10" x14ac:dyDescent="0.2">
      <c r="B546">
        <f t="shared" si="8"/>
        <v>400</v>
      </c>
      <c r="C546" t="s">
        <v>412</v>
      </c>
      <c r="D546" t="s">
        <v>234</v>
      </c>
      <c r="E546" t="s">
        <v>18</v>
      </c>
      <c r="F546" t="s">
        <v>156</v>
      </c>
      <c r="H546" s="63">
        <v>190</v>
      </c>
      <c r="I546" s="4">
        <v>172.5</v>
      </c>
      <c r="J546" s="7">
        <v>0.90789473684210531</v>
      </c>
    </row>
    <row r="547" spans="2:10" x14ac:dyDescent="0.2">
      <c r="B547">
        <f t="shared" si="8"/>
        <v>400</v>
      </c>
      <c r="C547" t="s">
        <v>580</v>
      </c>
      <c r="D547" t="s">
        <v>234</v>
      </c>
      <c r="E547" t="s">
        <v>110</v>
      </c>
      <c r="F547" t="s">
        <v>230</v>
      </c>
      <c r="H547" s="63">
        <v>190</v>
      </c>
      <c r="I547" s="4">
        <v>166.66666666666666</v>
      </c>
      <c r="J547" s="7">
        <v>0.8771929824561403</v>
      </c>
    </row>
    <row r="548" spans="2:10" x14ac:dyDescent="0.2">
      <c r="B548" t="str">
        <f t="shared" si="8"/>
        <v/>
      </c>
      <c r="E548" t="s">
        <v>18</v>
      </c>
      <c r="F548" t="s">
        <v>149</v>
      </c>
      <c r="G548" t="s">
        <v>230</v>
      </c>
      <c r="H548" s="63">
        <v>160</v>
      </c>
      <c r="I548" s="4">
        <v>152.5</v>
      </c>
      <c r="J548" s="7">
        <v>0.953125</v>
      </c>
    </row>
    <row r="549" spans="2:10" x14ac:dyDescent="0.2">
      <c r="B549">
        <f t="shared" si="8"/>
        <v>400</v>
      </c>
      <c r="C549" t="s">
        <v>545</v>
      </c>
      <c r="D549" t="s">
        <v>234</v>
      </c>
      <c r="E549" t="s">
        <v>18</v>
      </c>
      <c r="F549" t="s">
        <v>38</v>
      </c>
      <c r="H549" s="63">
        <v>190</v>
      </c>
      <c r="I549" s="4">
        <v>175</v>
      </c>
      <c r="J549" s="7">
        <v>0.92105263157894735</v>
      </c>
    </row>
    <row r="550" spans="2:10" x14ac:dyDescent="0.2">
      <c r="B550">
        <f t="shared" si="8"/>
        <v>400</v>
      </c>
      <c r="C550" t="s">
        <v>385</v>
      </c>
      <c r="D550" t="s">
        <v>234</v>
      </c>
      <c r="E550" t="s">
        <v>18</v>
      </c>
      <c r="F550" t="s">
        <v>25</v>
      </c>
      <c r="H550" s="63">
        <v>190</v>
      </c>
      <c r="I550" s="4">
        <v>140</v>
      </c>
      <c r="J550" s="7">
        <v>0.73684210526315785</v>
      </c>
    </row>
    <row r="551" spans="2:10" x14ac:dyDescent="0.2">
      <c r="B551">
        <f t="shared" si="8"/>
        <v>400</v>
      </c>
      <c r="C551" t="s">
        <v>387</v>
      </c>
      <c r="D551" t="s">
        <v>234</v>
      </c>
      <c r="E551" t="s">
        <v>18</v>
      </c>
      <c r="F551" t="s">
        <v>25</v>
      </c>
      <c r="H551" s="63">
        <v>190</v>
      </c>
      <c r="I551" s="4">
        <v>160</v>
      </c>
      <c r="J551" s="7">
        <v>0.84210526315789469</v>
      </c>
    </row>
    <row r="552" spans="2:10" x14ac:dyDescent="0.2">
      <c r="B552">
        <f t="shared" si="8"/>
        <v>421</v>
      </c>
      <c r="C552" t="s">
        <v>898</v>
      </c>
      <c r="D552" t="s">
        <v>234</v>
      </c>
      <c r="E552" t="s">
        <v>18</v>
      </c>
      <c r="F552" t="s">
        <v>222</v>
      </c>
      <c r="H552" s="63">
        <v>185</v>
      </c>
      <c r="I552" s="4">
        <v>145</v>
      </c>
      <c r="J552" s="7">
        <v>0.78378378378378377</v>
      </c>
    </row>
    <row r="553" spans="2:10" x14ac:dyDescent="0.2">
      <c r="B553">
        <f t="shared" si="8"/>
        <v>421</v>
      </c>
      <c r="C553" t="s">
        <v>742</v>
      </c>
      <c r="D553" t="s">
        <v>234</v>
      </c>
      <c r="E553" t="s">
        <v>18</v>
      </c>
      <c r="F553" t="s">
        <v>39</v>
      </c>
      <c r="H553" s="63">
        <v>185</v>
      </c>
      <c r="I553" s="4">
        <v>163.33333333333334</v>
      </c>
      <c r="J553" s="7">
        <v>0.88288288288288297</v>
      </c>
    </row>
    <row r="554" spans="2:10" x14ac:dyDescent="0.2">
      <c r="B554">
        <f t="shared" si="8"/>
        <v>421</v>
      </c>
      <c r="C554" t="s">
        <v>913</v>
      </c>
      <c r="D554" t="s">
        <v>234</v>
      </c>
      <c r="E554" t="s">
        <v>18</v>
      </c>
      <c r="F554" t="s">
        <v>52</v>
      </c>
      <c r="H554" s="63">
        <v>185</v>
      </c>
      <c r="I554" s="4">
        <v>175</v>
      </c>
      <c r="J554" s="7">
        <v>0.94594594594594594</v>
      </c>
    </row>
    <row r="555" spans="2:10" x14ac:dyDescent="0.2">
      <c r="B555">
        <f t="shared" si="8"/>
        <v>421</v>
      </c>
      <c r="C555" t="s">
        <v>879</v>
      </c>
      <c r="D555" t="s">
        <v>234</v>
      </c>
      <c r="E555" t="s">
        <v>18</v>
      </c>
      <c r="F555" t="s">
        <v>46</v>
      </c>
      <c r="H555" s="63">
        <v>185</v>
      </c>
      <c r="I555" s="4">
        <v>178.33333333333334</v>
      </c>
      <c r="J555" s="7">
        <v>0.963963963963964</v>
      </c>
    </row>
    <row r="556" spans="2:10" x14ac:dyDescent="0.2">
      <c r="B556">
        <f t="shared" si="8"/>
        <v>421</v>
      </c>
      <c r="C556" t="s">
        <v>608</v>
      </c>
      <c r="D556" t="s">
        <v>234</v>
      </c>
      <c r="E556" t="s">
        <v>18</v>
      </c>
      <c r="F556" t="s">
        <v>31</v>
      </c>
      <c r="H556" s="63">
        <v>185</v>
      </c>
      <c r="I556" s="4">
        <v>122.5</v>
      </c>
      <c r="J556" s="7">
        <v>0.66216216216216217</v>
      </c>
    </row>
    <row r="557" spans="2:10" x14ac:dyDescent="0.2">
      <c r="B557">
        <f t="shared" si="8"/>
        <v>421</v>
      </c>
      <c r="C557" t="s">
        <v>586</v>
      </c>
      <c r="D557" t="s">
        <v>234</v>
      </c>
      <c r="E557" t="s">
        <v>18</v>
      </c>
      <c r="F557" t="s">
        <v>36</v>
      </c>
      <c r="H557" s="63">
        <v>185</v>
      </c>
      <c r="I557" s="4">
        <v>150</v>
      </c>
      <c r="J557" s="7">
        <v>0.81081081081081086</v>
      </c>
    </row>
    <row r="558" spans="2:10" x14ac:dyDescent="0.2">
      <c r="B558">
        <f t="shared" si="8"/>
        <v>421</v>
      </c>
      <c r="C558" t="s">
        <v>598</v>
      </c>
      <c r="D558" t="s">
        <v>234</v>
      </c>
      <c r="E558" t="s">
        <v>18</v>
      </c>
      <c r="F558" t="s">
        <v>157</v>
      </c>
      <c r="H558" s="63">
        <v>185</v>
      </c>
      <c r="I558" s="4">
        <v>146.25</v>
      </c>
      <c r="J558" s="7">
        <v>0.79054054054054057</v>
      </c>
    </row>
    <row r="559" spans="2:10" x14ac:dyDescent="0.2">
      <c r="B559">
        <f t="shared" si="8"/>
        <v>421</v>
      </c>
      <c r="C559" t="s">
        <v>340</v>
      </c>
      <c r="D559" t="s">
        <v>234</v>
      </c>
      <c r="E559" t="s">
        <v>18</v>
      </c>
      <c r="F559" t="s">
        <v>36</v>
      </c>
      <c r="H559" s="63">
        <v>185</v>
      </c>
      <c r="I559" s="4">
        <v>173.33333333333334</v>
      </c>
      <c r="J559" s="7">
        <v>0.93693693693693703</v>
      </c>
    </row>
    <row r="560" spans="2:10" x14ac:dyDescent="0.2">
      <c r="B560">
        <f t="shared" si="8"/>
        <v>429</v>
      </c>
      <c r="C560" t="s">
        <v>800</v>
      </c>
      <c r="D560" t="s">
        <v>234</v>
      </c>
      <c r="E560" t="s">
        <v>18</v>
      </c>
      <c r="F560" t="s">
        <v>223</v>
      </c>
      <c r="H560" s="63">
        <v>180</v>
      </c>
      <c r="I560" s="4">
        <v>160</v>
      </c>
      <c r="J560" s="7">
        <v>0.88888888888888884</v>
      </c>
    </row>
    <row r="561" spans="2:10" x14ac:dyDescent="0.2">
      <c r="B561">
        <f t="shared" si="8"/>
        <v>429</v>
      </c>
      <c r="C561" t="s">
        <v>881</v>
      </c>
      <c r="D561" t="s">
        <v>234</v>
      </c>
      <c r="E561" t="s">
        <v>18</v>
      </c>
      <c r="F561" t="s">
        <v>46</v>
      </c>
      <c r="H561" s="63">
        <v>180</v>
      </c>
      <c r="I561" s="4">
        <v>145</v>
      </c>
      <c r="J561" s="7">
        <v>0.80555555555555558</v>
      </c>
    </row>
    <row r="562" spans="2:10" x14ac:dyDescent="0.2">
      <c r="B562">
        <f t="shared" si="8"/>
        <v>429</v>
      </c>
      <c r="C562" t="s">
        <v>914</v>
      </c>
      <c r="D562" t="s">
        <v>234</v>
      </c>
      <c r="E562" t="s">
        <v>18</v>
      </c>
      <c r="F562" t="s">
        <v>52</v>
      </c>
      <c r="H562" s="63">
        <v>180</v>
      </c>
      <c r="I562" s="4">
        <v>141.66666666666666</v>
      </c>
      <c r="J562" s="7">
        <v>0.78703703703703698</v>
      </c>
    </row>
    <row r="563" spans="2:10" x14ac:dyDescent="0.2">
      <c r="B563">
        <f t="shared" si="8"/>
        <v>429</v>
      </c>
      <c r="C563" t="s">
        <v>915</v>
      </c>
      <c r="D563" t="s">
        <v>234</v>
      </c>
      <c r="E563" t="s">
        <v>18</v>
      </c>
      <c r="F563" t="s">
        <v>52</v>
      </c>
      <c r="H563" s="63">
        <v>180</v>
      </c>
      <c r="I563" s="4">
        <v>161.66666666666666</v>
      </c>
      <c r="J563" s="7">
        <v>0.89814814814814814</v>
      </c>
    </row>
    <row r="564" spans="2:10" x14ac:dyDescent="0.2">
      <c r="B564">
        <f t="shared" si="8"/>
        <v>429</v>
      </c>
      <c r="C564" t="s">
        <v>770</v>
      </c>
      <c r="D564" t="s">
        <v>234</v>
      </c>
      <c r="E564" t="s">
        <v>18</v>
      </c>
      <c r="F564" t="s">
        <v>159</v>
      </c>
      <c r="H564" s="63">
        <v>180</v>
      </c>
      <c r="I564" s="4">
        <v>156.66666666666666</v>
      </c>
      <c r="J564" s="7">
        <v>0.87037037037037035</v>
      </c>
    </row>
    <row r="565" spans="2:10" x14ac:dyDescent="0.2">
      <c r="B565">
        <f t="shared" si="8"/>
        <v>429</v>
      </c>
      <c r="C565" t="s">
        <v>916</v>
      </c>
      <c r="D565" t="s">
        <v>234</v>
      </c>
      <c r="E565" t="s">
        <v>18</v>
      </c>
      <c r="F565" t="s">
        <v>52</v>
      </c>
      <c r="H565" s="63">
        <v>180</v>
      </c>
      <c r="I565" s="4">
        <v>173.33333333333334</v>
      </c>
      <c r="J565" s="7">
        <v>0.96296296296296302</v>
      </c>
    </row>
    <row r="566" spans="2:10" x14ac:dyDescent="0.2">
      <c r="B566">
        <f t="shared" si="8"/>
        <v>429</v>
      </c>
      <c r="C566" t="s">
        <v>673</v>
      </c>
      <c r="D566" t="s">
        <v>234</v>
      </c>
      <c r="E566" t="s">
        <v>18</v>
      </c>
      <c r="F566" t="s">
        <v>146</v>
      </c>
      <c r="H566" s="63">
        <v>180</v>
      </c>
      <c r="I566" s="4">
        <v>156.66666666666666</v>
      </c>
      <c r="J566" s="7">
        <v>0.87037037037037035</v>
      </c>
    </row>
    <row r="567" spans="2:10" x14ac:dyDescent="0.2">
      <c r="B567">
        <f t="shared" si="8"/>
        <v>429</v>
      </c>
      <c r="C567" t="s">
        <v>997</v>
      </c>
      <c r="D567" t="s">
        <v>234</v>
      </c>
      <c r="E567" t="s">
        <v>18</v>
      </c>
      <c r="F567" t="s">
        <v>51</v>
      </c>
      <c r="H567" s="63">
        <v>180</v>
      </c>
      <c r="I567" s="4">
        <v>165</v>
      </c>
      <c r="J567" s="7">
        <v>0.91666666666666663</v>
      </c>
    </row>
    <row r="568" spans="2:10" x14ac:dyDescent="0.2">
      <c r="B568">
        <f t="shared" si="8"/>
        <v>429</v>
      </c>
      <c r="C568" t="s">
        <v>880</v>
      </c>
      <c r="D568" t="s">
        <v>234</v>
      </c>
      <c r="E568" t="s">
        <v>18</v>
      </c>
      <c r="F568" t="s">
        <v>46</v>
      </c>
      <c r="H568" s="63">
        <v>180</v>
      </c>
      <c r="I568" s="4">
        <v>146.66666666666666</v>
      </c>
      <c r="J568" s="7">
        <v>0.81481481481481477</v>
      </c>
    </row>
    <row r="569" spans="2:10" x14ac:dyDescent="0.2">
      <c r="B569">
        <f t="shared" si="8"/>
        <v>429</v>
      </c>
      <c r="C569" t="s">
        <v>814</v>
      </c>
      <c r="D569" t="s">
        <v>234</v>
      </c>
      <c r="E569" t="s">
        <v>110</v>
      </c>
      <c r="F569" t="s">
        <v>231</v>
      </c>
      <c r="H569" s="63">
        <v>165</v>
      </c>
      <c r="I569" s="4">
        <v>111.66666666666667</v>
      </c>
      <c r="J569" s="7">
        <v>0.6767676767676768</v>
      </c>
    </row>
    <row r="570" spans="2:10" x14ac:dyDescent="0.2">
      <c r="B570" t="str">
        <f t="shared" si="8"/>
        <v/>
      </c>
      <c r="E570" t="s">
        <v>18</v>
      </c>
      <c r="F570" t="s">
        <v>37</v>
      </c>
      <c r="G570" t="s">
        <v>231</v>
      </c>
      <c r="H570" s="63">
        <v>180</v>
      </c>
      <c r="I570" s="4">
        <v>146.66666666666666</v>
      </c>
      <c r="J570" s="7">
        <v>0.81481481481481477</v>
      </c>
    </row>
    <row r="571" spans="2:10" x14ac:dyDescent="0.2">
      <c r="B571">
        <f t="shared" si="8"/>
        <v>429</v>
      </c>
      <c r="C571" t="s">
        <v>479</v>
      </c>
      <c r="D571" t="s">
        <v>234</v>
      </c>
      <c r="E571" t="s">
        <v>18</v>
      </c>
      <c r="F571" t="s">
        <v>35</v>
      </c>
      <c r="H571" s="63">
        <v>180</v>
      </c>
      <c r="I571" s="4">
        <v>157.5</v>
      </c>
      <c r="J571" s="7">
        <v>0.875</v>
      </c>
    </row>
    <row r="572" spans="2:10" x14ac:dyDescent="0.2">
      <c r="B572">
        <f t="shared" si="8"/>
        <v>429</v>
      </c>
      <c r="C572" t="s">
        <v>524</v>
      </c>
      <c r="D572" t="s">
        <v>234</v>
      </c>
      <c r="E572" t="s">
        <v>18</v>
      </c>
      <c r="F572" t="s">
        <v>41</v>
      </c>
      <c r="H572" s="63">
        <v>180</v>
      </c>
      <c r="I572" s="4">
        <v>153.33333333333334</v>
      </c>
      <c r="J572" s="7">
        <v>0.85185185185185186</v>
      </c>
    </row>
    <row r="573" spans="2:10" x14ac:dyDescent="0.2">
      <c r="B573">
        <f t="shared" si="8"/>
        <v>429</v>
      </c>
      <c r="C573" t="s">
        <v>450</v>
      </c>
      <c r="D573" t="s">
        <v>234</v>
      </c>
      <c r="E573" t="s">
        <v>18</v>
      </c>
      <c r="F573" t="s">
        <v>44</v>
      </c>
      <c r="H573" s="63">
        <v>180</v>
      </c>
      <c r="I573" s="4">
        <v>142.5</v>
      </c>
      <c r="J573" s="7">
        <v>0.79166666666666663</v>
      </c>
    </row>
    <row r="574" spans="2:10" x14ac:dyDescent="0.2">
      <c r="B574">
        <f t="shared" si="8"/>
        <v>429</v>
      </c>
      <c r="C574" t="s">
        <v>277</v>
      </c>
      <c r="D574" t="s">
        <v>234</v>
      </c>
      <c r="E574" t="s">
        <v>18</v>
      </c>
      <c r="F574" t="s">
        <v>17</v>
      </c>
      <c r="H574" s="63">
        <v>180</v>
      </c>
      <c r="I574" s="4">
        <v>140</v>
      </c>
      <c r="J574" s="7">
        <v>0.77777777777777779</v>
      </c>
    </row>
    <row r="575" spans="2:10" x14ac:dyDescent="0.2">
      <c r="B575">
        <f t="shared" si="8"/>
        <v>429</v>
      </c>
      <c r="C575" t="s">
        <v>464</v>
      </c>
      <c r="D575" t="s">
        <v>234</v>
      </c>
      <c r="E575" t="s">
        <v>18</v>
      </c>
      <c r="F575" t="s">
        <v>26</v>
      </c>
      <c r="H575" s="63">
        <v>180</v>
      </c>
      <c r="I575" s="4">
        <v>128.75</v>
      </c>
      <c r="J575" s="7">
        <v>0.71527777777777779</v>
      </c>
    </row>
    <row r="576" spans="2:10" x14ac:dyDescent="0.2">
      <c r="B576">
        <f t="shared" si="8"/>
        <v>429</v>
      </c>
      <c r="C576" t="s">
        <v>463</v>
      </c>
      <c r="D576" t="s">
        <v>234</v>
      </c>
      <c r="E576" t="s">
        <v>18</v>
      </c>
      <c r="F576" t="s">
        <v>26</v>
      </c>
      <c r="H576" s="63">
        <v>180</v>
      </c>
      <c r="I576" s="4">
        <v>146.25</v>
      </c>
      <c r="J576" s="7">
        <v>0.8125</v>
      </c>
    </row>
    <row r="577" spans="2:10" x14ac:dyDescent="0.2">
      <c r="B577">
        <f t="shared" si="8"/>
        <v>429</v>
      </c>
      <c r="C577" t="s">
        <v>315</v>
      </c>
      <c r="D577" t="s">
        <v>234</v>
      </c>
      <c r="E577" t="s">
        <v>18</v>
      </c>
      <c r="F577" t="s">
        <v>152</v>
      </c>
      <c r="H577" s="63">
        <v>180</v>
      </c>
      <c r="I577" s="4">
        <v>161.66666666666666</v>
      </c>
      <c r="J577" s="7">
        <v>0.89814814814814814</v>
      </c>
    </row>
    <row r="578" spans="2:10" x14ac:dyDescent="0.2">
      <c r="B578">
        <f t="shared" si="8"/>
        <v>429</v>
      </c>
      <c r="C578" t="s">
        <v>547</v>
      </c>
      <c r="D578" t="s">
        <v>234</v>
      </c>
      <c r="E578" t="s">
        <v>18</v>
      </c>
      <c r="F578" t="s">
        <v>38</v>
      </c>
      <c r="H578" s="63">
        <v>180</v>
      </c>
      <c r="I578" s="4">
        <v>161.66666666666666</v>
      </c>
      <c r="J578" s="7">
        <v>0.89814814814814814</v>
      </c>
    </row>
    <row r="579" spans="2:10" x14ac:dyDescent="0.2">
      <c r="B579">
        <f t="shared" si="8"/>
        <v>429</v>
      </c>
      <c r="C579" t="s">
        <v>507</v>
      </c>
      <c r="D579" t="s">
        <v>234</v>
      </c>
      <c r="E579" t="s">
        <v>18</v>
      </c>
      <c r="F579" t="s">
        <v>221</v>
      </c>
      <c r="H579" s="63">
        <v>180</v>
      </c>
      <c r="I579" s="4">
        <v>130</v>
      </c>
      <c r="J579" s="7">
        <v>0.72222222222222221</v>
      </c>
    </row>
    <row r="580" spans="2:10" x14ac:dyDescent="0.2">
      <c r="B580">
        <f t="shared" si="8"/>
        <v>429</v>
      </c>
      <c r="C580" t="s">
        <v>437</v>
      </c>
      <c r="D580" t="s">
        <v>234</v>
      </c>
      <c r="E580" t="s">
        <v>18</v>
      </c>
      <c r="F580" t="s">
        <v>151</v>
      </c>
      <c r="H580" s="63">
        <v>180</v>
      </c>
      <c r="I580" s="4">
        <v>150</v>
      </c>
      <c r="J580" s="7">
        <v>0.83333333333333337</v>
      </c>
    </row>
    <row r="581" spans="2:10" x14ac:dyDescent="0.2">
      <c r="B581">
        <f t="shared" ref="B581:B644" si="9">IF(OR(ISBLANK(C581),C581="Grand Total"),"",VLOOKUP(C581,tRank,3,FALSE))</f>
        <v>429</v>
      </c>
      <c r="C581" t="s">
        <v>400</v>
      </c>
      <c r="D581" t="s">
        <v>234</v>
      </c>
      <c r="E581" t="s">
        <v>18</v>
      </c>
      <c r="F581" t="s">
        <v>150</v>
      </c>
      <c r="H581" s="63">
        <v>180</v>
      </c>
      <c r="I581" s="4">
        <v>157.5</v>
      </c>
      <c r="J581" s="7">
        <v>0.875</v>
      </c>
    </row>
    <row r="582" spans="2:10" x14ac:dyDescent="0.2">
      <c r="B582">
        <f t="shared" si="9"/>
        <v>429</v>
      </c>
      <c r="C582" t="s">
        <v>581</v>
      </c>
      <c r="D582" t="s">
        <v>234</v>
      </c>
      <c r="E582" t="s">
        <v>18</v>
      </c>
      <c r="F582" t="s">
        <v>149</v>
      </c>
      <c r="H582" s="63">
        <v>180</v>
      </c>
      <c r="I582" s="4">
        <v>133.75</v>
      </c>
      <c r="J582" s="7">
        <v>0.74305555555555558</v>
      </c>
    </row>
    <row r="583" spans="2:10" x14ac:dyDescent="0.2">
      <c r="B583">
        <f t="shared" si="9"/>
        <v>429</v>
      </c>
      <c r="C583" t="s">
        <v>401</v>
      </c>
      <c r="D583" t="s">
        <v>234</v>
      </c>
      <c r="E583" t="s">
        <v>18</v>
      </c>
      <c r="F583" t="s">
        <v>150</v>
      </c>
      <c r="H583" s="63">
        <v>180</v>
      </c>
      <c r="I583" s="4">
        <v>157.5</v>
      </c>
      <c r="J583" s="7">
        <v>0.875</v>
      </c>
    </row>
    <row r="584" spans="2:10" x14ac:dyDescent="0.2">
      <c r="B584">
        <f t="shared" si="9"/>
        <v>429</v>
      </c>
      <c r="C584" t="s">
        <v>525</v>
      </c>
      <c r="D584" t="s">
        <v>234</v>
      </c>
      <c r="E584" t="s">
        <v>18</v>
      </c>
      <c r="F584" t="s">
        <v>41</v>
      </c>
      <c r="H584" s="63">
        <v>180</v>
      </c>
      <c r="I584" s="4">
        <v>136.66666666666666</v>
      </c>
      <c r="J584" s="7">
        <v>0.75925925925925919</v>
      </c>
    </row>
    <row r="585" spans="2:10" x14ac:dyDescent="0.2">
      <c r="B585">
        <f t="shared" si="9"/>
        <v>453</v>
      </c>
      <c r="C585" t="s">
        <v>815</v>
      </c>
      <c r="D585" t="s">
        <v>234</v>
      </c>
      <c r="E585" t="s">
        <v>18</v>
      </c>
      <c r="F585" t="s">
        <v>37</v>
      </c>
      <c r="H585" s="63">
        <v>175</v>
      </c>
      <c r="I585" s="4">
        <v>165</v>
      </c>
      <c r="J585" s="7">
        <v>0.94285714285714284</v>
      </c>
    </row>
    <row r="586" spans="2:10" x14ac:dyDescent="0.2">
      <c r="B586">
        <f t="shared" si="9"/>
        <v>453</v>
      </c>
      <c r="C586" t="s">
        <v>644</v>
      </c>
      <c r="D586" t="s">
        <v>234</v>
      </c>
      <c r="E586" t="s">
        <v>18</v>
      </c>
      <c r="F586" t="s">
        <v>20</v>
      </c>
      <c r="H586" s="63">
        <v>175</v>
      </c>
      <c r="I586" s="4">
        <v>143.33333333333334</v>
      </c>
      <c r="J586" s="7">
        <v>0.81904761904761914</v>
      </c>
    </row>
    <row r="587" spans="2:10" x14ac:dyDescent="0.2">
      <c r="B587">
        <f t="shared" si="9"/>
        <v>453</v>
      </c>
      <c r="C587" t="s">
        <v>917</v>
      </c>
      <c r="D587" t="s">
        <v>234</v>
      </c>
      <c r="E587" t="s">
        <v>18</v>
      </c>
      <c r="F587" t="s">
        <v>52</v>
      </c>
      <c r="H587" s="63">
        <v>175</v>
      </c>
      <c r="I587" s="4">
        <v>158.33333333333334</v>
      </c>
      <c r="J587" s="7">
        <v>0.90476190476190477</v>
      </c>
    </row>
    <row r="588" spans="2:10" x14ac:dyDescent="0.2">
      <c r="B588">
        <f t="shared" si="9"/>
        <v>453</v>
      </c>
      <c r="C588" t="s">
        <v>843</v>
      </c>
      <c r="D588" t="s">
        <v>234</v>
      </c>
      <c r="E588" t="s">
        <v>18</v>
      </c>
      <c r="F588" t="s">
        <v>49</v>
      </c>
      <c r="H588" s="63">
        <v>175</v>
      </c>
      <c r="I588" s="4">
        <v>153.75</v>
      </c>
      <c r="J588" s="7">
        <v>0.87857142857142856</v>
      </c>
    </row>
    <row r="589" spans="2:10" x14ac:dyDescent="0.2">
      <c r="B589">
        <f t="shared" si="9"/>
        <v>453</v>
      </c>
      <c r="C589" t="s">
        <v>756</v>
      </c>
      <c r="D589" t="s">
        <v>234</v>
      </c>
      <c r="E589" t="s">
        <v>18</v>
      </c>
      <c r="F589" t="s">
        <v>158</v>
      </c>
      <c r="H589" s="63">
        <v>175</v>
      </c>
      <c r="I589" s="4">
        <v>158.33333333333334</v>
      </c>
      <c r="J589" s="7">
        <v>0.90476190476190477</v>
      </c>
    </row>
    <row r="590" spans="2:10" x14ac:dyDescent="0.2">
      <c r="B590">
        <f t="shared" si="9"/>
        <v>453</v>
      </c>
      <c r="C590" t="s">
        <v>786</v>
      </c>
      <c r="D590" t="s">
        <v>234</v>
      </c>
      <c r="E590" t="s">
        <v>18</v>
      </c>
      <c r="F590" t="s">
        <v>40</v>
      </c>
      <c r="H590" s="63">
        <v>175</v>
      </c>
      <c r="I590" s="4">
        <v>155</v>
      </c>
      <c r="J590" s="7">
        <v>0.88571428571428568</v>
      </c>
    </row>
    <row r="591" spans="2:10" x14ac:dyDescent="0.2">
      <c r="B591">
        <f t="shared" si="9"/>
        <v>453</v>
      </c>
      <c r="C591" t="s">
        <v>301</v>
      </c>
      <c r="D591" t="s">
        <v>234</v>
      </c>
      <c r="E591" t="s">
        <v>18</v>
      </c>
      <c r="F591" t="s">
        <v>23</v>
      </c>
      <c r="H591" s="63">
        <v>175</v>
      </c>
      <c r="I591" s="4">
        <v>148.33333333333334</v>
      </c>
      <c r="J591" s="7">
        <v>0.84761904761904772</v>
      </c>
    </row>
    <row r="592" spans="2:10" x14ac:dyDescent="0.2">
      <c r="B592">
        <f t="shared" si="9"/>
        <v>453</v>
      </c>
      <c r="C592" t="s">
        <v>579</v>
      </c>
      <c r="D592" t="s">
        <v>234</v>
      </c>
      <c r="E592" t="s">
        <v>18</v>
      </c>
      <c r="F592" t="s">
        <v>149</v>
      </c>
      <c r="H592" s="63">
        <v>175</v>
      </c>
      <c r="I592" s="4">
        <v>138.33333333333334</v>
      </c>
      <c r="J592" s="7">
        <v>0.79047619047619055</v>
      </c>
    </row>
    <row r="593" spans="2:10" x14ac:dyDescent="0.2">
      <c r="B593">
        <f t="shared" si="9"/>
        <v>453</v>
      </c>
      <c r="C593" t="s">
        <v>455</v>
      </c>
      <c r="D593" t="s">
        <v>234</v>
      </c>
      <c r="E593" t="s">
        <v>18</v>
      </c>
      <c r="F593" t="s">
        <v>25</v>
      </c>
      <c r="H593" s="63">
        <v>175</v>
      </c>
      <c r="I593" s="4">
        <v>125</v>
      </c>
      <c r="J593" s="7">
        <v>0.7142857142857143</v>
      </c>
    </row>
    <row r="594" spans="2:10" x14ac:dyDescent="0.2">
      <c r="B594">
        <f t="shared" si="9"/>
        <v>453</v>
      </c>
      <c r="C594" t="s">
        <v>480</v>
      </c>
      <c r="D594" t="s">
        <v>234</v>
      </c>
      <c r="E594" t="s">
        <v>18</v>
      </c>
      <c r="F594" t="s">
        <v>35</v>
      </c>
      <c r="H594" s="63">
        <v>175</v>
      </c>
      <c r="I594" s="4">
        <v>138.75</v>
      </c>
      <c r="J594" s="7">
        <v>0.79285714285714282</v>
      </c>
    </row>
    <row r="595" spans="2:10" x14ac:dyDescent="0.2">
      <c r="B595">
        <f t="shared" si="9"/>
        <v>453</v>
      </c>
      <c r="C595" t="s">
        <v>243</v>
      </c>
      <c r="D595" t="s">
        <v>234</v>
      </c>
      <c r="E595" t="s">
        <v>18</v>
      </c>
      <c r="F595" t="s">
        <v>22</v>
      </c>
      <c r="H595" s="63">
        <v>175</v>
      </c>
      <c r="I595" s="4">
        <v>150</v>
      </c>
      <c r="J595" s="7">
        <v>0.8571428571428571</v>
      </c>
    </row>
    <row r="596" spans="2:10" x14ac:dyDescent="0.2">
      <c r="B596">
        <f t="shared" si="9"/>
        <v>453</v>
      </c>
      <c r="C596" t="s">
        <v>548</v>
      </c>
      <c r="D596" t="s">
        <v>234</v>
      </c>
      <c r="E596" t="s">
        <v>18</v>
      </c>
      <c r="F596" t="s">
        <v>38</v>
      </c>
      <c r="H596" s="63">
        <v>175</v>
      </c>
      <c r="I596" s="4">
        <v>136.66666666666666</v>
      </c>
      <c r="J596" s="7">
        <v>0.78095238095238095</v>
      </c>
    </row>
    <row r="597" spans="2:10" x14ac:dyDescent="0.2">
      <c r="B597">
        <f t="shared" si="9"/>
        <v>465</v>
      </c>
      <c r="C597" t="s">
        <v>816</v>
      </c>
      <c r="D597" t="s">
        <v>234</v>
      </c>
      <c r="E597" t="s">
        <v>18</v>
      </c>
      <c r="F597" t="s">
        <v>37</v>
      </c>
      <c r="H597" s="63">
        <v>170</v>
      </c>
      <c r="I597" s="4">
        <v>143.33333333333334</v>
      </c>
      <c r="J597" s="7">
        <v>0.84313725490196079</v>
      </c>
    </row>
    <row r="598" spans="2:10" x14ac:dyDescent="0.2">
      <c r="B598">
        <f t="shared" si="9"/>
        <v>465</v>
      </c>
      <c r="C598" t="s">
        <v>801</v>
      </c>
      <c r="D598" t="s">
        <v>234</v>
      </c>
      <c r="E598" t="s">
        <v>18</v>
      </c>
      <c r="F598" t="s">
        <v>223</v>
      </c>
      <c r="H598" s="63">
        <v>170</v>
      </c>
      <c r="I598" s="4">
        <v>155</v>
      </c>
      <c r="J598" s="7">
        <v>0.91176470588235292</v>
      </c>
    </row>
    <row r="599" spans="2:10" x14ac:dyDescent="0.2">
      <c r="B599">
        <f t="shared" si="9"/>
        <v>465</v>
      </c>
      <c r="C599" t="s">
        <v>711</v>
      </c>
      <c r="D599" t="s">
        <v>234</v>
      </c>
      <c r="E599" t="s">
        <v>18</v>
      </c>
      <c r="F599" t="s">
        <v>27</v>
      </c>
      <c r="H599" s="63">
        <v>170</v>
      </c>
      <c r="I599" s="4">
        <v>135</v>
      </c>
      <c r="J599" s="7">
        <v>0.79411764705882348</v>
      </c>
    </row>
    <row r="600" spans="2:10" x14ac:dyDescent="0.2">
      <c r="B600">
        <f t="shared" si="9"/>
        <v>465</v>
      </c>
      <c r="C600" t="s">
        <v>645</v>
      </c>
      <c r="D600" t="s">
        <v>234</v>
      </c>
      <c r="E600" t="s">
        <v>18</v>
      </c>
      <c r="F600" t="s">
        <v>20</v>
      </c>
      <c r="H600" s="63">
        <v>170</v>
      </c>
      <c r="I600" s="4">
        <v>156.66666666666666</v>
      </c>
      <c r="J600" s="7">
        <v>0.92156862745098034</v>
      </c>
    </row>
    <row r="601" spans="2:10" x14ac:dyDescent="0.2">
      <c r="B601">
        <f t="shared" si="9"/>
        <v>465</v>
      </c>
      <c r="C601" t="s">
        <v>757</v>
      </c>
      <c r="D601" t="s">
        <v>234</v>
      </c>
      <c r="E601" t="s">
        <v>18</v>
      </c>
      <c r="F601" t="s">
        <v>158</v>
      </c>
      <c r="H601" s="63">
        <v>170</v>
      </c>
      <c r="I601" s="4">
        <v>148.33333333333334</v>
      </c>
      <c r="J601" s="7">
        <v>0.87254901960784315</v>
      </c>
    </row>
    <row r="602" spans="2:10" x14ac:dyDescent="0.2">
      <c r="B602">
        <f t="shared" si="9"/>
        <v>465</v>
      </c>
      <c r="C602" t="s">
        <v>702</v>
      </c>
      <c r="D602" t="s">
        <v>234</v>
      </c>
      <c r="E602" t="s">
        <v>18</v>
      </c>
      <c r="F602" t="s">
        <v>45</v>
      </c>
      <c r="H602" s="63">
        <v>170</v>
      </c>
      <c r="I602" s="4">
        <v>130</v>
      </c>
      <c r="J602" s="7">
        <v>0.76470588235294112</v>
      </c>
    </row>
    <row r="603" spans="2:10" x14ac:dyDescent="0.2">
      <c r="B603">
        <f t="shared" si="9"/>
        <v>465</v>
      </c>
      <c r="C603" t="s">
        <v>600</v>
      </c>
      <c r="D603" t="s">
        <v>234</v>
      </c>
      <c r="E603" t="s">
        <v>18</v>
      </c>
      <c r="F603" t="s">
        <v>157</v>
      </c>
      <c r="H603" s="63">
        <v>170</v>
      </c>
      <c r="I603" s="4">
        <v>140</v>
      </c>
      <c r="J603" s="7">
        <v>0.82352941176470584</v>
      </c>
    </row>
    <row r="604" spans="2:10" x14ac:dyDescent="0.2">
      <c r="B604">
        <f t="shared" si="9"/>
        <v>465</v>
      </c>
      <c r="C604" t="s">
        <v>328</v>
      </c>
      <c r="D604" t="s">
        <v>234</v>
      </c>
      <c r="E604" t="s">
        <v>18</v>
      </c>
      <c r="F604" t="s">
        <v>29</v>
      </c>
      <c r="H604" s="63">
        <v>170</v>
      </c>
      <c r="I604" s="4">
        <v>105</v>
      </c>
      <c r="J604" s="7">
        <v>0.61764705882352944</v>
      </c>
    </row>
    <row r="605" spans="2:10" x14ac:dyDescent="0.2">
      <c r="B605">
        <f t="shared" si="9"/>
        <v>465</v>
      </c>
      <c r="C605" t="s">
        <v>508</v>
      </c>
      <c r="D605" t="s">
        <v>234</v>
      </c>
      <c r="E605" t="s">
        <v>18</v>
      </c>
      <c r="F605" t="s">
        <v>221</v>
      </c>
      <c r="H605" s="63">
        <v>170</v>
      </c>
      <c r="I605" s="4">
        <v>158.33333333333334</v>
      </c>
      <c r="J605" s="7">
        <v>0.93137254901960786</v>
      </c>
    </row>
    <row r="606" spans="2:10" x14ac:dyDescent="0.2">
      <c r="B606">
        <f t="shared" si="9"/>
        <v>465</v>
      </c>
      <c r="C606" t="s">
        <v>566</v>
      </c>
      <c r="D606" t="s">
        <v>234</v>
      </c>
      <c r="E606" t="s">
        <v>18</v>
      </c>
      <c r="F606" t="s">
        <v>32</v>
      </c>
      <c r="H606" s="63">
        <v>170</v>
      </c>
      <c r="I606" s="4">
        <v>136.66666666666666</v>
      </c>
      <c r="J606" s="7">
        <v>0.8039215686274509</v>
      </c>
    </row>
    <row r="607" spans="2:10" x14ac:dyDescent="0.2">
      <c r="B607">
        <f t="shared" si="9"/>
        <v>465</v>
      </c>
      <c r="C607" t="s">
        <v>172</v>
      </c>
      <c r="D607" t="s">
        <v>234</v>
      </c>
      <c r="E607" t="s">
        <v>18</v>
      </c>
      <c r="F607" t="s">
        <v>42</v>
      </c>
      <c r="H607" s="63">
        <v>170</v>
      </c>
      <c r="I607" s="4">
        <v>146.66666666666666</v>
      </c>
      <c r="J607" s="7">
        <v>0.86274509803921562</v>
      </c>
    </row>
    <row r="608" spans="2:10" x14ac:dyDescent="0.2">
      <c r="B608">
        <f t="shared" si="9"/>
        <v>465</v>
      </c>
      <c r="C608" t="s">
        <v>176</v>
      </c>
      <c r="D608" t="s">
        <v>234</v>
      </c>
      <c r="E608" t="s">
        <v>18</v>
      </c>
      <c r="F608" t="s">
        <v>21</v>
      </c>
      <c r="H608" s="63">
        <v>170</v>
      </c>
      <c r="I608" s="4">
        <v>140</v>
      </c>
      <c r="J608" s="7">
        <v>0.82352941176470584</v>
      </c>
    </row>
    <row r="609" spans="2:10" x14ac:dyDescent="0.2">
      <c r="B609">
        <f t="shared" si="9"/>
        <v>465</v>
      </c>
      <c r="C609" t="s">
        <v>413</v>
      </c>
      <c r="D609" t="s">
        <v>234</v>
      </c>
      <c r="E609" t="s">
        <v>18</v>
      </c>
      <c r="F609" t="s">
        <v>156</v>
      </c>
      <c r="H609" s="63">
        <v>170</v>
      </c>
      <c r="I609" s="4">
        <v>143.33333333333334</v>
      </c>
      <c r="J609" s="7">
        <v>0.84313725490196079</v>
      </c>
    </row>
    <row r="610" spans="2:10" x14ac:dyDescent="0.2">
      <c r="B610">
        <f t="shared" si="9"/>
        <v>465</v>
      </c>
      <c r="C610" t="s">
        <v>549</v>
      </c>
      <c r="D610" t="s">
        <v>234</v>
      </c>
      <c r="E610" t="s">
        <v>18</v>
      </c>
      <c r="F610" t="s">
        <v>38</v>
      </c>
      <c r="H610" s="63">
        <v>170</v>
      </c>
      <c r="I610" s="4">
        <v>156.66666666666666</v>
      </c>
      <c r="J610" s="7">
        <v>0.92156862745098034</v>
      </c>
    </row>
    <row r="611" spans="2:10" x14ac:dyDescent="0.2">
      <c r="B611">
        <f t="shared" si="9"/>
        <v>465</v>
      </c>
      <c r="C611" t="s">
        <v>526</v>
      </c>
      <c r="D611" t="s">
        <v>234</v>
      </c>
      <c r="E611" t="s">
        <v>18</v>
      </c>
      <c r="F611" t="s">
        <v>41</v>
      </c>
      <c r="H611" s="63">
        <v>170</v>
      </c>
      <c r="I611" s="4">
        <v>166.66666666666666</v>
      </c>
      <c r="J611" s="7">
        <v>0.98039215686274506</v>
      </c>
    </row>
    <row r="612" spans="2:10" x14ac:dyDescent="0.2">
      <c r="B612">
        <f t="shared" si="9"/>
        <v>480</v>
      </c>
      <c r="C612" t="s">
        <v>966</v>
      </c>
      <c r="D612" t="s">
        <v>234</v>
      </c>
      <c r="E612" t="s">
        <v>18</v>
      </c>
      <c r="F612" t="s">
        <v>47</v>
      </c>
      <c r="H612" s="63">
        <v>165</v>
      </c>
      <c r="I612" s="4">
        <v>116.66666666666667</v>
      </c>
      <c r="J612" s="7">
        <v>0.70707070707070707</v>
      </c>
    </row>
    <row r="613" spans="2:10" x14ac:dyDescent="0.2">
      <c r="B613">
        <f t="shared" si="9"/>
        <v>480</v>
      </c>
      <c r="C613" t="s">
        <v>712</v>
      </c>
      <c r="D613" t="s">
        <v>234</v>
      </c>
      <c r="E613" t="s">
        <v>18</v>
      </c>
      <c r="F613" t="s">
        <v>27</v>
      </c>
      <c r="H613" s="63">
        <v>165</v>
      </c>
      <c r="I613" s="4">
        <v>136.66666666666666</v>
      </c>
      <c r="J613" s="7">
        <v>0.82828282828282818</v>
      </c>
    </row>
    <row r="614" spans="2:10" x14ac:dyDescent="0.2">
      <c r="B614">
        <f t="shared" si="9"/>
        <v>480</v>
      </c>
      <c r="C614" t="s">
        <v>771</v>
      </c>
      <c r="D614" t="s">
        <v>234</v>
      </c>
      <c r="E614" t="s">
        <v>18</v>
      </c>
      <c r="F614" t="s">
        <v>159</v>
      </c>
      <c r="H614" s="63">
        <v>165</v>
      </c>
      <c r="I614" s="4">
        <v>115</v>
      </c>
      <c r="J614" s="7">
        <v>0.69696969696969702</v>
      </c>
    </row>
    <row r="615" spans="2:10" x14ac:dyDescent="0.2">
      <c r="B615">
        <f t="shared" si="9"/>
        <v>480</v>
      </c>
      <c r="C615" t="s">
        <v>703</v>
      </c>
      <c r="D615" t="s">
        <v>234</v>
      </c>
      <c r="E615" t="s">
        <v>18</v>
      </c>
      <c r="F615" t="s">
        <v>45</v>
      </c>
      <c r="H615" s="63">
        <v>165</v>
      </c>
      <c r="I615" s="4">
        <v>140</v>
      </c>
      <c r="J615" s="7">
        <v>0.84848484848484851</v>
      </c>
    </row>
    <row r="616" spans="2:10" x14ac:dyDescent="0.2">
      <c r="B616">
        <f t="shared" si="9"/>
        <v>480</v>
      </c>
      <c r="C616" t="s">
        <v>869</v>
      </c>
      <c r="D616" t="s">
        <v>234</v>
      </c>
      <c r="E616" t="s">
        <v>18</v>
      </c>
      <c r="F616" t="s">
        <v>159</v>
      </c>
      <c r="H616" s="63">
        <v>165</v>
      </c>
      <c r="I616" s="4">
        <v>128.33333333333334</v>
      </c>
      <c r="J616" s="7">
        <v>0.77777777777777779</v>
      </c>
    </row>
    <row r="617" spans="2:10" x14ac:dyDescent="0.2">
      <c r="B617">
        <f t="shared" si="9"/>
        <v>480</v>
      </c>
      <c r="C617" t="s">
        <v>845</v>
      </c>
      <c r="D617" t="s">
        <v>234</v>
      </c>
      <c r="E617" t="s">
        <v>18</v>
      </c>
      <c r="F617" t="s">
        <v>49</v>
      </c>
      <c r="H617" s="63">
        <v>165</v>
      </c>
      <c r="I617" s="4">
        <v>120</v>
      </c>
      <c r="J617" s="7">
        <v>0.72727272727272729</v>
      </c>
    </row>
    <row r="618" spans="2:10" x14ac:dyDescent="0.2">
      <c r="B618">
        <f t="shared" si="9"/>
        <v>480</v>
      </c>
      <c r="C618" t="s">
        <v>930</v>
      </c>
      <c r="D618" t="s">
        <v>234</v>
      </c>
      <c r="E618" t="s">
        <v>18</v>
      </c>
      <c r="F618" t="s">
        <v>50</v>
      </c>
      <c r="H618" s="63">
        <v>165</v>
      </c>
      <c r="I618" s="4">
        <v>138.33333333333334</v>
      </c>
      <c r="J618" s="7">
        <v>0.83838383838383845</v>
      </c>
    </row>
    <row r="619" spans="2:10" x14ac:dyDescent="0.2">
      <c r="B619">
        <f t="shared" si="9"/>
        <v>480</v>
      </c>
      <c r="C619" t="s">
        <v>998</v>
      </c>
      <c r="D619" t="s">
        <v>234</v>
      </c>
      <c r="E619" t="s">
        <v>18</v>
      </c>
      <c r="F619" t="s">
        <v>51</v>
      </c>
      <c r="H619" s="63">
        <v>165</v>
      </c>
      <c r="I619" s="4">
        <v>101.66666666666667</v>
      </c>
      <c r="J619" s="7">
        <v>0.61616161616161624</v>
      </c>
    </row>
    <row r="620" spans="2:10" x14ac:dyDescent="0.2">
      <c r="B620">
        <f t="shared" si="9"/>
        <v>480</v>
      </c>
      <c r="C620" t="s">
        <v>171</v>
      </c>
      <c r="D620" t="s">
        <v>234</v>
      </c>
      <c r="E620" t="s">
        <v>18</v>
      </c>
      <c r="F620" t="s">
        <v>42</v>
      </c>
      <c r="H620" s="63">
        <v>165</v>
      </c>
      <c r="I620" s="4">
        <v>121.66666666666667</v>
      </c>
      <c r="J620" s="7">
        <v>0.73737373737373735</v>
      </c>
    </row>
    <row r="621" spans="2:10" x14ac:dyDescent="0.2">
      <c r="B621">
        <f t="shared" si="9"/>
        <v>480</v>
      </c>
      <c r="C621" t="s">
        <v>527</v>
      </c>
      <c r="D621" t="s">
        <v>234</v>
      </c>
      <c r="E621" t="s">
        <v>18</v>
      </c>
      <c r="F621" t="s">
        <v>41</v>
      </c>
      <c r="H621" s="63">
        <v>165</v>
      </c>
      <c r="I621" s="4">
        <v>155</v>
      </c>
      <c r="J621" s="7">
        <v>0.93939393939393945</v>
      </c>
    </row>
    <row r="622" spans="2:10" x14ac:dyDescent="0.2">
      <c r="B622">
        <f t="shared" si="9"/>
        <v>480</v>
      </c>
      <c r="C622" t="s">
        <v>329</v>
      </c>
      <c r="D622" t="s">
        <v>234</v>
      </c>
      <c r="E622" t="s">
        <v>18</v>
      </c>
      <c r="F622" t="s">
        <v>29</v>
      </c>
      <c r="H622" s="63">
        <v>165</v>
      </c>
      <c r="I622" s="4">
        <v>115</v>
      </c>
      <c r="J622" s="7">
        <v>0.69696969696969702</v>
      </c>
    </row>
    <row r="623" spans="2:10" x14ac:dyDescent="0.2">
      <c r="B623">
        <f t="shared" si="9"/>
        <v>480</v>
      </c>
      <c r="C623" t="s">
        <v>177</v>
      </c>
      <c r="D623" t="s">
        <v>234</v>
      </c>
      <c r="E623" t="s">
        <v>18</v>
      </c>
      <c r="F623" t="s">
        <v>21</v>
      </c>
      <c r="H623" s="63">
        <v>165</v>
      </c>
      <c r="I623" s="4">
        <v>118.33333333333333</v>
      </c>
      <c r="J623" s="7">
        <v>0.71717171717171713</v>
      </c>
    </row>
    <row r="624" spans="2:10" x14ac:dyDescent="0.2">
      <c r="B624">
        <f t="shared" si="9"/>
        <v>480</v>
      </c>
      <c r="C624" t="s">
        <v>402</v>
      </c>
      <c r="D624" t="s">
        <v>234</v>
      </c>
      <c r="E624" t="s">
        <v>18</v>
      </c>
      <c r="F624" t="s">
        <v>150</v>
      </c>
      <c r="H624" s="63">
        <v>165</v>
      </c>
      <c r="I624" s="4">
        <v>145</v>
      </c>
      <c r="J624" s="7">
        <v>0.87878787878787878</v>
      </c>
    </row>
    <row r="625" spans="2:10" x14ac:dyDescent="0.2">
      <c r="B625">
        <f t="shared" si="9"/>
        <v>493</v>
      </c>
      <c r="C625" t="s">
        <v>899</v>
      </c>
      <c r="D625" t="s">
        <v>234</v>
      </c>
      <c r="E625" t="s">
        <v>18</v>
      </c>
      <c r="F625" t="s">
        <v>222</v>
      </c>
      <c r="H625" s="63">
        <v>160</v>
      </c>
      <c r="I625" s="4">
        <v>126.66666666666667</v>
      </c>
      <c r="J625" s="7">
        <v>0.79166666666666674</v>
      </c>
    </row>
    <row r="626" spans="2:10" x14ac:dyDescent="0.2">
      <c r="B626">
        <f t="shared" si="9"/>
        <v>493</v>
      </c>
      <c r="C626" t="s">
        <v>817</v>
      </c>
      <c r="D626" t="s">
        <v>234</v>
      </c>
      <c r="E626" t="s">
        <v>18</v>
      </c>
      <c r="F626" t="s">
        <v>37</v>
      </c>
      <c r="H626" s="63">
        <v>160</v>
      </c>
      <c r="I626" s="4">
        <v>131.66666666666666</v>
      </c>
      <c r="J626" s="7">
        <v>0.82291666666666663</v>
      </c>
    </row>
    <row r="627" spans="2:10" x14ac:dyDescent="0.2">
      <c r="B627">
        <f t="shared" si="9"/>
        <v>493</v>
      </c>
      <c r="C627" t="s">
        <v>676</v>
      </c>
      <c r="D627" t="s">
        <v>234</v>
      </c>
      <c r="E627" t="s">
        <v>18</v>
      </c>
      <c r="F627" t="s">
        <v>146</v>
      </c>
      <c r="H627" s="63">
        <v>160</v>
      </c>
      <c r="I627" s="4">
        <v>145</v>
      </c>
      <c r="J627" s="7">
        <v>0.90625</v>
      </c>
    </row>
    <row r="628" spans="2:10" x14ac:dyDescent="0.2">
      <c r="B628">
        <f t="shared" si="9"/>
        <v>493</v>
      </c>
      <c r="C628" t="s">
        <v>646</v>
      </c>
      <c r="D628" t="s">
        <v>234</v>
      </c>
      <c r="E628" t="s">
        <v>18</v>
      </c>
      <c r="F628" t="s">
        <v>20</v>
      </c>
      <c r="H628" s="63">
        <v>160</v>
      </c>
      <c r="I628" s="4">
        <v>128.33333333333334</v>
      </c>
      <c r="J628" s="7">
        <v>0.80208333333333337</v>
      </c>
    </row>
    <row r="629" spans="2:10" x14ac:dyDescent="0.2">
      <c r="B629">
        <f t="shared" si="9"/>
        <v>493</v>
      </c>
      <c r="C629" t="s">
        <v>674</v>
      </c>
      <c r="D629" t="s">
        <v>234</v>
      </c>
      <c r="E629" t="s">
        <v>18</v>
      </c>
      <c r="F629" t="s">
        <v>146</v>
      </c>
      <c r="H629" s="63">
        <v>160</v>
      </c>
      <c r="I629" s="4">
        <v>135</v>
      </c>
      <c r="J629" s="7">
        <v>0.84375</v>
      </c>
    </row>
    <row r="630" spans="2:10" x14ac:dyDescent="0.2">
      <c r="B630">
        <f t="shared" si="9"/>
        <v>493</v>
      </c>
      <c r="C630" t="s">
        <v>846</v>
      </c>
      <c r="D630" t="s">
        <v>234</v>
      </c>
      <c r="E630" t="s">
        <v>18</v>
      </c>
      <c r="F630" t="s">
        <v>49</v>
      </c>
      <c r="H630" s="63">
        <v>160</v>
      </c>
      <c r="I630" s="4">
        <v>136.66666666666666</v>
      </c>
      <c r="J630" s="7">
        <v>0.85416666666666663</v>
      </c>
    </row>
    <row r="631" spans="2:10" x14ac:dyDescent="0.2">
      <c r="B631">
        <f t="shared" si="9"/>
        <v>493</v>
      </c>
      <c r="C631" t="s">
        <v>675</v>
      </c>
      <c r="D631" t="s">
        <v>234</v>
      </c>
      <c r="E631" t="s">
        <v>18</v>
      </c>
      <c r="F631" t="s">
        <v>146</v>
      </c>
      <c r="H631" s="63">
        <v>160</v>
      </c>
      <c r="I631" s="4">
        <v>156.66666666666666</v>
      </c>
      <c r="J631" s="7">
        <v>0.97916666666666663</v>
      </c>
    </row>
    <row r="632" spans="2:10" x14ac:dyDescent="0.2">
      <c r="B632">
        <f t="shared" si="9"/>
        <v>493</v>
      </c>
      <c r="C632" t="s">
        <v>772</v>
      </c>
      <c r="D632" t="s">
        <v>234</v>
      </c>
      <c r="E632" t="s">
        <v>18</v>
      </c>
      <c r="F632" t="s">
        <v>159</v>
      </c>
      <c r="H632" s="63">
        <v>160</v>
      </c>
      <c r="I632" s="4">
        <v>148.33333333333334</v>
      </c>
      <c r="J632" s="7">
        <v>0.92708333333333337</v>
      </c>
    </row>
    <row r="633" spans="2:10" x14ac:dyDescent="0.2">
      <c r="B633">
        <f t="shared" si="9"/>
        <v>493</v>
      </c>
      <c r="C633" t="s">
        <v>610</v>
      </c>
      <c r="D633" t="s">
        <v>234</v>
      </c>
      <c r="E633" t="s">
        <v>18</v>
      </c>
      <c r="F633" t="s">
        <v>31</v>
      </c>
      <c r="H633" s="63">
        <v>160</v>
      </c>
      <c r="I633" s="4">
        <v>145</v>
      </c>
      <c r="J633" s="7">
        <v>0.90625</v>
      </c>
    </row>
    <row r="634" spans="2:10" x14ac:dyDescent="0.2">
      <c r="B634">
        <f t="shared" si="9"/>
        <v>493</v>
      </c>
      <c r="C634" t="s">
        <v>830</v>
      </c>
      <c r="D634" t="s">
        <v>234</v>
      </c>
      <c r="E634" t="s">
        <v>18</v>
      </c>
      <c r="F634" t="s">
        <v>48</v>
      </c>
      <c r="H634" s="63">
        <v>160</v>
      </c>
      <c r="I634" s="4">
        <v>132.5</v>
      </c>
      <c r="J634" s="7">
        <v>0.828125</v>
      </c>
    </row>
    <row r="635" spans="2:10" x14ac:dyDescent="0.2">
      <c r="B635">
        <f t="shared" si="9"/>
        <v>493</v>
      </c>
      <c r="C635" t="s">
        <v>330</v>
      </c>
      <c r="D635" t="s">
        <v>234</v>
      </c>
      <c r="E635" t="s">
        <v>18</v>
      </c>
      <c r="F635" t="s">
        <v>29</v>
      </c>
      <c r="H635" s="63">
        <v>160</v>
      </c>
      <c r="I635" s="4">
        <v>123.33333333333333</v>
      </c>
      <c r="J635" s="7">
        <v>0.77083333333333326</v>
      </c>
    </row>
    <row r="636" spans="2:10" x14ac:dyDescent="0.2">
      <c r="B636">
        <f t="shared" si="9"/>
        <v>493</v>
      </c>
      <c r="C636" t="s">
        <v>302</v>
      </c>
      <c r="D636" t="s">
        <v>234</v>
      </c>
      <c r="E636" t="s">
        <v>18</v>
      </c>
      <c r="F636" t="s">
        <v>23</v>
      </c>
      <c r="H636" s="63">
        <v>160</v>
      </c>
      <c r="I636" s="4">
        <v>136.66666666666666</v>
      </c>
      <c r="J636" s="7">
        <v>0.85416666666666663</v>
      </c>
    </row>
    <row r="637" spans="2:10" x14ac:dyDescent="0.2">
      <c r="B637">
        <f t="shared" si="9"/>
        <v>493</v>
      </c>
      <c r="C637" t="s">
        <v>567</v>
      </c>
      <c r="D637" t="s">
        <v>234</v>
      </c>
      <c r="E637" t="s">
        <v>18</v>
      </c>
      <c r="F637" t="s">
        <v>32</v>
      </c>
      <c r="H637" s="63">
        <v>160</v>
      </c>
      <c r="I637" s="4">
        <v>158.33333333333334</v>
      </c>
      <c r="J637" s="7">
        <v>0.98958333333333337</v>
      </c>
    </row>
    <row r="638" spans="2:10" x14ac:dyDescent="0.2">
      <c r="B638">
        <f t="shared" si="9"/>
        <v>493</v>
      </c>
      <c r="C638" t="s">
        <v>282</v>
      </c>
      <c r="D638" t="s">
        <v>234</v>
      </c>
      <c r="E638" t="s">
        <v>18</v>
      </c>
      <c r="F638" t="s">
        <v>28</v>
      </c>
      <c r="H638" s="63">
        <v>160</v>
      </c>
      <c r="I638" s="4">
        <v>135</v>
      </c>
      <c r="J638" s="7">
        <v>0.84375</v>
      </c>
    </row>
    <row r="639" spans="2:10" x14ac:dyDescent="0.2">
      <c r="B639">
        <f t="shared" si="9"/>
        <v>493</v>
      </c>
      <c r="C639" t="s">
        <v>509</v>
      </c>
      <c r="D639" t="s">
        <v>234</v>
      </c>
      <c r="E639" t="s">
        <v>18</v>
      </c>
      <c r="F639" t="s">
        <v>221</v>
      </c>
      <c r="H639" s="63">
        <v>160</v>
      </c>
      <c r="I639" s="4">
        <v>145</v>
      </c>
      <c r="J639" s="7">
        <v>0.90625</v>
      </c>
    </row>
    <row r="640" spans="2:10" x14ac:dyDescent="0.2">
      <c r="B640">
        <f t="shared" si="9"/>
        <v>493</v>
      </c>
      <c r="C640" t="s">
        <v>482</v>
      </c>
      <c r="D640" t="s">
        <v>234</v>
      </c>
      <c r="E640" t="s">
        <v>18</v>
      </c>
      <c r="F640" t="s">
        <v>35</v>
      </c>
      <c r="H640" s="63">
        <v>160</v>
      </c>
      <c r="I640" s="4">
        <v>138.33333333333334</v>
      </c>
      <c r="J640" s="7">
        <v>0.86458333333333337</v>
      </c>
    </row>
    <row r="641" spans="2:10" x14ac:dyDescent="0.2">
      <c r="B641">
        <f t="shared" si="9"/>
        <v>493</v>
      </c>
      <c r="C641" t="s">
        <v>258</v>
      </c>
      <c r="D641" t="s">
        <v>234</v>
      </c>
      <c r="E641" t="s">
        <v>18</v>
      </c>
      <c r="F641" t="s">
        <v>219</v>
      </c>
      <c r="H641" s="63">
        <v>160</v>
      </c>
      <c r="I641" s="4">
        <v>121.66666666666667</v>
      </c>
      <c r="J641" s="7">
        <v>0.76041666666666674</v>
      </c>
    </row>
    <row r="642" spans="2:10" x14ac:dyDescent="0.2">
      <c r="B642">
        <f t="shared" si="9"/>
        <v>493</v>
      </c>
      <c r="C642" t="s">
        <v>368</v>
      </c>
      <c r="D642" t="s">
        <v>234</v>
      </c>
      <c r="E642" t="s">
        <v>18</v>
      </c>
      <c r="F642" t="s">
        <v>30</v>
      </c>
      <c r="H642" s="63">
        <v>160</v>
      </c>
      <c r="I642" s="4">
        <v>143.33333333333334</v>
      </c>
      <c r="J642" s="7">
        <v>0.89583333333333337</v>
      </c>
    </row>
    <row r="643" spans="2:10" x14ac:dyDescent="0.2">
      <c r="B643">
        <f t="shared" si="9"/>
        <v>493</v>
      </c>
      <c r="C643" t="s">
        <v>259</v>
      </c>
      <c r="D643" t="s">
        <v>234</v>
      </c>
      <c r="E643" t="s">
        <v>18</v>
      </c>
      <c r="F643" t="s">
        <v>219</v>
      </c>
      <c r="H643" s="63">
        <v>160</v>
      </c>
      <c r="I643" s="4">
        <v>136.66666666666666</v>
      </c>
      <c r="J643" s="7">
        <v>0.85416666666666663</v>
      </c>
    </row>
    <row r="644" spans="2:10" x14ac:dyDescent="0.2">
      <c r="B644">
        <f t="shared" si="9"/>
        <v>493</v>
      </c>
      <c r="C644" t="s">
        <v>388</v>
      </c>
      <c r="D644" t="s">
        <v>234</v>
      </c>
      <c r="E644" t="s">
        <v>18</v>
      </c>
      <c r="F644" t="s">
        <v>25</v>
      </c>
      <c r="H644" s="63">
        <v>160</v>
      </c>
      <c r="I644" s="4">
        <v>153.33333333333334</v>
      </c>
      <c r="J644" s="7">
        <v>0.95833333333333337</v>
      </c>
    </row>
    <row r="645" spans="2:10" x14ac:dyDescent="0.2">
      <c r="B645">
        <f t="shared" ref="B645:B708" si="10">IF(OR(ISBLANK(C645),C645="Grand Total"),"",VLOOKUP(C645,tRank,3,FALSE))</f>
        <v>493</v>
      </c>
      <c r="C645" t="s">
        <v>341</v>
      </c>
      <c r="D645" t="s">
        <v>234</v>
      </c>
      <c r="E645" t="s">
        <v>18</v>
      </c>
      <c r="F645" t="s">
        <v>36</v>
      </c>
      <c r="H645" s="63">
        <v>160</v>
      </c>
      <c r="I645" s="4">
        <v>125</v>
      </c>
      <c r="J645" s="7">
        <v>0.78125</v>
      </c>
    </row>
    <row r="646" spans="2:10" x14ac:dyDescent="0.2">
      <c r="B646">
        <f t="shared" si="10"/>
        <v>493</v>
      </c>
      <c r="C646" t="s">
        <v>257</v>
      </c>
      <c r="D646" t="s">
        <v>234</v>
      </c>
      <c r="E646" t="s">
        <v>18</v>
      </c>
      <c r="F646" t="s">
        <v>219</v>
      </c>
      <c r="H646" s="63">
        <v>160</v>
      </c>
      <c r="I646" s="4">
        <v>140</v>
      </c>
      <c r="J646" s="7">
        <v>0.875</v>
      </c>
    </row>
    <row r="647" spans="2:10" x14ac:dyDescent="0.2">
      <c r="B647">
        <f t="shared" si="10"/>
        <v>515</v>
      </c>
      <c r="C647" t="s">
        <v>727</v>
      </c>
      <c r="D647" t="s">
        <v>234</v>
      </c>
      <c r="E647" t="s">
        <v>18</v>
      </c>
      <c r="F647" t="s">
        <v>155</v>
      </c>
      <c r="H647" s="63">
        <v>155</v>
      </c>
      <c r="I647" s="4">
        <v>145</v>
      </c>
      <c r="J647" s="7">
        <v>0.93548387096774188</v>
      </c>
    </row>
    <row r="648" spans="2:10" x14ac:dyDescent="0.2">
      <c r="B648">
        <f t="shared" si="10"/>
        <v>515</v>
      </c>
      <c r="C648" t="s">
        <v>713</v>
      </c>
      <c r="D648" t="s">
        <v>234</v>
      </c>
      <c r="E648" t="s">
        <v>18</v>
      </c>
      <c r="F648" t="s">
        <v>27</v>
      </c>
      <c r="H648" s="63">
        <v>155</v>
      </c>
      <c r="I648" s="4">
        <v>135</v>
      </c>
      <c r="J648" s="7">
        <v>0.87096774193548387</v>
      </c>
    </row>
    <row r="649" spans="2:10" x14ac:dyDescent="0.2">
      <c r="B649">
        <f t="shared" si="10"/>
        <v>515</v>
      </c>
      <c r="C649" t="s">
        <v>389</v>
      </c>
      <c r="D649" t="s">
        <v>234</v>
      </c>
      <c r="E649" t="s">
        <v>18</v>
      </c>
      <c r="F649" t="s">
        <v>25</v>
      </c>
      <c r="H649" s="63">
        <v>155</v>
      </c>
      <c r="I649" s="4">
        <v>145</v>
      </c>
      <c r="J649" s="7">
        <v>0.93548387096774188</v>
      </c>
    </row>
    <row r="650" spans="2:10" x14ac:dyDescent="0.2">
      <c r="B650">
        <f t="shared" si="10"/>
        <v>515</v>
      </c>
      <c r="C650" t="s">
        <v>568</v>
      </c>
      <c r="D650" t="s">
        <v>234</v>
      </c>
      <c r="E650" t="s">
        <v>18</v>
      </c>
      <c r="F650" t="s">
        <v>32</v>
      </c>
      <c r="H650" s="63">
        <v>155</v>
      </c>
      <c r="I650" s="4">
        <v>118.33333333333333</v>
      </c>
      <c r="J650" s="7">
        <v>0.76344086021505375</v>
      </c>
    </row>
    <row r="651" spans="2:10" x14ac:dyDescent="0.2">
      <c r="B651">
        <f t="shared" si="10"/>
        <v>515</v>
      </c>
      <c r="C651" t="s">
        <v>582</v>
      </c>
      <c r="D651" t="s">
        <v>234</v>
      </c>
      <c r="E651" t="s">
        <v>18</v>
      </c>
      <c r="F651" t="s">
        <v>149</v>
      </c>
      <c r="H651" s="63">
        <v>155</v>
      </c>
      <c r="I651" s="4">
        <v>113.33333333333333</v>
      </c>
      <c r="J651" s="7">
        <v>0.73118279569892475</v>
      </c>
    </row>
    <row r="652" spans="2:10" x14ac:dyDescent="0.2">
      <c r="B652">
        <f t="shared" si="10"/>
        <v>515</v>
      </c>
      <c r="C652" t="s">
        <v>283</v>
      </c>
      <c r="D652" t="s">
        <v>234</v>
      </c>
      <c r="E652" t="s">
        <v>18</v>
      </c>
      <c r="F652" t="s">
        <v>28</v>
      </c>
      <c r="H652" s="63">
        <v>155</v>
      </c>
      <c r="I652" s="4">
        <v>140</v>
      </c>
      <c r="J652" s="7">
        <v>0.90322580645161288</v>
      </c>
    </row>
    <row r="653" spans="2:10" x14ac:dyDescent="0.2">
      <c r="B653">
        <f t="shared" si="10"/>
        <v>515</v>
      </c>
      <c r="C653" t="s">
        <v>316</v>
      </c>
      <c r="D653" t="s">
        <v>234</v>
      </c>
      <c r="E653" t="s">
        <v>18</v>
      </c>
      <c r="F653" t="s">
        <v>152</v>
      </c>
      <c r="H653" s="63">
        <v>155</v>
      </c>
      <c r="I653" s="4">
        <v>111.66666666666667</v>
      </c>
      <c r="J653" s="7">
        <v>0.72043010752688175</v>
      </c>
    </row>
    <row r="654" spans="2:10" x14ac:dyDescent="0.2">
      <c r="B654">
        <f t="shared" si="10"/>
        <v>522</v>
      </c>
      <c r="C654" t="s">
        <v>704</v>
      </c>
      <c r="D654" t="s">
        <v>234</v>
      </c>
      <c r="E654" t="s">
        <v>18</v>
      </c>
      <c r="F654" t="s">
        <v>45</v>
      </c>
      <c r="H654" s="63">
        <v>150</v>
      </c>
      <c r="I654" s="4">
        <v>148.33333333333334</v>
      </c>
      <c r="J654" s="7">
        <v>0.98888888888888893</v>
      </c>
    </row>
    <row r="655" spans="2:10" x14ac:dyDescent="0.2">
      <c r="B655">
        <f t="shared" si="10"/>
        <v>522</v>
      </c>
      <c r="C655" t="s">
        <v>677</v>
      </c>
      <c r="D655" t="s">
        <v>234</v>
      </c>
      <c r="E655" t="s">
        <v>18</v>
      </c>
      <c r="F655" t="s">
        <v>146</v>
      </c>
      <c r="H655" s="63">
        <v>150</v>
      </c>
      <c r="I655" s="4">
        <v>138.33333333333334</v>
      </c>
      <c r="J655" s="7">
        <v>0.92222222222222228</v>
      </c>
    </row>
    <row r="656" spans="2:10" x14ac:dyDescent="0.2">
      <c r="B656">
        <f t="shared" si="10"/>
        <v>522</v>
      </c>
      <c r="C656" t="s">
        <v>623</v>
      </c>
      <c r="D656" t="s">
        <v>234</v>
      </c>
      <c r="E656" t="s">
        <v>18</v>
      </c>
      <c r="F656" t="s">
        <v>33</v>
      </c>
      <c r="H656" s="63">
        <v>150</v>
      </c>
      <c r="I656" s="4">
        <v>135</v>
      </c>
      <c r="J656" s="7">
        <v>0.9</v>
      </c>
    </row>
    <row r="657" spans="2:10" x14ac:dyDescent="0.2">
      <c r="B657">
        <f t="shared" si="10"/>
        <v>522</v>
      </c>
      <c r="C657" t="s">
        <v>317</v>
      </c>
      <c r="D657" t="s">
        <v>234</v>
      </c>
      <c r="E657" t="s">
        <v>18</v>
      </c>
      <c r="F657" t="s">
        <v>152</v>
      </c>
      <c r="H657" s="63">
        <v>150</v>
      </c>
      <c r="I657" s="4">
        <v>121.66666666666667</v>
      </c>
      <c r="J657" s="7">
        <v>0.81111111111111112</v>
      </c>
    </row>
    <row r="658" spans="2:10" x14ac:dyDescent="0.2">
      <c r="B658">
        <f t="shared" si="10"/>
        <v>522</v>
      </c>
      <c r="C658" t="s">
        <v>528</v>
      </c>
      <c r="D658" t="s">
        <v>234</v>
      </c>
      <c r="E658" t="s">
        <v>18</v>
      </c>
      <c r="F658" t="s">
        <v>41</v>
      </c>
      <c r="H658" s="63">
        <v>150</v>
      </c>
      <c r="I658" s="4">
        <v>131.66666666666666</v>
      </c>
      <c r="J658" s="7">
        <v>0.87777777777777777</v>
      </c>
    </row>
    <row r="659" spans="2:10" x14ac:dyDescent="0.2">
      <c r="B659">
        <f t="shared" si="10"/>
        <v>522</v>
      </c>
      <c r="C659" t="s">
        <v>465</v>
      </c>
      <c r="D659" t="s">
        <v>234</v>
      </c>
      <c r="E659" t="s">
        <v>18</v>
      </c>
      <c r="F659" t="s">
        <v>26</v>
      </c>
      <c r="H659" s="63">
        <v>150</v>
      </c>
      <c r="I659" s="4">
        <v>123.33333333333333</v>
      </c>
      <c r="J659" s="7">
        <v>0.82222222222222219</v>
      </c>
    </row>
    <row r="660" spans="2:10" x14ac:dyDescent="0.2">
      <c r="B660">
        <f t="shared" si="10"/>
        <v>528</v>
      </c>
      <c r="C660" t="s">
        <v>918</v>
      </c>
      <c r="D660" t="s">
        <v>234</v>
      </c>
      <c r="E660" t="s">
        <v>18</v>
      </c>
      <c r="F660" t="s">
        <v>52</v>
      </c>
      <c r="H660" s="63">
        <v>145</v>
      </c>
      <c r="I660" s="4">
        <v>123.33333333333333</v>
      </c>
      <c r="J660" s="7">
        <v>0.85057471264367812</v>
      </c>
    </row>
    <row r="661" spans="2:10" x14ac:dyDescent="0.2">
      <c r="B661">
        <f t="shared" si="10"/>
        <v>528</v>
      </c>
      <c r="C661" t="s">
        <v>678</v>
      </c>
      <c r="D661" t="s">
        <v>234</v>
      </c>
      <c r="E661" t="s">
        <v>18</v>
      </c>
      <c r="F661" t="s">
        <v>146</v>
      </c>
      <c r="H661" s="63">
        <v>145</v>
      </c>
      <c r="I661" s="4">
        <v>116.66666666666667</v>
      </c>
      <c r="J661" s="7">
        <v>0.8045977011494253</v>
      </c>
    </row>
    <row r="662" spans="2:10" x14ac:dyDescent="0.2">
      <c r="B662">
        <f t="shared" si="10"/>
        <v>528</v>
      </c>
      <c r="C662" t="s">
        <v>979</v>
      </c>
      <c r="D662" t="s">
        <v>234</v>
      </c>
      <c r="E662" t="s">
        <v>18</v>
      </c>
      <c r="F662" t="s">
        <v>53</v>
      </c>
      <c r="H662" s="63">
        <v>145</v>
      </c>
      <c r="I662" s="4">
        <v>141.66666666666666</v>
      </c>
      <c r="J662" s="7">
        <v>0.97701149425287348</v>
      </c>
    </row>
    <row r="663" spans="2:10" x14ac:dyDescent="0.2">
      <c r="B663">
        <f t="shared" si="10"/>
        <v>528</v>
      </c>
      <c r="C663" t="s">
        <v>818</v>
      </c>
      <c r="D663" t="s">
        <v>234</v>
      </c>
      <c r="E663" t="s">
        <v>18</v>
      </c>
      <c r="F663" t="s">
        <v>37</v>
      </c>
      <c r="H663" s="63">
        <v>145</v>
      </c>
      <c r="I663" s="4">
        <v>128.33333333333334</v>
      </c>
      <c r="J663" s="7">
        <v>0.88505747126436785</v>
      </c>
    </row>
    <row r="664" spans="2:10" x14ac:dyDescent="0.2">
      <c r="B664">
        <f t="shared" si="10"/>
        <v>528</v>
      </c>
      <c r="C664" t="s">
        <v>847</v>
      </c>
      <c r="D664" t="s">
        <v>234</v>
      </c>
      <c r="E664" t="s">
        <v>18</v>
      </c>
      <c r="F664" t="s">
        <v>49</v>
      </c>
      <c r="H664" s="63">
        <v>145</v>
      </c>
      <c r="I664" s="4">
        <v>120</v>
      </c>
      <c r="J664" s="7">
        <v>0.82758620689655171</v>
      </c>
    </row>
    <row r="665" spans="2:10" x14ac:dyDescent="0.2">
      <c r="B665">
        <f t="shared" si="10"/>
        <v>528</v>
      </c>
      <c r="C665" t="s">
        <v>414</v>
      </c>
      <c r="D665" t="s">
        <v>234</v>
      </c>
      <c r="E665" t="s">
        <v>18</v>
      </c>
      <c r="F665" t="s">
        <v>156</v>
      </c>
      <c r="H665" s="63">
        <v>145</v>
      </c>
      <c r="I665" s="4">
        <v>138.33333333333334</v>
      </c>
      <c r="J665" s="7">
        <v>0.95402298850574718</v>
      </c>
    </row>
    <row r="666" spans="2:10" x14ac:dyDescent="0.2">
      <c r="B666">
        <f t="shared" si="10"/>
        <v>528</v>
      </c>
      <c r="C666" t="s">
        <v>497</v>
      </c>
      <c r="D666" t="s">
        <v>234</v>
      </c>
      <c r="E666" t="s">
        <v>18</v>
      </c>
      <c r="F666" t="s">
        <v>220</v>
      </c>
      <c r="H666" s="63">
        <v>145</v>
      </c>
      <c r="I666" s="4">
        <v>118.33333333333333</v>
      </c>
      <c r="J666" s="7">
        <v>0.81609195402298851</v>
      </c>
    </row>
    <row r="667" spans="2:10" x14ac:dyDescent="0.2">
      <c r="B667">
        <f t="shared" si="10"/>
        <v>528</v>
      </c>
      <c r="C667" t="s">
        <v>496</v>
      </c>
      <c r="D667" t="s">
        <v>234</v>
      </c>
      <c r="E667" t="s">
        <v>18</v>
      </c>
      <c r="F667" t="s">
        <v>220</v>
      </c>
      <c r="H667" s="63">
        <v>145</v>
      </c>
      <c r="I667" s="4">
        <v>128.33333333333334</v>
      </c>
      <c r="J667" s="7">
        <v>0.88505747126436785</v>
      </c>
    </row>
    <row r="668" spans="2:10" x14ac:dyDescent="0.2">
      <c r="B668">
        <f t="shared" si="10"/>
        <v>528</v>
      </c>
      <c r="C668" t="s">
        <v>244</v>
      </c>
      <c r="D668" t="s">
        <v>234</v>
      </c>
      <c r="E668" t="s">
        <v>18</v>
      </c>
      <c r="F668" t="s">
        <v>22</v>
      </c>
      <c r="H668" s="63">
        <v>145</v>
      </c>
      <c r="I668" s="4">
        <v>137.5</v>
      </c>
      <c r="J668" s="7">
        <v>0.94827586206896552</v>
      </c>
    </row>
    <row r="669" spans="2:10" x14ac:dyDescent="0.2">
      <c r="B669">
        <f t="shared" si="10"/>
        <v>528</v>
      </c>
      <c r="C669" t="s">
        <v>390</v>
      </c>
      <c r="D669" t="s">
        <v>234</v>
      </c>
      <c r="E669" t="s">
        <v>18</v>
      </c>
      <c r="F669" t="s">
        <v>25</v>
      </c>
      <c r="H669" s="63">
        <v>145</v>
      </c>
      <c r="I669" s="4">
        <v>91.666666666666671</v>
      </c>
      <c r="J669" s="7">
        <v>0.63218390804597702</v>
      </c>
    </row>
    <row r="670" spans="2:10" x14ac:dyDescent="0.2">
      <c r="B670">
        <f t="shared" si="10"/>
        <v>528</v>
      </c>
      <c r="C670" t="s">
        <v>303</v>
      </c>
      <c r="D670" t="s">
        <v>234</v>
      </c>
      <c r="E670" t="s">
        <v>18</v>
      </c>
      <c r="F670" t="s">
        <v>23</v>
      </c>
      <c r="H670" s="63">
        <v>145</v>
      </c>
      <c r="I670" s="4">
        <v>130</v>
      </c>
      <c r="J670" s="7">
        <v>0.89655172413793105</v>
      </c>
    </row>
    <row r="671" spans="2:10" x14ac:dyDescent="0.2">
      <c r="B671">
        <f t="shared" si="10"/>
        <v>528</v>
      </c>
      <c r="C671" t="s">
        <v>449</v>
      </c>
      <c r="D671" t="s">
        <v>234</v>
      </c>
      <c r="E671" t="s">
        <v>18</v>
      </c>
      <c r="F671" t="s">
        <v>44</v>
      </c>
      <c r="H671" s="63">
        <v>145</v>
      </c>
      <c r="I671" s="4">
        <v>123.75</v>
      </c>
      <c r="J671" s="7">
        <v>0.85344827586206895</v>
      </c>
    </row>
    <row r="672" spans="2:10" x14ac:dyDescent="0.2">
      <c r="B672">
        <f t="shared" si="10"/>
        <v>528</v>
      </c>
      <c r="C672" t="s">
        <v>529</v>
      </c>
      <c r="D672" t="s">
        <v>234</v>
      </c>
      <c r="E672" t="s">
        <v>18</v>
      </c>
      <c r="F672" t="s">
        <v>41</v>
      </c>
      <c r="H672" s="63">
        <v>145</v>
      </c>
      <c r="I672" s="4">
        <v>133.33333333333334</v>
      </c>
      <c r="J672" s="7">
        <v>0.91954022988505757</v>
      </c>
    </row>
    <row r="673" spans="2:10" x14ac:dyDescent="0.2">
      <c r="B673">
        <f t="shared" si="10"/>
        <v>541</v>
      </c>
      <c r="C673" t="s">
        <v>705</v>
      </c>
      <c r="D673" t="s">
        <v>234</v>
      </c>
      <c r="E673" t="s">
        <v>18</v>
      </c>
      <c r="F673" t="s">
        <v>45</v>
      </c>
      <c r="H673" s="63">
        <v>140</v>
      </c>
      <c r="I673" s="4">
        <v>131.66666666666666</v>
      </c>
      <c r="J673" s="7">
        <v>0.94047619047619035</v>
      </c>
    </row>
    <row r="674" spans="2:10" x14ac:dyDescent="0.2">
      <c r="B674">
        <f t="shared" si="10"/>
        <v>541</v>
      </c>
      <c r="C674" t="s">
        <v>883</v>
      </c>
      <c r="D674" t="s">
        <v>234</v>
      </c>
      <c r="E674" t="s">
        <v>18</v>
      </c>
      <c r="F674" t="s">
        <v>46</v>
      </c>
      <c r="H674" s="63">
        <v>140</v>
      </c>
      <c r="I674" s="4">
        <v>121.66666666666667</v>
      </c>
      <c r="J674" s="7">
        <v>0.86904761904761907</v>
      </c>
    </row>
    <row r="675" spans="2:10" x14ac:dyDescent="0.2">
      <c r="B675">
        <f t="shared" si="10"/>
        <v>541</v>
      </c>
      <c r="C675" t="s">
        <v>882</v>
      </c>
      <c r="D675" t="s">
        <v>234</v>
      </c>
      <c r="E675" t="s">
        <v>18</v>
      </c>
      <c r="F675" t="s">
        <v>46</v>
      </c>
      <c r="H675" s="63">
        <v>140</v>
      </c>
      <c r="I675" s="4">
        <v>80</v>
      </c>
      <c r="J675" s="7">
        <v>0.5714285714285714</v>
      </c>
    </row>
    <row r="676" spans="2:10" x14ac:dyDescent="0.2">
      <c r="B676">
        <f t="shared" si="10"/>
        <v>541</v>
      </c>
      <c r="C676" t="s">
        <v>999</v>
      </c>
      <c r="D676" t="s">
        <v>234</v>
      </c>
      <c r="E676" t="s">
        <v>18</v>
      </c>
      <c r="F676" t="s">
        <v>51</v>
      </c>
      <c r="H676" s="63">
        <v>140</v>
      </c>
      <c r="I676" s="4">
        <v>96.666666666666671</v>
      </c>
      <c r="J676" s="7">
        <v>0.69047619047619047</v>
      </c>
    </row>
    <row r="677" spans="2:10" x14ac:dyDescent="0.2">
      <c r="B677">
        <f t="shared" si="10"/>
        <v>541</v>
      </c>
      <c r="C677" t="s">
        <v>832</v>
      </c>
      <c r="D677" t="s">
        <v>234</v>
      </c>
      <c r="E677" t="s">
        <v>18</v>
      </c>
      <c r="F677" t="s">
        <v>48</v>
      </c>
      <c r="H677" s="63">
        <v>140</v>
      </c>
      <c r="I677" s="4">
        <v>126.66666666666667</v>
      </c>
      <c r="J677" s="7">
        <v>0.90476190476190477</v>
      </c>
    </row>
    <row r="678" spans="2:10" x14ac:dyDescent="0.2">
      <c r="B678">
        <f t="shared" si="10"/>
        <v>541</v>
      </c>
      <c r="C678" t="s">
        <v>647</v>
      </c>
      <c r="D678" t="s">
        <v>234</v>
      </c>
      <c r="E678" t="s">
        <v>18</v>
      </c>
      <c r="F678" t="s">
        <v>20</v>
      </c>
      <c r="H678" s="63">
        <v>140</v>
      </c>
      <c r="I678" s="4">
        <v>116.66666666666667</v>
      </c>
      <c r="J678" s="7">
        <v>0.83333333333333337</v>
      </c>
    </row>
    <row r="679" spans="2:10" x14ac:dyDescent="0.2">
      <c r="B679">
        <f t="shared" si="10"/>
        <v>541</v>
      </c>
      <c r="C679" t="s">
        <v>714</v>
      </c>
      <c r="D679" t="s">
        <v>234</v>
      </c>
      <c r="E679" t="s">
        <v>18</v>
      </c>
      <c r="F679" t="s">
        <v>27</v>
      </c>
      <c r="H679" s="63">
        <v>140</v>
      </c>
      <c r="I679" s="4">
        <v>101.66666666666667</v>
      </c>
      <c r="J679" s="7">
        <v>0.72619047619047628</v>
      </c>
    </row>
    <row r="680" spans="2:10" x14ac:dyDescent="0.2">
      <c r="B680">
        <f t="shared" si="10"/>
        <v>541</v>
      </c>
      <c r="C680" t="s">
        <v>931</v>
      </c>
      <c r="D680" t="s">
        <v>234</v>
      </c>
      <c r="E680" t="s">
        <v>18</v>
      </c>
      <c r="F680" t="s">
        <v>50</v>
      </c>
      <c r="H680" s="63">
        <v>140</v>
      </c>
      <c r="I680" s="4">
        <v>113.33333333333333</v>
      </c>
      <c r="J680" s="7">
        <v>0.80952380952380953</v>
      </c>
    </row>
    <row r="681" spans="2:10" x14ac:dyDescent="0.2">
      <c r="B681">
        <f t="shared" si="10"/>
        <v>541</v>
      </c>
      <c r="C681" t="s">
        <v>831</v>
      </c>
      <c r="D681" t="s">
        <v>234</v>
      </c>
      <c r="E681" t="s">
        <v>18</v>
      </c>
      <c r="F681" t="s">
        <v>48</v>
      </c>
      <c r="H681" s="63">
        <v>140</v>
      </c>
      <c r="I681" s="4">
        <v>113.75</v>
      </c>
      <c r="J681" s="7">
        <v>0.8125</v>
      </c>
    </row>
    <row r="682" spans="2:10" x14ac:dyDescent="0.2">
      <c r="B682">
        <f t="shared" si="10"/>
        <v>541</v>
      </c>
      <c r="C682" t="s">
        <v>848</v>
      </c>
      <c r="D682" t="s">
        <v>234</v>
      </c>
      <c r="E682" t="s">
        <v>18</v>
      </c>
      <c r="F682" t="s">
        <v>49</v>
      </c>
      <c r="H682" s="63">
        <v>140</v>
      </c>
      <c r="I682" s="4">
        <v>126.66666666666667</v>
      </c>
      <c r="J682" s="7">
        <v>0.90476190476190477</v>
      </c>
    </row>
    <row r="683" spans="2:10" x14ac:dyDescent="0.2">
      <c r="B683">
        <f t="shared" si="10"/>
        <v>541</v>
      </c>
      <c r="C683" t="s">
        <v>819</v>
      </c>
      <c r="D683" t="s">
        <v>234</v>
      </c>
      <c r="E683" t="s">
        <v>18</v>
      </c>
      <c r="F683" t="s">
        <v>37</v>
      </c>
      <c r="H683" s="63">
        <v>140</v>
      </c>
      <c r="I683" s="4">
        <v>125</v>
      </c>
      <c r="J683" s="7">
        <v>0.8928571428571429</v>
      </c>
    </row>
    <row r="684" spans="2:10" x14ac:dyDescent="0.2">
      <c r="B684">
        <f t="shared" si="10"/>
        <v>541</v>
      </c>
      <c r="C684" t="s">
        <v>331</v>
      </c>
      <c r="D684" t="s">
        <v>234</v>
      </c>
      <c r="E684" t="s">
        <v>18</v>
      </c>
      <c r="F684" t="s">
        <v>29</v>
      </c>
      <c r="H684" s="63">
        <v>140</v>
      </c>
      <c r="I684" s="4">
        <v>113.33333333333333</v>
      </c>
      <c r="J684" s="7">
        <v>0.80952380952380953</v>
      </c>
    </row>
    <row r="685" spans="2:10" x14ac:dyDescent="0.2">
      <c r="B685">
        <f t="shared" si="10"/>
        <v>541</v>
      </c>
      <c r="C685" t="s">
        <v>415</v>
      </c>
      <c r="D685" t="s">
        <v>234</v>
      </c>
      <c r="E685" t="s">
        <v>18</v>
      </c>
      <c r="F685" t="s">
        <v>156</v>
      </c>
      <c r="H685" s="63">
        <v>140</v>
      </c>
      <c r="I685" s="4">
        <v>115</v>
      </c>
      <c r="J685" s="7">
        <v>0.8214285714285714</v>
      </c>
    </row>
    <row r="686" spans="2:10" x14ac:dyDescent="0.2">
      <c r="B686">
        <f t="shared" si="10"/>
        <v>541</v>
      </c>
      <c r="C686" t="s">
        <v>588</v>
      </c>
      <c r="D686" t="s">
        <v>234</v>
      </c>
      <c r="E686" t="s">
        <v>18</v>
      </c>
      <c r="F686" t="s">
        <v>149</v>
      </c>
      <c r="H686" s="63">
        <v>140</v>
      </c>
      <c r="I686" s="4">
        <v>120</v>
      </c>
      <c r="J686" s="7">
        <v>0.8571428571428571</v>
      </c>
    </row>
    <row r="687" spans="2:10" x14ac:dyDescent="0.2">
      <c r="B687">
        <f t="shared" si="10"/>
        <v>541</v>
      </c>
      <c r="C687" t="s">
        <v>342</v>
      </c>
      <c r="D687" t="s">
        <v>234</v>
      </c>
      <c r="E687" t="s">
        <v>18</v>
      </c>
      <c r="F687" t="s">
        <v>36</v>
      </c>
      <c r="H687" s="63">
        <v>140</v>
      </c>
      <c r="I687" s="4">
        <v>116.66666666666667</v>
      </c>
      <c r="J687" s="7">
        <v>0.83333333333333337</v>
      </c>
    </row>
    <row r="688" spans="2:10" x14ac:dyDescent="0.2">
      <c r="B688">
        <f t="shared" si="10"/>
        <v>541</v>
      </c>
      <c r="C688" t="s">
        <v>245</v>
      </c>
      <c r="D688" t="s">
        <v>234</v>
      </c>
      <c r="E688" t="s">
        <v>18</v>
      </c>
      <c r="F688" t="s">
        <v>22</v>
      </c>
      <c r="H688" s="63">
        <v>140</v>
      </c>
      <c r="I688" s="4">
        <v>103.33333333333333</v>
      </c>
      <c r="J688" s="7">
        <v>0.73809523809523803</v>
      </c>
    </row>
    <row r="689" spans="2:10" x14ac:dyDescent="0.2">
      <c r="B689">
        <f t="shared" si="10"/>
        <v>541</v>
      </c>
      <c r="C689" t="s">
        <v>168</v>
      </c>
      <c r="D689" t="s">
        <v>234</v>
      </c>
      <c r="E689" t="s">
        <v>18</v>
      </c>
      <c r="F689" t="s">
        <v>42</v>
      </c>
      <c r="H689" s="63">
        <v>140</v>
      </c>
      <c r="I689" s="4">
        <v>115</v>
      </c>
      <c r="J689" s="7">
        <v>0.8214285714285714</v>
      </c>
    </row>
    <row r="690" spans="2:10" x14ac:dyDescent="0.2">
      <c r="B690">
        <f t="shared" si="10"/>
        <v>541</v>
      </c>
      <c r="C690" t="s">
        <v>267</v>
      </c>
      <c r="D690" t="s">
        <v>234</v>
      </c>
      <c r="E690" t="s">
        <v>18</v>
      </c>
      <c r="F690" t="s">
        <v>21</v>
      </c>
      <c r="H690" s="63">
        <v>140</v>
      </c>
      <c r="I690" s="4">
        <v>126.66666666666667</v>
      </c>
      <c r="J690" s="7">
        <v>0.90476190476190477</v>
      </c>
    </row>
    <row r="691" spans="2:10" x14ac:dyDescent="0.2">
      <c r="B691">
        <f t="shared" si="10"/>
        <v>541</v>
      </c>
      <c r="C691" t="s">
        <v>318</v>
      </c>
      <c r="D691" t="s">
        <v>234</v>
      </c>
      <c r="E691" t="s">
        <v>18</v>
      </c>
      <c r="F691" t="s">
        <v>152</v>
      </c>
      <c r="H691" s="63">
        <v>140</v>
      </c>
      <c r="I691" s="4">
        <v>105</v>
      </c>
      <c r="J691" s="7">
        <v>0.75</v>
      </c>
    </row>
    <row r="692" spans="2:10" x14ac:dyDescent="0.2">
      <c r="B692">
        <f t="shared" si="10"/>
        <v>541</v>
      </c>
      <c r="C692" t="s">
        <v>498</v>
      </c>
      <c r="D692" t="s">
        <v>234</v>
      </c>
      <c r="E692" t="s">
        <v>18</v>
      </c>
      <c r="F692" t="s">
        <v>220</v>
      </c>
      <c r="H692" s="63">
        <v>140</v>
      </c>
      <c r="I692" s="4">
        <v>120</v>
      </c>
      <c r="J692" s="7">
        <v>0.8571428571428571</v>
      </c>
    </row>
    <row r="693" spans="2:10" x14ac:dyDescent="0.2">
      <c r="B693">
        <f t="shared" si="10"/>
        <v>541</v>
      </c>
      <c r="C693" t="s">
        <v>569</v>
      </c>
      <c r="D693" t="s">
        <v>234</v>
      </c>
      <c r="E693" t="s">
        <v>18</v>
      </c>
      <c r="F693" t="s">
        <v>32</v>
      </c>
      <c r="H693" s="63">
        <v>140</v>
      </c>
      <c r="I693" s="4">
        <v>121.66666666666667</v>
      </c>
      <c r="J693" s="7">
        <v>0.86904761904761907</v>
      </c>
    </row>
    <row r="694" spans="2:10" x14ac:dyDescent="0.2">
      <c r="B694">
        <f t="shared" si="10"/>
        <v>562</v>
      </c>
      <c r="C694" t="s">
        <v>849</v>
      </c>
      <c r="D694" t="s">
        <v>234</v>
      </c>
      <c r="E694" t="s">
        <v>18</v>
      </c>
      <c r="F694" t="s">
        <v>49</v>
      </c>
      <c r="H694" s="63">
        <v>135</v>
      </c>
      <c r="I694" s="4">
        <v>120</v>
      </c>
      <c r="J694" s="7">
        <v>0.88888888888888884</v>
      </c>
    </row>
    <row r="695" spans="2:10" x14ac:dyDescent="0.2">
      <c r="B695">
        <f t="shared" si="10"/>
        <v>562</v>
      </c>
      <c r="C695" t="s">
        <v>715</v>
      </c>
      <c r="D695" t="s">
        <v>234</v>
      </c>
      <c r="E695" t="s">
        <v>18</v>
      </c>
      <c r="F695" t="s">
        <v>27</v>
      </c>
      <c r="H695" s="63">
        <v>135</v>
      </c>
      <c r="I695" s="4">
        <v>128.33333333333334</v>
      </c>
      <c r="J695" s="7">
        <v>0.9506172839506174</v>
      </c>
    </row>
    <row r="696" spans="2:10" x14ac:dyDescent="0.2">
      <c r="B696">
        <f t="shared" si="10"/>
        <v>562</v>
      </c>
      <c r="C696" t="s">
        <v>885</v>
      </c>
      <c r="D696" t="s">
        <v>234</v>
      </c>
      <c r="E696" t="s">
        <v>18</v>
      </c>
      <c r="F696" t="s">
        <v>46</v>
      </c>
      <c r="H696" s="63">
        <v>135</v>
      </c>
      <c r="I696" s="4">
        <v>125</v>
      </c>
      <c r="J696" s="7">
        <v>0.92592592592592593</v>
      </c>
    </row>
    <row r="697" spans="2:10" x14ac:dyDescent="0.2">
      <c r="B697">
        <f t="shared" si="10"/>
        <v>562</v>
      </c>
      <c r="C697" t="s">
        <v>942</v>
      </c>
      <c r="D697" t="s">
        <v>234</v>
      </c>
      <c r="E697" t="s">
        <v>18</v>
      </c>
      <c r="F697" t="s">
        <v>225</v>
      </c>
      <c r="H697" s="63">
        <v>135</v>
      </c>
      <c r="I697" s="4">
        <v>106.66666666666667</v>
      </c>
      <c r="J697" s="7">
        <v>0.79012345679012352</v>
      </c>
    </row>
    <row r="698" spans="2:10" x14ac:dyDescent="0.2">
      <c r="B698">
        <f t="shared" si="10"/>
        <v>562</v>
      </c>
      <c r="C698" t="s">
        <v>706</v>
      </c>
      <c r="D698" t="s">
        <v>234</v>
      </c>
      <c r="E698" t="s">
        <v>18</v>
      </c>
      <c r="F698" t="s">
        <v>45</v>
      </c>
      <c r="H698" s="63">
        <v>135</v>
      </c>
      <c r="I698" s="4">
        <v>128.33333333333334</v>
      </c>
      <c r="J698" s="7">
        <v>0.9506172839506174</v>
      </c>
    </row>
    <row r="699" spans="2:10" x14ac:dyDescent="0.2">
      <c r="B699">
        <f t="shared" si="10"/>
        <v>562</v>
      </c>
      <c r="C699" t="s">
        <v>624</v>
      </c>
      <c r="D699" t="s">
        <v>234</v>
      </c>
      <c r="E699" t="s">
        <v>18</v>
      </c>
      <c r="F699" t="s">
        <v>33</v>
      </c>
      <c r="H699" s="63">
        <v>135</v>
      </c>
      <c r="I699" s="4">
        <v>108.33333333333333</v>
      </c>
      <c r="J699" s="7">
        <v>0.80246913580246915</v>
      </c>
    </row>
    <row r="700" spans="2:10" x14ac:dyDescent="0.2">
      <c r="B700">
        <f t="shared" si="10"/>
        <v>562</v>
      </c>
      <c r="C700" t="s">
        <v>884</v>
      </c>
      <c r="D700" t="s">
        <v>234</v>
      </c>
      <c r="E700" t="s">
        <v>18</v>
      </c>
      <c r="F700" t="s">
        <v>46</v>
      </c>
      <c r="H700" s="63">
        <v>135</v>
      </c>
      <c r="I700" s="4">
        <v>88.333333333333329</v>
      </c>
      <c r="J700" s="7">
        <v>0.65432098765432101</v>
      </c>
    </row>
    <row r="701" spans="2:10" x14ac:dyDescent="0.2">
      <c r="B701">
        <f t="shared" si="10"/>
        <v>562</v>
      </c>
      <c r="C701" t="s">
        <v>452</v>
      </c>
      <c r="D701" t="s">
        <v>234</v>
      </c>
      <c r="E701" t="s">
        <v>18</v>
      </c>
      <c r="F701" t="s">
        <v>44</v>
      </c>
      <c r="H701" s="63">
        <v>135</v>
      </c>
      <c r="I701" s="4">
        <v>131.66666666666666</v>
      </c>
      <c r="J701" s="7">
        <v>0.97530864197530853</v>
      </c>
    </row>
    <row r="702" spans="2:10" x14ac:dyDescent="0.2">
      <c r="B702">
        <f t="shared" si="10"/>
        <v>562</v>
      </c>
      <c r="C702" t="s">
        <v>451</v>
      </c>
      <c r="D702" t="s">
        <v>234</v>
      </c>
      <c r="E702" t="s">
        <v>18</v>
      </c>
      <c r="F702" t="s">
        <v>44</v>
      </c>
      <c r="H702" s="63">
        <v>135</v>
      </c>
      <c r="I702" s="4">
        <v>110</v>
      </c>
      <c r="J702" s="7">
        <v>0.81481481481481477</v>
      </c>
    </row>
    <row r="703" spans="2:10" x14ac:dyDescent="0.2">
      <c r="B703">
        <f t="shared" si="10"/>
        <v>562</v>
      </c>
      <c r="C703" t="s">
        <v>163</v>
      </c>
      <c r="D703" t="s">
        <v>234</v>
      </c>
      <c r="E703" t="s">
        <v>18</v>
      </c>
      <c r="F703" t="s">
        <v>17</v>
      </c>
      <c r="H703" s="63">
        <v>135</v>
      </c>
      <c r="I703" s="4">
        <v>110</v>
      </c>
      <c r="J703" s="7">
        <v>0.81481481481481477</v>
      </c>
    </row>
    <row r="704" spans="2:10" x14ac:dyDescent="0.2">
      <c r="B704">
        <f t="shared" si="10"/>
        <v>562</v>
      </c>
      <c r="C704" t="s">
        <v>466</v>
      </c>
      <c r="D704" t="s">
        <v>234</v>
      </c>
      <c r="E704" t="s">
        <v>18</v>
      </c>
      <c r="F704" t="s">
        <v>26</v>
      </c>
      <c r="H704" s="63">
        <v>135</v>
      </c>
      <c r="I704" s="4">
        <v>103.33333333333333</v>
      </c>
      <c r="J704" s="7">
        <v>0.76543209876543206</v>
      </c>
    </row>
    <row r="705" spans="2:10" x14ac:dyDescent="0.2">
      <c r="B705">
        <f t="shared" si="10"/>
        <v>562</v>
      </c>
      <c r="C705" t="s">
        <v>268</v>
      </c>
      <c r="D705" t="s">
        <v>234</v>
      </c>
      <c r="E705" t="s">
        <v>18</v>
      </c>
      <c r="F705" t="s">
        <v>21</v>
      </c>
      <c r="H705" s="63">
        <v>135</v>
      </c>
      <c r="I705" s="4">
        <v>98.333333333333329</v>
      </c>
      <c r="J705" s="7">
        <v>0.72839506172839508</v>
      </c>
    </row>
    <row r="706" spans="2:10" x14ac:dyDescent="0.2">
      <c r="B706">
        <f t="shared" si="10"/>
        <v>574</v>
      </c>
      <c r="C706" t="s">
        <v>625</v>
      </c>
      <c r="D706" t="s">
        <v>234</v>
      </c>
      <c r="E706" t="s">
        <v>18</v>
      </c>
      <c r="F706" t="s">
        <v>33</v>
      </c>
      <c r="H706" s="63">
        <v>130</v>
      </c>
      <c r="I706" s="4">
        <v>103.33333333333333</v>
      </c>
      <c r="J706" s="7">
        <v>0.79487179487179482</v>
      </c>
    </row>
    <row r="707" spans="2:10" x14ac:dyDescent="0.2">
      <c r="B707">
        <f t="shared" si="10"/>
        <v>574</v>
      </c>
      <c r="C707" t="s">
        <v>728</v>
      </c>
      <c r="D707" t="s">
        <v>234</v>
      </c>
      <c r="E707" t="s">
        <v>18</v>
      </c>
      <c r="F707" t="s">
        <v>155</v>
      </c>
      <c r="H707" s="63">
        <v>130</v>
      </c>
      <c r="I707" s="4">
        <v>118.33333333333333</v>
      </c>
      <c r="J707" s="7">
        <v>0.91025641025641024</v>
      </c>
    </row>
    <row r="708" spans="2:10" x14ac:dyDescent="0.2">
      <c r="B708">
        <f t="shared" si="10"/>
        <v>574</v>
      </c>
      <c r="C708" t="s">
        <v>743</v>
      </c>
      <c r="D708" t="s">
        <v>234</v>
      </c>
      <c r="E708" t="s">
        <v>18</v>
      </c>
      <c r="F708" t="s">
        <v>39</v>
      </c>
      <c r="H708" s="63">
        <v>130</v>
      </c>
      <c r="I708" s="4">
        <v>120</v>
      </c>
      <c r="J708" s="7">
        <v>0.92307692307692313</v>
      </c>
    </row>
    <row r="709" spans="2:10" x14ac:dyDescent="0.2">
      <c r="B709">
        <f t="shared" ref="B709:B772" si="11">IF(OR(ISBLANK(C709),C709="Grand Total"),"",VLOOKUP(C709,tRank,3,FALSE))</f>
        <v>574</v>
      </c>
      <c r="C709" t="s">
        <v>886</v>
      </c>
      <c r="D709" t="s">
        <v>234</v>
      </c>
      <c r="E709" t="s">
        <v>18</v>
      </c>
      <c r="F709" t="s">
        <v>46</v>
      </c>
      <c r="H709" s="63">
        <v>130</v>
      </c>
      <c r="I709" s="4">
        <v>113.33333333333333</v>
      </c>
      <c r="J709" s="7">
        <v>0.87179487179487181</v>
      </c>
    </row>
    <row r="710" spans="2:10" x14ac:dyDescent="0.2">
      <c r="B710">
        <f t="shared" si="11"/>
        <v>574</v>
      </c>
      <c r="C710" t="s">
        <v>601</v>
      </c>
      <c r="D710" t="s">
        <v>234</v>
      </c>
      <c r="E710" t="s">
        <v>18</v>
      </c>
      <c r="F710" t="s">
        <v>157</v>
      </c>
      <c r="H710" s="63">
        <v>130</v>
      </c>
      <c r="I710" s="4">
        <v>123.33333333333333</v>
      </c>
      <c r="J710" s="7">
        <v>0.94871794871794868</v>
      </c>
    </row>
    <row r="711" spans="2:10" x14ac:dyDescent="0.2">
      <c r="B711">
        <f t="shared" si="11"/>
        <v>574</v>
      </c>
      <c r="C711" t="s">
        <v>467</v>
      </c>
      <c r="D711" t="s">
        <v>234</v>
      </c>
      <c r="E711" t="s">
        <v>18</v>
      </c>
      <c r="F711" t="s">
        <v>26</v>
      </c>
      <c r="H711" s="63">
        <v>130</v>
      </c>
      <c r="I711" s="4">
        <v>106.66666666666667</v>
      </c>
      <c r="J711" s="7">
        <v>0.8205128205128206</v>
      </c>
    </row>
    <row r="712" spans="2:10" x14ac:dyDescent="0.2">
      <c r="B712">
        <f t="shared" si="11"/>
        <v>574</v>
      </c>
      <c r="C712" t="s">
        <v>589</v>
      </c>
      <c r="D712" t="s">
        <v>234</v>
      </c>
      <c r="E712" t="s">
        <v>18</v>
      </c>
      <c r="F712" t="s">
        <v>221</v>
      </c>
      <c r="H712" s="63">
        <v>130</v>
      </c>
      <c r="I712" s="4">
        <v>108.33333333333333</v>
      </c>
      <c r="J712" s="7">
        <v>0.83333333333333326</v>
      </c>
    </row>
    <row r="713" spans="2:10" x14ac:dyDescent="0.2">
      <c r="B713">
        <f t="shared" si="11"/>
        <v>574</v>
      </c>
      <c r="C713" t="s">
        <v>550</v>
      </c>
      <c r="D713" t="s">
        <v>234</v>
      </c>
      <c r="E713" t="s">
        <v>18</v>
      </c>
      <c r="F713" t="s">
        <v>38</v>
      </c>
      <c r="H713" s="63">
        <v>130</v>
      </c>
      <c r="I713" s="4">
        <v>120</v>
      </c>
      <c r="J713" s="7">
        <v>0.92307692307692313</v>
      </c>
    </row>
    <row r="714" spans="2:10" x14ac:dyDescent="0.2">
      <c r="B714">
        <f t="shared" si="11"/>
        <v>574</v>
      </c>
      <c r="C714" t="s">
        <v>269</v>
      </c>
      <c r="D714" t="s">
        <v>234</v>
      </c>
      <c r="E714" t="s">
        <v>18</v>
      </c>
      <c r="F714" t="s">
        <v>21</v>
      </c>
      <c r="H714" s="63">
        <v>130</v>
      </c>
      <c r="I714" s="4">
        <v>101.66666666666667</v>
      </c>
      <c r="J714" s="7">
        <v>0.78205128205128205</v>
      </c>
    </row>
    <row r="715" spans="2:10" x14ac:dyDescent="0.2">
      <c r="B715">
        <f t="shared" si="11"/>
        <v>574</v>
      </c>
      <c r="C715" t="s">
        <v>369</v>
      </c>
      <c r="D715" t="s">
        <v>234</v>
      </c>
      <c r="E715" t="s">
        <v>18</v>
      </c>
      <c r="F715" t="s">
        <v>30</v>
      </c>
      <c r="H715" s="63">
        <v>130</v>
      </c>
      <c r="I715" s="4">
        <v>113.33333333333333</v>
      </c>
      <c r="J715" s="7">
        <v>0.87179487179487181</v>
      </c>
    </row>
    <row r="716" spans="2:10" x14ac:dyDescent="0.2">
      <c r="B716">
        <f t="shared" si="11"/>
        <v>574</v>
      </c>
      <c r="C716" t="s">
        <v>583</v>
      </c>
      <c r="D716" t="s">
        <v>234</v>
      </c>
      <c r="E716" t="s">
        <v>18</v>
      </c>
      <c r="F716" t="s">
        <v>149</v>
      </c>
      <c r="H716" s="63">
        <v>130</v>
      </c>
      <c r="I716" s="4">
        <v>113.33333333333333</v>
      </c>
      <c r="J716" s="7">
        <v>0.87179487179487181</v>
      </c>
    </row>
    <row r="717" spans="2:10" x14ac:dyDescent="0.2">
      <c r="B717">
        <f t="shared" si="11"/>
        <v>574</v>
      </c>
      <c r="C717" t="s">
        <v>468</v>
      </c>
      <c r="D717" t="s">
        <v>234</v>
      </c>
      <c r="E717" t="s">
        <v>18</v>
      </c>
      <c r="F717" t="s">
        <v>26</v>
      </c>
      <c r="H717" s="63">
        <v>130</v>
      </c>
      <c r="I717" s="4">
        <v>108.33333333333333</v>
      </c>
      <c r="J717" s="7">
        <v>0.83333333333333326</v>
      </c>
    </row>
    <row r="718" spans="2:10" x14ac:dyDescent="0.2">
      <c r="B718">
        <f t="shared" si="11"/>
        <v>574</v>
      </c>
      <c r="C718" t="s">
        <v>570</v>
      </c>
      <c r="D718" t="s">
        <v>234</v>
      </c>
      <c r="E718" t="s">
        <v>18</v>
      </c>
      <c r="F718" t="s">
        <v>32</v>
      </c>
      <c r="H718" s="63">
        <v>130</v>
      </c>
      <c r="I718" s="4">
        <v>116.66666666666667</v>
      </c>
      <c r="J718" s="7">
        <v>0.89743589743589747</v>
      </c>
    </row>
    <row r="719" spans="2:10" x14ac:dyDescent="0.2">
      <c r="B719">
        <f t="shared" si="11"/>
        <v>587</v>
      </c>
      <c r="C719" t="s">
        <v>802</v>
      </c>
      <c r="D719" t="s">
        <v>234</v>
      </c>
      <c r="E719" t="s">
        <v>18</v>
      </c>
      <c r="F719" t="s">
        <v>223</v>
      </c>
      <c r="H719" s="63">
        <v>125</v>
      </c>
      <c r="I719" s="4">
        <v>116.66666666666667</v>
      </c>
      <c r="J719" s="7">
        <v>0.93333333333333335</v>
      </c>
    </row>
    <row r="720" spans="2:10" x14ac:dyDescent="0.2">
      <c r="B720">
        <f t="shared" si="11"/>
        <v>587</v>
      </c>
      <c r="C720" t="s">
        <v>729</v>
      </c>
      <c r="D720" t="s">
        <v>234</v>
      </c>
      <c r="E720" t="s">
        <v>18</v>
      </c>
      <c r="F720" t="s">
        <v>155</v>
      </c>
      <c r="H720" s="63">
        <v>125</v>
      </c>
      <c r="I720" s="4">
        <v>116.66666666666667</v>
      </c>
      <c r="J720" s="7">
        <v>0.93333333333333335</v>
      </c>
    </row>
    <row r="721" spans="2:10" x14ac:dyDescent="0.2">
      <c r="B721">
        <f t="shared" si="11"/>
        <v>587</v>
      </c>
      <c r="C721" t="s">
        <v>758</v>
      </c>
      <c r="D721" t="s">
        <v>234</v>
      </c>
      <c r="E721" t="s">
        <v>18</v>
      </c>
      <c r="F721" t="s">
        <v>158</v>
      </c>
      <c r="H721" s="63">
        <v>125</v>
      </c>
      <c r="I721" s="4">
        <v>90</v>
      </c>
      <c r="J721" s="7">
        <v>0.72</v>
      </c>
    </row>
    <row r="722" spans="2:10" x14ac:dyDescent="0.2">
      <c r="B722">
        <f t="shared" si="11"/>
        <v>587</v>
      </c>
      <c r="C722" t="s">
        <v>626</v>
      </c>
      <c r="D722" t="s">
        <v>234</v>
      </c>
      <c r="E722" t="s">
        <v>18</v>
      </c>
      <c r="F722" t="s">
        <v>33</v>
      </c>
      <c r="H722" s="63">
        <v>125</v>
      </c>
      <c r="I722" s="4">
        <v>111.66666666666667</v>
      </c>
      <c r="J722" s="7">
        <v>0.89333333333333342</v>
      </c>
    </row>
    <row r="723" spans="2:10" x14ac:dyDescent="0.2">
      <c r="B723">
        <f t="shared" si="11"/>
        <v>587</v>
      </c>
      <c r="C723" t="s">
        <v>932</v>
      </c>
      <c r="D723" t="s">
        <v>234</v>
      </c>
      <c r="E723" t="s">
        <v>18</v>
      </c>
      <c r="F723" t="s">
        <v>50</v>
      </c>
      <c r="H723" s="63">
        <v>125</v>
      </c>
      <c r="I723" s="4">
        <v>86.666666666666671</v>
      </c>
      <c r="J723" s="7">
        <v>0.69333333333333336</v>
      </c>
    </row>
    <row r="724" spans="2:10" x14ac:dyDescent="0.2">
      <c r="B724">
        <f t="shared" si="11"/>
        <v>587</v>
      </c>
      <c r="C724" t="s">
        <v>304</v>
      </c>
      <c r="D724" t="s">
        <v>234</v>
      </c>
      <c r="E724" t="s">
        <v>18</v>
      </c>
      <c r="F724" t="s">
        <v>23</v>
      </c>
      <c r="H724" s="63">
        <v>125</v>
      </c>
      <c r="I724" s="4">
        <v>111.66666666666667</v>
      </c>
      <c r="J724" s="7">
        <v>0.89333333333333342</v>
      </c>
    </row>
    <row r="725" spans="2:10" x14ac:dyDescent="0.2">
      <c r="B725">
        <f t="shared" si="11"/>
        <v>587</v>
      </c>
      <c r="C725" t="s">
        <v>572</v>
      </c>
      <c r="D725" t="s">
        <v>234</v>
      </c>
      <c r="E725" t="s">
        <v>18</v>
      </c>
      <c r="F725" t="s">
        <v>32</v>
      </c>
      <c r="H725" s="63">
        <v>125</v>
      </c>
      <c r="I725" s="4">
        <v>106.66666666666667</v>
      </c>
      <c r="J725" s="7">
        <v>0.85333333333333339</v>
      </c>
    </row>
    <row r="726" spans="2:10" x14ac:dyDescent="0.2">
      <c r="B726">
        <f t="shared" si="11"/>
        <v>587</v>
      </c>
      <c r="C726" t="s">
        <v>571</v>
      </c>
      <c r="D726" t="s">
        <v>234</v>
      </c>
      <c r="E726" t="s">
        <v>18</v>
      </c>
      <c r="F726" t="s">
        <v>32</v>
      </c>
      <c r="H726" s="63">
        <v>125</v>
      </c>
      <c r="I726" s="4">
        <v>41.666666666666664</v>
      </c>
      <c r="J726" s="7">
        <v>0.33333333333333331</v>
      </c>
    </row>
    <row r="727" spans="2:10" x14ac:dyDescent="0.2">
      <c r="B727">
        <f t="shared" si="11"/>
        <v>587</v>
      </c>
      <c r="C727" t="s">
        <v>185</v>
      </c>
      <c r="D727" t="s">
        <v>234</v>
      </c>
      <c r="E727" t="s">
        <v>18</v>
      </c>
      <c r="F727" t="s">
        <v>28</v>
      </c>
      <c r="H727" s="63">
        <v>125</v>
      </c>
      <c r="I727" s="4">
        <v>115</v>
      </c>
      <c r="J727" s="7">
        <v>0.92</v>
      </c>
    </row>
    <row r="728" spans="2:10" x14ac:dyDescent="0.2">
      <c r="B728">
        <f t="shared" si="11"/>
        <v>596</v>
      </c>
      <c r="C728" t="s">
        <v>919</v>
      </c>
      <c r="D728" t="s">
        <v>234</v>
      </c>
      <c r="E728" t="s">
        <v>18</v>
      </c>
      <c r="F728" t="s">
        <v>52</v>
      </c>
      <c r="H728" s="63">
        <v>120</v>
      </c>
      <c r="I728" s="4">
        <v>105</v>
      </c>
      <c r="J728" s="7">
        <v>0.875</v>
      </c>
    </row>
    <row r="729" spans="2:10" x14ac:dyDescent="0.2">
      <c r="B729">
        <f t="shared" si="11"/>
        <v>596</v>
      </c>
      <c r="C729" t="s">
        <v>833</v>
      </c>
      <c r="D729" t="s">
        <v>234</v>
      </c>
      <c r="E729" t="s">
        <v>18</v>
      </c>
      <c r="F729" t="s">
        <v>48</v>
      </c>
      <c r="H729" s="63">
        <v>120</v>
      </c>
      <c r="I729" s="4">
        <v>105</v>
      </c>
      <c r="J729" s="7">
        <v>0.875</v>
      </c>
    </row>
    <row r="730" spans="2:10" x14ac:dyDescent="0.2">
      <c r="B730">
        <f t="shared" si="11"/>
        <v>596</v>
      </c>
      <c r="C730" t="s">
        <v>531</v>
      </c>
      <c r="D730" t="s">
        <v>234</v>
      </c>
      <c r="E730" t="s">
        <v>18</v>
      </c>
      <c r="F730" t="s">
        <v>41</v>
      </c>
      <c r="H730" s="63">
        <v>120</v>
      </c>
      <c r="I730" s="4">
        <v>108.33333333333333</v>
      </c>
      <c r="J730" s="7">
        <v>0.90277777777777779</v>
      </c>
    </row>
    <row r="731" spans="2:10" x14ac:dyDescent="0.2">
      <c r="B731">
        <f t="shared" si="11"/>
        <v>596</v>
      </c>
      <c r="C731" t="s">
        <v>305</v>
      </c>
      <c r="D731" t="s">
        <v>234</v>
      </c>
      <c r="E731" t="s">
        <v>18</v>
      </c>
      <c r="F731" t="s">
        <v>23</v>
      </c>
      <c r="H731" s="63">
        <v>120</v>
      </c>
      <c r="I731" s="4">
        <v>113.33333333333333</v>
      </c>
      <c r="J731" s="7">
        <v>0.94444444444444442</v>
      </c>
    </row>
    <row r="732" spans="2:10" x14ac:dyDescent="0.2">
      <c r="B732">
        <f t="shared" si="11"/>
        <v>596</v>
      </c>
      <c r="C732" t="s">
        <v>453</v>
      </c>
      <c r="D732" t="s">
        <v>234</v>
      </c>
      <c r="E732" t="s">
        <v>18</v>
      </c>
      <c r="F732" t="s">
        <v>44</v>
      </c>
      <c r="H732" s="63">
        <v>120</v>
      </c>
      <c r="I732" s="4">
        <v>106.66666666666667</v>
      </c>
      <c r="J732" s="7">
        <v>0.88888888888888895</v>
      </c>
    </row>
    <row r="733" spans="2:10" x14ac:dyDescent="0.2">
      <c r="B733">
        <f t="shared" si="11"/>
        <v>596</v>
      </c>
      <c r="C733" t="s">
        <v>165</v>
      </c>
      <c r="D733" t="s">
        <v>234</v>
      </c>
      <c r="E733" t="s">
        <v>18</v>
      </c>
      <c r="F733" t="s">
        <v>17</v>
      </c>
      <c r="H733" s="63">
        <v>120</v>
      </c>
      <c r="I733" s="4">
        <v>110</v>
      </c>
      <c r="J733" s="7">
        <v>0.91666666666666663</v>
      </c>
    </row>
    <row r="734" spans="2:10" x14ac:dyDescent="0.2">
      <c r="B734">
        <f t="shared" si="11"/>
        <v>596</v>
      </c>
      <c r="C734" t="s">
        <v>530</v>
      </c>
      <c r="D734" t="s">
        <v>234</v>
      </c>
      <c r="E734" t="s">
        <v>18</v>
      </c>
      <c r="F734" t="s">
        <v>41</v>
      </c>
      <c r="H734" s="63">
        <v>120</v>
      </c>
      <c r="I734" s="4">
        <v>100</v>
      </c>
      <c r="J734" s="7">
        <v>0.83333333333333337</v>
      </c>
    </row>
    <row r="735" spans="2:10" x14ac:dyDescent="0.2">
      <c r="B735">
        <f t="shared" si="11"/>
        <v>596</v>
      </c>
      <c r="C735" t="s">
        <v>246</v>
      </c>
      <c r="D735" t="s">
        <v>234</v>
      </c>
      <c r="E735" t="s">
        <v>18</v>
      </c>
      <c r="F735" t="s">
        <v>22</v>
      </c>
      <c r="H735" s="63">
        <v>120</v>
      </c>
      <c r="I735" s="4">
        <v>98.333333333333329</v>
      </c>
      <c r="J735" s="7">
        <v>0.81944444444444442</v>
      </c>
    </row>
    <row r="736" spans="2:10" x14ac:dyDescent="0.2">
      <c r="B736">
        <f t="shared" si="11"/>
        <v>604</v>
      </c>
      <c r="C736" t="s">
        <v>759</v>
      </c>
      <c r="D736" t="s">
        <v>234</v>
      </c>
      <c r="E736" t="s">
        <v>18</v>
      </c>
      <c r="F736" t="s">
        <v>158</v>
      </c>
      <c r="H736" s="63">
        <v>115</v>
      </c>
      <c r="I736" s="4">
        <v>100</v>
      </c>
      <c r="J736" s="7">
        <v>0.86956521739130432</v>
      </c>
    </row>
    <row r="737" spans="2:10" x14ac:dyDescent="0.2">
      <c r="B737">
        <f t="shared" si="11"/>
        <v>604</v>
      </c>
      <c r="C737" t="s">
        <v>887</v>
      </c>
      <c r="D737" t="s">
        <v>234</v>
      </c>
      <c r="E737" t="s">
        <v>18</v>
      </c>
      <c r="F737" t="s">
        <v>46</v>
      </c>
      <c r="H737" s="63">
        <v>115</v>
      </c>
      <c r="I737" s="4">
        <v>108.33333333333333</v>
      </c>
      <c r="J737" s="7">
        <v>0.94202898550724634</v>
      </c>
    </row>
    <row r="738" spans="2:10" x14ac:dyDescent="0.2">
      <c r="B738">
        <f t="shared" si="11"/>
        <v>604</v>
      </c>
      <c r="C738" t="s">
        <v>679</v>
      </c>
      <c r="D738" t="s">
        <v>234</v>
      </c>
      <c r="E738" t="s">
        <v>18</v>
      </c>
      <c r="F738" t="s">
        <v>146</v>
      </c>
      <c r="H738" s="63">
        <v>115</v>
      </c>
      <c r="I738" s="4">
        <v>111.66666666666667</v>
      </c>
      <c r="J738" s="7">
        <v>0.97101449275362328</v>
      </c>
    </row>
    <row r="739" spans="2:10" x14ac:dyDescent="0.2">
      <c r="B739">
        <f t="shared" si="11"/>
        <v>604</v>
      </c>
      <c r="C739" t="s">
        <v>744</v>
      </c>
      <c r="D739" t="s">
        <v>234</v>
      </c>
      <c r="E739" t="s">
        <v>18</v>
      </c>
      <c r="F739" t="s">
        <v>39</v>
      </c>
      <c r="H739" s="63">
        <v>115</v>
      </c>
      <c r="I739" s="4">
        <v>93.333333333333329</v>
      </c>
      <c r="J739" s="7">
        <v>0.81159420289855067</v>
      </c>
    </row>
    <row r="740" spans="2:10" x14ac:dyDescent="0.2">
      <c r="B740">
        <f t="shared" si="11"/>
        <v>604</v>
      </c>
      <c r="C740" t="s">
        <v>787</v>
      </c>
      <c r="D740" t="s">
        <v>234</v>
      </c>
      <c r="E740" t="s">
        <v>18</v>
      </c>
      <c r="F740" t="s">
        <v>40</v>
      </c>
      <c r="H740" s="63">
        <v>115</v>
      </c>
      <c r="I740" s="4">
        <v>96.666666666666671</v>
      </c>
      <c r="J740" s="7">
        <v>0.84057971014492761</v>
      </c>
    </row>
    <row r="741" spans="2:10" x14ac:dyDescent="0.2">
      <c r="B741">
        <f t="shared" si="11"/>
        <v>604</v>
      </c>
      <c r="C741" t="s">
        <v>573</v>
      </c>
      <c r="D741" t="s">
        <v>234</v>
      </c>
      <c r="E741" t="s">
        <v>18</v>
      </c>
      <c r="F741" t="s">
        <v>32</v>
      </c>
      <c r="H741" s="63">
        <v>115</v>
      </c>
      <c r="I741" s="4">
        <v>106.66666666666667</v>
      </c>
      <c r="J741" s="7">
        <v>0.92753623188405798</v>
      </c>
    </row>
    <row r="742" spans="2:10" x14ac:dyDescent="0.2">
      <c r="B742">
        <f t="shared" si="11"/>
        <v>604</v>
      </c>
      <c r="C742" t="s">
        <v>391</v>
      </c>
      <c r="D742" t="s">
        <v>234</v>
      </c>
      <c r="E742" t="s">
        <v>18</v>
      </c>
      <c r="F742" t="s">
        <v>25</v>
      </c>
      <c r="H742" s="63">
        <v>115</v>
      </c>
      <c r="I742" s="4">
        <v>88.333333333333329</v>
      </c>
      <c r="J742" s="7">
        <v>0.76811594202898548</v>
      </c>
    </row>
    <row r="743" spans="2:10" x14ac:dyDescent="0.2">
      <c r="B743">
        <f t="shared" si="11"/>
        <v>604</v>
      </c>
      <c r="C743" t="s">
        <v>392</v>
      </c>
      <c r="D743" t="s">
        <v>234</v>
      </c>
      <c r="E743" t="s">
        <v>18</v>
      </c>
      <c r="F743" t="s">
        <v>25</v>
      </c>
      <c r="H743" s="63">
        <v>115</v>
      </c>
      <c r="I743" s="4">
        <v>88.333333333333329</v>
      </c>
      <c r="J743" s="7">
        <v>0.76811594202898548</v>
      </c>
    </row>
    <row r="744" spans="2:10" x14ac:dyDescent="0.2">
      <c r="B744">
        <f t="shared" si="11"/>
        <v>604</v>
      </c>
      <c r="C744" t="s">
        <v>343</v>
      </c>
      <c r="D744" t="s">
        <v>234</v>
      </c>
      <c r="E744" t="s">
        <v>18</v>
      </c>
      <c r="F744" t="s">
        <v>36</v>
      </c>
      <c r="H744" s="63">
        <v>115</v>
      </c>
      <c r="I744" s="4">
        <v>105</v>
      </c>
      <c r="J744" s="7">
        <v>0.91304347826086951</v>
      </c>
    </row>
    <row r="745" spans="2:10" x14ac:dyDescent="0.2">
      <c r="B745">
        <f t="shared" si="11"/>
        <v>604</v>
      </c>
      <c r="C745" t="s">
        <v>533</v>
      </c>
      <c r="D745" t="s">
        <v>234</v>
      </c>
      <c r="E745" t="s">
        <v>18</v>
      </c>
      <c r="F745" t="s">
        <v>41</v>
      </c>
      <c r="H745" s="63">
        <v>115</v>
      </c>
      <c r="I745" s="4">
        <v>95</v>
      </c>
      <c r="J745" s="7">
        <v>0.82608695652173914</v>
      </c>
    </row>
    <row r="746" spans="2:10" x14ac:dyDescent="0.2">
      <c r="B746">
        <f t="shared" si="11"/>
        <v>604</v>
      </c>
      <c r="C746" t="s">
        <v>574</v>
      </c>
      <c r="D746" t="s">
        <v>234</v>
      </c>
      <c r="E746" t="s">
        <v>18</v>
      </c>
      <c r="F746" t="s">
        <v>32</v>
      </c>
      <c r="H746" s="63">
        <v>115</v>
      </c>
      <c r="I746" s="4">
        <v>88.333333333333329</v>
      </c>
      <c r="J746" s="7">
        <v>0.76811594202898548</v>
      </c>
    </row>
    <row r="747" spans="2:10" x14ac:dyDescent="0.2">
      <c r="B747">
        <f t="shared" si="11"/>
        <v>604</v>
      </c>
      <c r="C747" t="s">
        <v>532</v>
      </c>
      <c r="D747" t="s">
        <v>234</v>
      </c>
      <c r="E747" t="s">
        <v>18</v>
      </c>
      <c r="F747" t="s">
        <v>41</v>
      </c>
      <c r="H747" s="63">
        <v>115</v>
      </c>
      <c r="I747" s="4">
        <v>108.33333333333333</v>
      </c>
      <c r="J747" s="7">
        <v>0.94202898550724634</v>
      </c>
    </row>
    <row r="748" spans="2:10" x14ac:dyDescent="0.2">
      <c r="B748">
        <f t="shared" si="11"/>
        <v>616</v>
      </c>
      <c r="C748" t="s">
        <v>716</v>
      </c>
      <c r="D748" t="s">
        <v>234</v>
      </c>
      <c r="E748" t="s">
        <v>18</v>
      </c>
      <c r="F748" t="s">
        <v>27</v>
      </c>
      <c r="H748" s="63">
        <v>110</v>
      </c>
      <c r="I748" s="4">
        <v>101.66666666666667</v>
      </c>
      <c r="J748" s="7">
        <v>0.92424242424242431</v>
      </c>
    </row>
    <row r="749" spans="2:10" x14ac:dyDescent="0.2">
      <c r="B749">
        <f t="shared" si="11"/>
        <v>616</v>
      </c>
      <c r="C749" t="s">
        <v>834</v>
      </c>
      <c r="D749" t="s">
        <v>234</v>
      </c>
      <c r="E749" t="s">
        <v>18</v>
      </c>
      <c r="F749" t="s">
        <v>48</v>
      </c>
      <c r="H749" s="63">
        <v>110</v>
      </c>
      <c r="I749" s="4">
        <v>93.333333333333329</v>
      </c>
      <c r="J749" s="7">
        <v>0.8484848484848484</v>
      </c>
    </row>
    <row r="750" spans="2:10" x14ac:dyDescent="0.2">
      <c r="B750">
        <f t="shared" si="11"/>
        <v>616</v>
      </c>
      <c r="C750" t="s">
        <v>803</v>
      </c>
      <c r="D750" t="s">
        <v>234</v>
      </c>
      <c r="E750" t="s">
        <v>18</v>
      </c>
      <c r="F750" t="s">
        <v>223</v>
      </c>
      <c r="H750" s="63">
        <v>110</v>
      </c>
      <c r="I750" s="4">
        <v>100</v>
      </c>
      <c r="J750" s="7">
        <v>0.90909090909090906</v>
      </c>
    </row>
    <row r="751" spans="2:10" x14ac:dyDescent="0.2">
      <c r="B751">
        <f t="shared" si="11"/>
        <v>616</v>
      </c>
      <c r="C751" t="s">
        <v>820</v>
      </c>
      <c r="D751" t="s">
        <v>234</v>
      </c>
      <c r="E751" t="s">
        <v>18</v>
      </c>
      <c r="F751" t="s">
        <v>37</v>
      </c>
      <c r="H751" s="63">
        <v>110</v>
      </c>
      <c r="I751" s="4">
        <v>86.666666666666671</v>
      </c>
      <c r="J751" s="7">
        <v>0.78787878787878796</v>
      </c>
    </row>
    <row r="752" spans="2:10" x14ac:dyDescent="0.2">
      <c r="B752">
        <f t="shared" si="11"/>
        <v>616</v>
      </c>
      <c r="C752" t="s">
        <v>774</v>
      </c>
      <c r="D752" t="s">
        <v>234</v>
      </c>
      <c r="E752" t="s">
        <v>18</v>
      </c>
      <c r="F752" t="s">
        <v>159</v>
      </c>
      <c r="H752" s="63">
        <v>110</v>
      </c>
      <c r="I752" s="4">
        <v>103.33333333333333</v>
      </c>
      <c r="J752" s="7">
        <v>0.93939393939393934</v>
      </c>
    </row>
    <row r="753" spans="2:10" x14ac:dyDescent="0.2">
      <c r="B753">
        <f t="shared" si="11"/>
        <v>616</v>
      </c>
      <c r="C753" t="s">
        <v>773</v>
      </c>
      <c r="D753" t="s">
        <v>234</v>
      </c>
      <c r="E753" t="s">
        <v>18</v>
      </c>
      <c r="F753" t="s">
        <v>159</v>
      </c>
      <c r="H753" s="63">
        <v>110</v>
      </c>
      <c r="I753" s="4">
        <v>88.333333333333329</v>
      </c>
      <c r="J753" s="7">
        <v>0.80303030303030298</v>
      </c>
    </row>
    <row r="754" spans="2:10" x14ac:dyDescent="0.2">
      <c r="B754">
        <f t="shared" si="11"/>
        <v>616</v>
      </c>
      <c r="C754" t="s">
        <v>332</v>
      </c>
      <c r="D754" t="s">
        <v>234</v>
      </c>
      <c r="E754" t="s">
        <v>18</v>
      </c>
      <c r="F754" t="s">
        <v>29</v>
      </c>
      <c r="H754" s="63">
        <v>110</v>
      </c>
      <c r="I754" s="4">
        <v>103.33333333333333</v>
      </c>
      <c r="J754" s="7">
        <v>0.93939393939393934</v>
      </c>
    </row>
    <row r="755" spans="2:10" x14ac:dyDescent="0.2">
      <c r="B755">
        <f t="shared" si="11"/>
        <v>616</v>
      </c>
      <c r="C755" t="s">
        <v>584</v>
      </c>
      <c r="D755" t="s">
        <v>234</v>
      </c>
      <c r="E755" t="s">
        <v>18</v>
      </c>
      <c r="F755" t="s">
        <v>149</v>
      </c>
      <c r="H755" s="63">
        <v>110</v>
      </c>
      <c r="I755" s="4">
        <v>91.666666666666671</v>
      </c>
      <c r="J755" s="7">
        <v>0.83333333333333337</v>
      </c>
    </row>
    <row r="756" spans="2:10" x14ac:dyDescent="0.2">
      <c r="B756">
        <f t="shared" si="11"/>
        <v>624</v>
      </c>
      <c r="C756" t="s">
        <v>760</v>
      </c>
      <c r="D756" t="s">
        <v>234</v>
      </c>
      <c r="E756" t="s">
        <v>18</v>
      </c>
      <c r="F756" t="s">
        <v>158</v>
      </c>
      <c r="H756" s="63">
        <v>105</v>
      </c>
      <c r="I756" s="4">
        <v>88.333333333333329</v>
      </c>
      <c r="J756" s="7">
        <v>0.84126984126984128</v>
      </c>
    </row>
    <row r="757" spans="2:10" x14ac:dyDescent="0.2">
      <c r="B757">
        <f t="shared" si="11"/>
        <v>624</v>
      </c>
      <c r="C757" t="s">
        <v>247</v>
      </c>
      <c r="D757" t="s">
        <v>234</v>
      </c>
      <c r="E757" t="s">
        <v>18</v>
      </c>
      <c r="F757" t="s">
        <v>22</v>
      </c>
      <c r="H757" s="63">
        <v>105</v>
      </c>
      <c r="I757" s="4">
        <v>76.666666666666671</v>
      </c>
      <c r="J757" s="7">
        <v>0.73015873015873023</v>
      </c>
    </row>
    <row r="758" spans="2:10" x14ac:dyDescent="0.2">
      <c r="B758">
        <f t="shared" si="11"/>
        <v>626</v>
      </c>
      <c r="C758" t="s">
        <v>666</v>
      </c>
      <c r="D758" t="s">
        <v>234</v>
      </c>
      <c r="E758" t="s">
        <v>18</v>
      </c>
      <c r="F758" t="s">
        <v>43</v>
      </c>
      <c r="H758" s="63">
        <v>100</v>
      </c>
      <c r="I758" s="4">
        <v>100</v>
      </c>
      <c r="J758" s="7">
        <v>1</v>
      </c>
    </row>
    <row r="759" spans="2:10" x14ac:dyDescent="0.2">
      <c r="B759">
        <f t="shared" si="11"/>
        <v>626</v>
      </c>
      <c r="C759" t="s">
        <v>731</v>
      </c>
      <c r="D759" t="s">
        <v>234</v>
      </c>
      <c r="E759" t="s">
        <v>18</v>
      </c>
      <c r="F759" t="s">
        <v>155</v>
      </c>
      <c r="H759" s="63">
        <v>100</v>
      </c>
      <c r="I759" s="4">
        <v>83.333333333333329</v>
      </c>
      <c r="J759" s="7">
        <v>0.83333333333333326</v>
      </c>
    </row>
    <row r="760" spans="2:10" x14ac:dyDescent="0.2">
      <c r="B760">
        <f t="shared" si="11"/>
        <v>626</v>
      </c>
      <c r="C760" t="s">
        <v>730</v>
      </c>
      <c r="D760" t="s">
        <v>234</v>
      </c>
      <c r="E760" t="s">
        <v>18</v>
      </c>
      <c r="F760" t="s">
        <v>155</v>
      </c>
      <c r="H760" s="63">
        <v>100</v>
      </c>
      <c r="I760" s="4">
        <v>73.333333333333329</v>
      </c>
      <c r="J760" s="7">
        <v>0.73333333333333328</v>
      </c>
    </row>
    <row r="761" spans="2:10" x14ac:dyDescent="0.2">
      <c r="B761">
        <f t="shared" si="11"/>
        <v>626</v>
      </c>
      <c r="C761" t="s">
        <v>888</v>
      </c>
      <c r="D761" t="s">
        <v>234</v>
      </c>
      <c r="E761" t="s">
        <v>18</v>
      </c>
      <c r="F761" t="s">
        <v>46</v>
      </c>
      <c r="H761" s="63">
        <v>100</v>
      </c>
      <c r="I761" s="4">
        <v>76.666666666666671</v>
      </c>
      <c r="J761" s="7">
        <v>0.76666666666666672</v>
      </c>
    </row>
    <row r="762" spans="2:10" x14ac:dyDescent="0.2">
      <c r="B762">
        <f t="shared" si="11"/>
        <v>626</v>
      </c>
      <c r="C762" t="s">
        <v>850</v>
      </c>
      <c r="D762" t="s">
        <v>234</v>
      </c>
      <c r="E762" t="s">
        <v>18</v>
      </c>
      <c r="F762" t="s">
        <v>49</v>
      </c>
      <c r="H762" s="63">
        <v>100</v>
      </c>
      <c r="I762" s="4">
        <v>63.333333333333336</v>
      </c>
      <c r="J762" s="7">
        <v>0.6333333333333333</v>
      </c>
    </row>
    <row r="763" spans="2:10" x14ac:dyDescent="0.2">
      <c r="B763">
        <f t="shared" si="11"/>
        <v>626</v>
      </c>
      <c r="C763" t="s">
        <v>775</v>
      </c>
      <c r="D763" t="s">
        <v>234</v>
      </c>
      <c r="E763" t="s">
        <v>18</v>
      </c>
      <c r="F763" t="s">
        <v>159</v>
      </c>
      <c r="H763" s="63">
        <v>100</v>
      </c>
      <c r="I763" s="4">
        <v>95</v>
      </c>
      <c r="J763" s="7">
        <v>0.95</v>
      </c>
    </row>
    <row r="764" spans="2:10" x14ac:dyDescent="0.2">
      <c r="B764">
        <f t="shared" si="11"/>
        <v>626</v>
      </c>
      <c r="C764" t="s">
        <v>306</v>
      </c>
      <c r="D764" t="s">
        <v>234</v>
      </c>
      <c r="E764" t="s">
        <v>18</v>
      </c>
      <c r="F764" t="s">
        <v>23</v>
      </c>
      <c r="H764" s="63">
        <v>100</v>
      </c>
      <c r="I764" s="4">
        <v>93.333333333333329</v>
      </c>
      <c r="J764" s="7">
        <v>0.93333333333333324</v>
      </c>
    </row>
    <row r="765" spans="2:10" x14ac:dyDescent="0.2">
      <c r="B765">
        <f t="shared" si="11"/>
        <v>626</v>
      </c>
      <c r="C765" t="s">
        <v>248</v>
      </c>
      <c r="D765" t="s">
        <v>234</v>
      </c>
      <c r="E765" t="s">
        <v>18</v>
      </c>
      <c r="F765" t="s">
        <v>22</v>
      </c>
      <c r="H765" s="63">
        <v>100</v>
      </c>
      <c r="I765" s="4">
        <v>63.333333333333336</v>
      </c>
      <c r="J765" s="7">
        <v>0.6333333333333333</v>
      </c>
    </row>
    <row r="766" spans="2:10" x14ac:dyDescent="0.2">
      <c r="B766">
        <f t="shared" si="11"/>
        <v>626</v>
      </c>
      <c r="C766" t="s">
        <v>534</v>
      </c>
      <c r="D766" t="s">
        <v>234</v>
      </c>
      <c r="E766" t="s">
        <v>18</v>
      </c>
      <c r="F766" t="s">
        <v>41</v>
      </c>
      <c r="H766" s="63">
        <v>100</v>
      </c>
      <c r="I766" s="4">
        <v>88.333333333333329</v>
      </c>
      <c r="J766" s="7">
        <v>0.8833333333333333</v>
      </c>
    </row>
    <row r="767" spans="2:10" x14ac:dyDescent="0.2">
      <c r="B767">
        <f t="shared" si="11"/>
        <v>635</v>
      </c>
      <c r="C767" t="s">
        <v>717</v>
      </c>
      <c r="D767" t="s">
        <v>234</v>
      </c>
      <c r="E767" t="s">
        <v>18</v>
      </c>
      <c r="F767" t="s">
        <v>27</v>
      </c>
      <c r="H767" s="63">
        <v>95</v>
      </c>
      <c r="I767" s="4">
        <v>88.333333333333329</v>
      </c>
      <c r="J767" s="7">
        <v>0.92982456140350878</v>
      </c>
    </row>
    <row r="768" spans="2:10" x14ac:dyDescent="0.2">
      <c r="B768">
        <f t="shared" si="11"/>
        <v>635</v>
      </c>
      <c r="C768" t="s">
        <v>611</v>
      </c>
      <c r="D768" t="s">
        <v>234</v>
      </c>
      <c r="E768" t="s">
        <v>18</v>
      </c>
      <c r="F768" t="s">
        <v>31</v>
      </c>
      <c r="H768" s="63">
        <v>95</v>
      </c>
      <c r="I768" s="4">
        <v>88.333333333333329</v>
      </c>
      <c r="J768" s="7">
        <v>0.92982456140350878</v>
      </c>
    </row>
    <row r="769" spans="2:10" x14ac:dyDescent="0.2">
      <c r="B769">
        <f t="shared" si="11"/>
        <v>635</v>
      </c>
      <c r="C769" t="s">
        <v>788</v>
      </c>
      <c r="D769" t="s">
        <v>234</v>
      </c>
      <c r="E769" t="s">
        <v>18</v>
      </c>
      <c r="F769" t="s">
        <v>40</v>
      </c>
      <c r="H769" s="63">
        <v>95</v>
      </c>
      <c r="I769" s="4">
        <v>71.666666666666671</v>
      </c>
      <c r="J769" s="7">
        <v>0.75438596491228072</v>
      </c>
    </row>
    <row r="770" spans="2:10" x14ac:dyDescent="0.2">
      <c r="B770">
        <f t="shared" si="11"/>
        <v>635</v>
      </c>
      <c r="C770" t="s">
        <v>821</v>
      </c>
      <c r="D770" t="s">
        <v>234</v>
      </c>
      <c r="E770" t="s">
        <v>18</v>
      </c>
      <c r="F770" t="s">
        <v>37</v>
      </c>
      <c r="H770" s="63">
        <v>95</v>
      </c>
      <c r="I770" s="4">
        <v>81.666666666666671</v>
      </c>
      <c r="J770" s="7">
        <v>0.85964912280701755</v>
      </c>
    </row>
    <row r="771" spans="2:10" x14ac:dyDescent="0.2">
      <c r="B771">
        <f t="shared" si="11"/>
        <v>635</v>
      </c>
      <c r="C771" t="s">
        <v>889</v>
      </c>
      <c r="D771" t="s">
        <v>234</v>
      </c>
      <c r="E771" t="s">
        <v>18</v>
      </c>
      <c r="F771" t="s">
        <v>46</v>
      </c>
      <c r="H771" s="63">
        <v>95</v>
      </c>
      <c r="I771" s="4">
        <v>78.333333333333329</v>
      </c>
      <c r="J771" s="7">
        <v>0.82456140350877183</v>
      </c>
    </row>
    <row r="772" spans="2:10" x14ac:dyDescent="0.2">
      <c r="B772">
        <f t="shared" si="11"/>
        <v>635</v>
      </c>
      <c r="C772" t="s">
        <v>307</v>
      </c>
      <c r="D772" t="s">
        <v>234</v>
      </c>
      <c r="E772" t="s">
        <v>18</v>
      </c>
      <c r="F772" t="s">
        <v>23</v>
      </c>
      <c r="H772" s="63">
        <v>95</v>
      </c>
      <c r="I772" s="4">
        <v>81.666666666666671</v>
      </c>
      <c r="J772" s="7">
        <v>0.85964912280701755</v>
      </c>
    </row>
    <row r="773" spans="2:10" x14ac:dyDescent="0.2">
      <c r="B773">
        <f t="shared" ref="B773:B836" si="12">IF(OR(ISBLANK(C773),C773="Grand Total"),"",VLOOKUP(C773,tRank,3,FALSE))</f>
        <v>635</v>
      </c>
      <c r="C773" t="s">
        <v>592</v>
      </c>
      <c r="D773" t="s">
        <v>234</v>
      </c>
      <c r="E773" t="s">
        <v>18</v>
      </c>
      <c r="F773" t="s">
        <v>35</v>
      </c>
      <c r="H773" s="63">
        <v>95</v>
      </c>
      <c r="I773" s="4">
        <v>86.666666666666671</v>
      </c>
      <c r="J773" s="7">
        <v>0.91228070175438603</v>
      </c>
    </row>
    <row r="774" spans="2:10" x14ac:dyDescent="0.2">
      <c r="B774">
        <f t="shared" si="12"/>
        <v>642</v>
      </c>
      <c r="C774" t="s">
        <v>835</v>
      </c>
      <c r="D774" t="s">
        <v>234</v>
      </c>
      <c r="E774" t="s">
        <v>18</v>
      </c>
      <c r="F774" t="s">
        <v>48</v>
      </c>
      <c r="H774" s="63">
        <v>90</v>
      </c>
      <c r="I774" s="4">
        <v>83.333333333333329</v>
      </c>
      <c r="J774" s="7">
        <v>0.92592592592592582</v>
      </c>
    </row>
    <row r="775" spans="2:10" x14ac:dyDescent="0.2">
      <c r="B775">
        <f t="shared" si="12"/>
        <v>642</v>
      </c>
      <c r="C775" t="s">
        <v>270</v>
      </c>
      <c r="D775" t="s">
        <v>234</v>
      </c>
      <c r="E775" t="s">
        <v>18</v>
      </c>
      <c r="F775" t="s">
        <v>21</v>
      </c>
      <c r="H775" s="63">
        <v>90</v>
      </c>
      <c r="I775" s="4">
        <v>83.333333333333329</v>
      </c>
      <c r="J775" s="7">
        <v>0.92592592592592582</v>
      </c>
    </row>
    <row r="776" spans="2:10" x14ac:dyDescent="0.2">
      <c r="B776">
        <f t="shared" si="12"/>
        <v>644</v>
      </c>
      <c r="C776" t="s">
        <v>284</v>
      </c>
      <c r="D776" t="s">
        <v>234</v>
      </c>
      <c r="E776" t="s">
        <v>18</v>
      </c>
      <c r="F776" t="s">
        <v>28</v>
      </c>
      <c r="H776" s="63">
        <v>80</v>
      </c>
      <c r="I776" s="4">
        <v>51.666666666666664</v>
      </c>
      <c r="J776" s="7">
        <v>0.64583333333333326</v>
      </c>
    </row>
    <row r="777" spans="2:10" x14ac:dyDescent="0.2">
      <c r="B777">
        <f t="shared" si="12"/>
        <v>644</v>
      </c>
      <c r="C777" t="s">
        <v>271</v>
      </c>
      <c r="D777" t="s">
        <v>234</v>
      </c>
      <c r="E777" t="s">
        <v>18</v>
      </c>
      <c r="F777" t="s">
        <v>21</v>
      </c>
      <c r="H777" s="63">
        <v>80</v>
      </c>
      <c r="I777" s="4">
        <v>66.666666666666671</v>
      </c>
      <c r="J777" s="7">
        <v>0.83333333333333337</v>
      </c>
    </row>
    <row r="778" spans="2:10" x14ac:dyDescent="0.2">
      <c r="B778">
        <f t="shared" si="12"/>
        <v>644</v>
      </c>
      <c r="C778" t="s">
        <v>356</v>
      </c>
      <c r="D778" t="s">
        <v>234</v>
      </c>
      <c r="E778" t="s">
        <v>18</v>
      </c>
      <c r="F778" t="s">
        <v>153</v>
      </c>
      <c r="H778" s="63">
        <v>80</v>
      </c>
      <c r="I778" s="4">
        <v>68.333333333333329</v>
      </c>
      <c r="J778" s="7">
        <v>0.85416666666666663</v>
      </c>
    </row>
    <row r="779" spans="2:10" x14ac:dyDescent="0.2">
      <c r="B779">
        <f t="shared" si="12"/>
        <v>647</v>
      </c>
      <c r="C779" t="s">
        <v>822</v>
      </c>
      <c r="D779" t="s">
        <v>234</v>
      </c>
      <c r="E779" t="s">
        <v>18</v>
      </c>
      <c r="F779" t="s">
        <v>37</v>
      </c>
      <c r="H779" s="63">
        <v>0</v>
      </c>
      <c r="I779" s="4">
        <v>0</v>
      </c>
      <c r="J779" s="7" t="e">
        <v>#DIV/0!</v>
      </c>
    </row>
    <row r="780" spans="2:10" x14ac:dyDescent="0.2">
      <c r="B780">
        <f t="shared" si="12"/>
        <v>647</v>
      </c>
      <c r="C780" t="s">
        <v>1000</v>
      </c>
      <c r="D780" t="s">
        <v>234</v>
      </c>
      <c r="E780" t="s">
        <v>18</v>
      </c>
      <c r="F780" t="s">
        <v>51</v>
      </c>
      <c r="H780" s="63">
        <v>0</v>
      </c>
      <c r="I780" s="4" t="e">
        <v>#DIV/0!</v>
      </c>
      <c r="J780" s="7" t="e">
        <v>#DIV/0!</v>
      </c>
    </row>
    <row r="781" spans="2:10" x14ac:dyDescent="0.2">
      <c r="B781">
        <f t="shared" si="12"/>
        <v>647</v>
      </c>
      <c r="C781" t="s">
        <v>370</v>
      </c>
      <c r="D781" t="s">
        <v>234</v>
      </c>
      <c r="E781" t="s">
        <v>18</v>
      </c>
      <c r="F781" t="s">
        <v>30</v>
      </c>
      <c r="H781" s="63">
        <v>0</v>
      </c>
      <c r="I781" s="4">
        <v>0</v>
      </c>
      <c r="J781" s="7" t="e">
        <v>#DIV/0!</v>
      </c>
    </row>
    <row r="782" spans="2:10" x14ac:dyDescent="0.2">
      <c r="B782" t="e">
        <f t="shared" si="12"/>
        <v>#N/A</v>
      </c>
      <c r="C782" t="s">
        <v>202</v>
      </c>
      <c r="H782" s="63">
        <v>545</v>
      </c>
      <c r="I782" s="4">
        <v>213.39852607709744</v>
      </c>
      <c r="J782" s="7">
        <v>0.84789780246940605</v>
      </c>
    </row>
    <row r="783" spans="2:10" x14ac:dyDescent="0.2">
      <c r="B783" t="str">
        <f t="shared" si="12"/>
        <v/>
      </c>
    </row>
    <row r="784" spans="2:10" x14ac:dyDescent="0.2">
      <c r="B784" t="str">
        <f t="shared" si="12"/>
        <v/>
      </c>
    </row>
    <row r="785" spans="2:2" x14ac:dyDescent="0.2">
      <c r="B785" t="str">
        <f t="shared" si="12"/>
        <v/>
      </c>
    </row>
    <row r="786" spans="2:2" x14ac:dyDescent="0.2">
      <c r="B786" t="str">
        <f t="shared" si="12"/>
        <v/>
      </c>
    </row>
    <row r="787" spans="2:2" x14ac:dyDescent="0.2">
      <c r="B787" t="str">
        <f t="shared" si="12"/>
        <v/>
      </c>
    </row>
    <row r="788" spans="2:2" x14ac:dyDescent="0.2">
      <c r="B788" t="str">
        <f t="shared" si="12"/>
        <v/>
      </c>
    </row>
    <row r="789" spans="2:2" x14ac:dyDescent="0.2">
      <c r="B789" t="str">
        <f t="shared" si="12"/>
        <v/>
      </c>
    </row>
    <row r="790" spans="2:2" x14ac:dyDescent="0.2">
      <c r="B790" t="str">
        <f t="shared" si="12"/>
        <v/>
      </c>
    </row>
    <row r="791" spans="2:2" x14ac:dyDescent="0.2">
      <c r="B791" t="str">
        <f t="shared" si="12"/>
        <v/>
      </c>
    </row>
    <row r="792" spans="2:2" x14ac:dyDescent="0.2">
      <c r="B792" t="str">
        <f t="shared" si="12"/>
        <v/>
      </c>
    </row>
    <row r="793" spans="2:2" x14ac:dyDescent="0.2">
      <c r="B793" t="str">
        <f t="shared" si="12"/>
        <v/>
      </c>
    </row>
    <row r="794" spans="2:2" x14ac:dyDescent="0.2">
      <c r="B794" t="str">
        <f t="shared" si="12"/>
        <v/>
      </c>
    </row>
    <row r="795" spans="2:2" x14ac:dyDescent="0.2">
      <c r="B795" t="str">
        <f t="shared" si="12"/>
        <v/>
      </c>
    </row>
    <row r="796" spans="2:2" x14ac:dyDescent="0.2">
      <c r="B796" t="str">
        <f t="shared" si="12"/>
        <v/>
      </c>
    </row>
    <row r="797" spans="2:2" x14ac:dyDescent="0.2">
      <c r="B797" t="str">
        <f t="shared" si="12"/>
        <v/>
      </c>
    </row>
    <row r="798" spans="2:2" x14ac:dyDescent="0.2">
      <c r="B798" t="str">
        <f t="shared" si="12"/>
        <v/>
      </c>
    </row>
    <row r="799" spans="2:2" x14ac:dyDescent="0.2">
      <c r="B799" t="str">
        <f t="shared" si="12"/>
        <v/>
      </c>
    </row>
    <row r="800" spans="2:2" x14ac:dyDescent="0.2">
      <c r="B800" t="str">
        <f t="shared" si="12"/>
        <v/>
      </c>
    </row>
    <row r="801" spans="2:2" x14ac:dyDescent="0.2">
      <c r="B801" t="str">
        <f t="shared" si="12"/>
        <v/>
      </c>
    </row>
    <row r="802" spans="2:2" x14ac:dyDescent="0.2">
      <c r="B802" t="str">
        <f t="shared" si="12"/>
        <v/>
      </c>
    </row>
    <row r="803" spans="2:2" x14ac:dyDescent="0.2">
      <c r="B803" t="str">
        <f t="shared" si="12"/>
        <v/>
      </c>
    </row>
    <row r="804" spans="2:2" x14ac:dyDescent="0.2">
      <c r="B804" t="str">
        <f t="shared" si="12"/>
        <v/>
      </c>
    </row>
    <row r="805" spans="2:2" x14ac:dyDescent="0.2">
      <c r="B805" t="str">
        <f t="shared" si="12"/>
        <v/>
      </c>
    </row>
    <row r="806" spans="2:2" x14ac:dyDescent="0.2">
      <c r="B806" t="str">
        <f t="shared" si="12"/>
        <v/>
      </c>
    </row>
    <row r="807" spans="2:2" x14ac:dyDescent="0.2">
      <c r="B807" t="str">
        <f t="shared" si="12"/>
        <v/>
      </c>
    </row>
    <row r="808" spans="2:2" x14ac:dyDescent="0.2">
      <c r="B808" t="str">
        <f t="shared" si="12"/>
        <v/>
      </c>
    </row>
    <row r="809" spans="2:2" x14ac:dyDescent="0.2">
      <c r="B809" t="str">
        <f t="shared" si="12"/>
        <v/>
      </c>
    </row>
    <row r="810" spans="2:2" x14ac:dyDescent="0.2">
      <c r="B810" t="str">
        <f t="shared" si="12"/>
        <v/>
      </c>
    </row>
    <row r="811" spans="2:2" x14ac:dyDescent="0.2">
      <c r="B811" t="str">
        <f t="shared" si="12"/>
        <v/>
      </c>
    </row>
    <row r="812" spans="2:2" x14ac:dyDescent="0.2">
      <c r="B812" t="str">
        <f t="shared" si="12"/>
        <v/>
      </c>
    </row>
    <row r="813" spans="2:2" x14ac:dyDescent="0.2">
      <c r="B813" t="str">
        <f t="shared" si="12"/>
        <v/>
      </c>
    </row>
    <row r="814" spans="2:2" x14ac:dyDescent="0.2">
      <c r="B814" t="str">
        <f t="shared" si="12"/>
        <v/>
      </c>
    </row>
    <row r="815" spans="2:2" x14ac:dyDescent="0.2">
      <c r="B815" t="str">
        <f t="shared" si="12"/>
        <v/>
      </c>
    </row>
    <row r="816" spans="2:2" x14ac:dyDescent="0.2">
      <c r="B816" t="str">
        <f t="shared" si="12"/>
        <v/>
      </c>
    </row>
    <row r="817" spans="2:2" x14ac:dyDescent="0.2">
      <c r="B817" t="str">
        <f t="shared" si="12"/>
        <v/>
      </c>
    </row>
    <row r="818" spans="2:2" x14ac:dyDescent="0.2">
      <c r="B818" t="str">
        <f t="shared" si="12"/>
        <v/>
      </c>
    </row>
    <row r="819" spans="2:2" x14ac:dyDescent="0.2">
      <c r="B819" t="str">
        <f t="shared" si="12"/>
        <v/>
      </c>
    </row>
    <row r="820" spans="2:2" x14ac:dyDescent="0.2">
      <c r="B820" t="str">
        <f t="shared" si="12"/>
        <v/>
      </c>
    </row>
    <row r="821" spans="2:2" x14ac:dyDescent="0.2">
      <c r="B821" t="str">
        <f t="shared" si="12"/>
        <v/>
      </c>
    </row>
    <row r="822" spans="2:2" x14ac:dyDescent="0.2">
      <c r="B822" t="str">
        <f t="shared" si="12"/>
        <v/>
      </c>
    </row>
    <row r="823" spans="2:2" x14ac:dyDescent="0.2">
      <c r="B823" t="str">
        <f t="shared" si="12"/>
        <v/>
      </c>
    </row>
    <row r="824" spans="2:2" x14ac:dyDescent="0.2">
      <c r="B824" t="str">
        <f t="shared" si="12"/>
        <v/>
      </c>
    </row>
    <row r="825" spans="2:2" x14ac:dyDescent="0.2">
      <c r="B825" t="str">
        <f t="shared" si="12"/>
        <v/>
      </c>
    </row>
    <row r="826" spans="2:2" x14ac:dyDescent="0.2">
      <c r="B826" t="str">
        <f t="shared" si="12"/>
        <v/>
      </c>
    </row>
    <row r="827" spans="2:2" x14ac:dyDescent="0.2">
      <c r="B827" t="str">
        <f t="shared" si="12"/>
        <v/>
      </c>
    </row>
    <row r="828" spans="2:2" x14ac:dyDescent="0.2">
      <c r="B828" t="str">
        <f t="shared" si="12"/>
        <v/>
      </c>
    </row>
    <row r="829" spans="2:2" x14ac:dyDescent="0.2">
      <c r="B829" t="str">
        <f t="shared" si="12"/>
        <v/>
      </c>
    </row>
    <row r="830" spans="2:2" x14ac:dyDescent="0.2">
      <c r="B830" t="str">
        <f t="shared" si="12"/>
        <v/>
      </c>
    </row>
    <row r="831" spans="2:2" x14ac:dyDescent="0.2">
      <c r="B831" t="str">
        <f t="shared" si="12"/>
        <v/>
      </c>
    </row>
    <row r="832" spans="2:2" x14ac:dyDescent="0.2">
      <c r="B832" t="str">
        <f t="shared" si="12"/>
        <v/>
      </c>
    </row>
    <row r="833" spans="2:2" x14ac:dyDescent="0.2">
      <c r="B833" t="str">
        <f t="shared" si="12"/>
        <v/>
      </c>
    </row>
    <row r="834" spans="2:2" x14ac:dyDescent="0.2">
      <c r="B834" t="str">
        <f t="shared" si="12"/>
        <v/>
      </c>
    </row>
    <row r="835" spans="2:2" x14ac:dyDescent="0.2">
      <c r="B835" t="str">
        <f t="shared" si="12"/>
        <v/>
      </c>
    </row>
    <row r="836" spans="2:2" x14ac:dyDescent="0.2">
      <c r="B836" t="str">
        <f t="shared" si="12"/>
        <v/>
      </c>
    </row>
    <row r="837" spans="2:2" x14ac:dyDescent="0.2">
      <c r="B837" t="str">
        <f t="shared" ref="B837:B900" si="13">IF(OR(ISBLANK(C837),C837="Grand Total"),"",VLOOKUP(C837,tRank,3,FALSE))</f>
        <v/>
      </c>
    </row>
    <row r="838" spans="2:2" x14ac:dyDescent="0.2">
      <c r="B838" t="str">
        <f t="shared" si="13"/>
        <v/>
      </c>
    </row>
    <row r="839" spans="2:2" x14ac:dyDescent="0.2">
      <c r="B839" t="str">
        <f t="shared" si="13"/>
        <v/>
      </c>
    </row>
    <row r="840" spans="2:2" x14ac:dyDescent="0.2">
      <c r="B840" t="str">
        <f t="shared" si="13"/>
        <v/>
      </c>
    </row>
    <row r="841" spans="2:2" x14ac:dyDescent="0.2">
      <c r="B841" t="str">
        <f t="shared" si="13"/>
        <v/>
      </c>
    </row>
    <row r="842" spans="2:2" x14ac:dyDescent="0.2">
      <c r="B842" t="str">
        <f t="shared" si="13"/>
        <v/>
      </c>
    </row>
    <row r="843" spans="2:2" x14ac:dyDescent="0.2">
      <c r="B843" t="str">
        <f t="shared" si="13"/>
        <v/>
      </c>
    </row>
    <row r="844" spans="2:2" x14ac:dyDescent="0.2">
      <c r="B844" t="str">
        <f t="shared" si="13"/>
        <v/>
      </c>
    </row>
    <row r="845" spans="2:2" x14ac:dyDescent="0.2">
      <c r="B845" t="str">
        <f t="shared" si="13"/>
        <v/>
      </c>
    </row>
    <row r="846" spans="2:2" x14ac:dyDescent="0.2">
      <c r="B846" t="str">
        <f t="shared" si="13"/>
        <v/>
      </c>
    </row>
    <row r="847" spans="2:2" x14ac:dyDescent="0.2">
      <c r="B847" t="str">
        <f t="shared" si="13"/>
        <v/>
      </c>
    </row>
    <row r="848" spans="2:2" x14ac:dyDescent="0.2">
      <c r="B848" t="str">
        <f t="shared" si="13"/>
        <v/>
      </c>
    </row>
    <row r="849" spans="2:2" x14ac:dyDescent="0.2">
      <c r="B849" t="str">
        <f t="shared" si="13"/>
        <v/>
      </c>
    </row>
    <row r="850" spans="2:2" x14ac:dyDescent="0.2">
      <c r="B850" t="str">
        <f t="shared" si="13"/>
        <v/>
      </c>
    </row>
    <row r="851" spans="2:2" x14ac:dyDescent="0.2">
      <c r="B851" t="str">
        <f t="shared" si="13"/>
        <v/>
      </c>
    </row>
    <row r="852" spans="2:2" x14ac:dyDescent="0.2">
      <c r="B852" t="str">
        <f t="shared" si="13"/>
        <v/>
      </c>
    </row>
    <row r="853" spans="2:2" x14ac:dyDescent="0.2">
      <c r="B853" t="str">
        <f t="shared" si="13"/>
        <v/>
      </c>
    </row>
    <row r="854" spans="2:2" x14ac:dyDescent="0.2">
      <c r="B854" t="str">
        <f t="shared" si="13"/>
        <v/>
      </c>
    </row>
    <row r="855" spans="2:2" x14ac:dyDescent="0.2">
      <c r="B855" t="str">
        <f t="shared" si="13"/>
        <v/>
      </c>
    </row>
    <row r="856" spans="2:2" x14ac:dyDescent="0.2">
      <c r="B856" t="str">
        <f t="shared" si="13"/>
        <v/>
      </c>
    </row>
    <row r="857" spans="2:2" x14ac:dyDescent="0.2">
      <c r="B857" t="str">
        <f t="shared" si="13"/>
        <v/>
      </c>
    </row>
    <row r="858" spans="2:2" x14ac:dyDescent="0.2">
      <c r="B858" t="str">
        <f t="shared" si="13"/>
        <v/>
      </c>
    </row>
    <row r="859" spans="2:2" x14ac:dyDescent="0.2">
      <c r="B859" t="str">
        <f t="shared" si="13"/>
        <v/>
      </c>
    </row>
    <row r="860" spans="2:2" x14ac:dyDescent="0.2">
      <c r="B860" t="str">
        <f t="shared" si="13"/>
        <v/>
      </c>
    </row>
    <row r="861" spans="2:2" x14ac:dyDescent="0.2">
      <c r="B861" t="str">
        <f t="shared" si="13"/>
        <v/>
      </c>
    </row>
    <row r="862" spans="2:2" x14ac:dyDescent="0.2">
      <c r="B862" t="str">
        <f t="shared" si="13"/>
        <v/>
      </c>
    </row>
    <row r="863" spans="2:2" x14ac:dyDescent="0.2">
      <c r="B863" t="str">
        <f t="shared" si="13"/>
        <v/>
      </c>
    </row>
    <row r="864" spans="2:2" x14ac:dyDescent="0.2">
      <c r="B864" t="str">
        <f t="shared" si="13"/>
        <v/>
      </c>
    </row>
    <row r="865" spans="2:2" x14ac:dyDescent="0.2">
      <c r="B865" t="str">
        <f t="shared" si="13"/>
        <v/>
      </c>
    </row>
    <row r="866" spans="2:2" x14ac:dyDescent="0.2">
      <c r="B866" t="str">
        <f t="shared" si="13"/>
        <v/>
      </c>
    </row>
    <row r="867" spans="2:2" x14ac:dyDescent="0.2">
      <c r="B867" t="str">
        <f t="shared" si="13"/>
        <v/>
      </c>
    </row>
    <row r="868" spans="2:2" x14ac:dyDescent="0.2">
      <c r="B868" t="str">
        <f t="shared" si="13"/>
        <v/>
      </c>
    </row>
    <row r="869" spans="2:2" x14ac:dyDescent="0.2">
      <c r="B869" t="str">
        <f t="shared" si="13"/>
        <v/>
      </c>
    </row>
    <row r="870" spans="2:2" x14ac:dyDescent="0.2">
      <c r="B870" t="str">
        <f t="shared" si="13"/>
        <v/>
      </c>
    </row>
    <row r="871" spans="2:2" x14ac:dyDescent="0.2">
      <c r="B871" t="str">
        <f t="shared" si="13"/>
        <v/>
      </c>
    </row>
    <row r="872" spans="2:2" x14ac:dyDescent="0.2">
      <c r="B872" t="str">
        <f t="shared" si="13"/>
        <v/>
      </c>
    </row>
    <row r="873" spans="2:2" x14ac:dyDescent="0.2">
      <c r="B873" t="str">
        <f t="shared" si="13"/>
        <v/>
      </c>
    </row>
    <row r="874" spans="2:2" x14ac:dyDescent="0.2">
      <c r="B874" t="str">
        <f t="shared" si="13"/>
        <v/>
      </c>
    </row>
    <row r="875" spans="2:2" x14ac:dyDescent="0.2">
      <c r="B875" t="str">
        <f t="shared" si="13"/>
        <v/>
      </c>
    </row>
    <row r="876" spans="2:2" x14ac:dyDescent="0.2">
      <c r="B876" t="str">
        <f t="shared" si="13"/>
        <v/>
      </c>
    </row>
    <row r="877" spans="2:2" x14ac:dyDescent="0.2">
      <c r="B877" t="str">
        <f t="shared" si="13"/>
        <v/>
      </c>
    </row>
    <row r="878" spans="2:2" x14ac:dyDescent="0.2">
      <c r="B878" t="str">
        <f t="shared" si="13"/>
        <v/>
      </c>
    </row>
    <row r="879" spans="2:2" x14ac:dyDescent="0.2">
      <c r="B879" t="str">
        <f t="shared" si="13"/>
        <v/>
      </c>
    </row>
    <row r="880" spans="2:2" x14ac:dyDescent="0.2">
      <c r="B880" t="str">
        <f t="shared" si="13"/>
        <v/>
      </c>
    </row>
    <row r="881" spans="2:2" x14ac:dyDescent="0.2">
      <c r="B881" t="str">
        <f t="shared" si="13"/>
        <v/>
      </c>
    </row>
    <row r="882" spans="2:2" x14ac:dyDescent="0.2">
      <c r="B882" t="str">
        <f t="shared" si="13"/>
        <v/>
      </c>
    </row>
    <row r="883" spans="2:2" x14ac:dyDescent="0.2">
      <c r="B883" t="str">
        <f t="shared" si="13"/>
        <v/>
      </c>
    </row>
    <row r="884" spans="2:2" x14ac:dyDescent="0.2">
      <c r="B884" t="str">
        <f t="shared" si="13"/>
        <v/>
      </c>
    </row>
    <row r="885" spans="2:2" x14ac:dyDescent="0.2">
      <c r="B885" t="str">
        <f t="shared" si="13"/>
        <v/>
      </c>
    </row>
    <row r="886" spans="2:2" x14ac:dyDescent="0.2">
      <c r="B886" t="str">
        <f t="shared" si="13"/>
        <v/>
      </c>
    </row>
    <row r="887" spans="2:2" x14ac:dyDescent="0.2">
      <c r="B887" t="str">
        <f t="shared" si="13"/>
        <v/>
      </c>
    </row>
    <row r="888" spans="2:2" x14ac:dyDescent="0.2">
      <c r="B888" t="str">
        <f t="shared" si="13"/>
        <v/>
      </c>
    </row>
    <row r="889" spans="2:2" x14ac:dyDescent="0.2">
      <c r="B889" t="str">
        <f t="shared" si="13"/>
        <v/>
      </c>
    </row>
    <row r="890" spans="2:2" x14ac:dyDescent="0.2">
      <c r="B890" t="str">
        <f t="shared" si="13"/>
        <v/>
      </c>
    </row>
    <row r="891" spans="2:2" x14ac:dyDescent="0.2">
      <c r="B891" t="str">
        <f t="shared" si="13"/>
        <v/>
      </c>
    </row>
    <row r="892" spans="2:2" x14ac:dyDescent="0.2">
      <c r="B892" t="str">
        <f t="shared" si="13"/>
        <v/>
      </c>
    </row>
    <row r="893" spans="2:2" x14ac:dyDescent="0.2">
      <c r="B893" t="str">
        <f t="shared" si="13"/>
        <v/>
      </c>
    </row>
    <row r="894" spans="2:2" x14ac:dyDescent="0.2">
      <c r="B894" t="str">
        <f t="shared" si="13"/>
        <v/>
      </c>
    </row>
    <row r="895" spans="2:2" x14ac:dyDescent="0.2">
      <c r="B895" t="str">
        <f t="shared" si="13"/>
        <v/>
      </c>
    </row>
    <row r="896" spans="2:2" x14ac:dyDescent="0.2">
      <c r="B896" t="str">
        <f t="shared" si="13"/>
        <v/>
      </c>
    </row>
    <row r="897" spans="2:2" x14ac:dyDescent="0.2">
      <c r="B897" t="str">
        <f t="shared" si="13"/>
        <v/>
      </c>
    </row>
    <row r="898" spans="2:2" x14ac:dyDescent="0.2">
      <c r="B898" t="str">
        <f t="shared" si="13"/>
        <v/>
      </c>
    </row>
    <row r="899" spans="2:2" x14ac:dyDescent="0.2">
      <c r="B899" t="str">
        <f t="shared" si="13"/>
        <v/>
      </c>
    </row>
    <row r="900" spans="2:2" x14ac:dyDescent="0.2">
      <c r="B900" t="str">
        <f t="shared" si="13"/>
        <v/>
      </c>
    </row>
    <row r="901" spans="2:2" x14ac:dyDescent="0.2">
      <c r="B901" t="str">
        <f t="shared" ref="B901:B964" si="14">IF(OR(ISBLANK(C901),C901="Grand Total"),"",VLOOKUP(C901,tRank,3,FALSE))</f>
        <v/>
      </c>
    </row>
    <row r="902" spans="2:2" x14ac:dyDescent="0.2">
      <c r="B902" t="str">
        <f t="shared" si="14"/>
        <v/>
      </c>
    </row>
    <row r="903" spans="2:2" x14ac:dyDescent="0.2">
      <c r="B903" t="str">
        <f t="shared" si="14"/>
        <v/>
      </c>
    </row>
    <row r="904" spans="2:2" x14ac:dyDescent="0.2">
      <c r="B904" t="str">
        <f t="shared" si="14"/>
        <v/>
      </c>
    </row>
    <row r="905" spans="2:2" x14ac:dyDescent="0.2">
      <c r="B905" t="str">
        <f t="shared" si="14"/>
        <v/>
      </c>
    </row>
    <row r="906" spans="2:2" x14ac:dyDescent="0.2">
      <c r="B906" t="str">
        <f t="shared" si="14"/>
        <v/>
      </c>
    </row>
    <row r="907" spans="2:2" x14ac:dyDescent="0.2">
      <c r="B907" t="str">
        <f t="shared" si="14"/>
        <v/>
      </c>
    </row>
    <row r="908" spans="2:2" x14ac:dyDescent="0.2">
      <c r="B908" t="str">
        <f t="shared" si="14"/>
        <v/>
      </c>
    </row>
    <row r="909" spans="2:2" x14ac:dyDescent="0.2">
      <c r="B909" t="str">
        <f t="shared" si="14"/>
        <v/>
      </c>
    </row>
    <row r="910" spans="2:2" x14ac:dyDescent="0.2">
      <c r="B910" t="str">
        <f t="shared" si="14"/>
        <v/>
      </c>
    </row>
    <row r="911" spans="2:2" x14ac:dyDescent="0.2">
      <c r="B911" t="str">
        <f t="shared" si="14"/>
        <v/>
      </c>
    </row>
    <row r="912" spans="2:2" x14ac:dyDescent="0.2">
      <c r="B912" t="str">
        <f t="shared" si="14"/>
        <v/>
      </c>
    </row>
    <row r="913" spans="2:2" x14ac:dyDescent="0.2">
      <c r="B913" t="str">
        <f t="shared" si="14"/>
        <v/>
      </c>
    </row>
    <row r="914" spans="2:2" x14ac:dyDescent="0.2">
      <c r="B914" t="str">
        <f t="shared" si="14"/>
        <v/>
      </c>
    </row>
    <row r="915" spans="2:2" x14ac:dyDescent="0.2">
      <c r="B915" t="str">
        <f t="shared" si="14"/>
        <v/>
      </c>
    </row>
    <row r="916" spans="2:2" x14ac:dyDescent="0.2">
      <c r="B916" t="str">
        <f t="shared" si="14"/>
        <v/>
      </c>
    </row>
    <row r="917" spans="2:2" x14ac:dyDescent="0.2">
      <c r="B917" t="str">
        <f t="shared" si="14"/>
        <v/>
      </c>
    </row>
    <row r="918" spans="2:2" x14ac:dyDescent="0.2">
      <c r="B918" t="str">
        <f t="shared" si="14"/>
        <v/>
      </c>
    </row>
    <row r="919" spans="2:2" x14ac:dyDescent="0.2">
      <c r="B919" t="str">
        <f t="shared" si="14"/>
        <v/>
      </c>
    </row>
    <row r="920" spans="2:2" x14ac:dyDescent="0.2">
      <c r="B920" t="str">
        <f t="shared" si="14"/>
        <v/>
      </c>
    </row>
    <row r="921" spans="2:2" x14ac:dyDescent="0.2">
      <c r="B921" t="str">
        <f t="shared" si="14"/>
        <v/>
      </c>
    </row>
    <row r="922" spans="2:2" x14ac:dyDescent="0.2">
      <c r="B922" t="str">
        <f t="shared" si="14"/>
        <v/>
      </c>
    </row>
    <row r="923" spans="2:2" x14ac:dyDescent="0.2">
      <c r="B923" t="str">
        <f t="shared" si="14"/>
        <v/>
      </c>
    </row>
    <row r="924" spans="2:2" x14ac:dyDescent="0.2">
      <c r="B924" t="str">
        <f t="shared" si="14"/>
        <v/>
      </c>
    </row>
    <row r="925" spans="2:2" x14ac:dyDescent="0.2">
      <c r="B925" t="str">
        <f t="shared" si="14"/>
        <v/>
      </c>
    </row>
    <row r="926" spans="2:2" x14ac:dyDescent="0.2">
      <c r="B926" t="str">
        <f t="shared" si="14"/>
        <v/>
      </c>
    </row>
    <row r="927" spans="2:2" x14ac:dyDescent="0.2">
      <c r="B927" t="str">
        <f t="shared" si="14"/>
        <v/>
      </c>
    </row>
    <row r="928" spans="2:2" x14ac:dyDescent="0.2">
      <c r="B928" t="str">
        <f t="shared" si="14"/>
        <v/>
      </c>
    </row>
    <row r="929" spans="2:2" x14ac:dyDescent="0.2">
      <c r="B929" t="str">
        <f t="shared" si="14"/>
        <v/>
      </c>
    </row>
    <row r="930" spans="2:2" x14ac:dyDescent="0.2">
      <c r="B930" t="str">
        <f t="shared" si="14"/>
        <v/>
      </c>
    </row>
    <row r="931" spans="2:2" x14ac:dyDescent="0.2">
      <c r="B931" t="str">
        <f t="shared" si="14"/>
        <v/>
      </c>
    </row>
    <row r="932" spans="2:2" x14ac:dyDescent="0.2">
      <c r="B932" t="str">
        <f t="shared" si="14"/>
        <v/>
      </c>
    </row>
    <row r="933" spans="2:2" x14ac:dyDescent="0.2">
      <c r="B933" t="str">
        <f t="shared" si="14"/>
        <v/>
      </c>
    </row>
    <row r="934" spans="2:2" x14ac:dyDescent="0.2">
      <c r="B934" t="str">
        <f t="shared" si="14"/>
        <v/>
      </c>
    </row>
    <row r="935" spans="2:2" x14ac:dyDescent="0.2">
      <c r="B935" t="str">
        <f t="shared" si="14"/>
        <v/>
      </c>
    </row>
    <row r="936" spans="2:2" x14ac:dyDescent="0.2">
      <c r="B936" t="str">
        <f t="shared" si="14"/>
        <v/>
      </c>
    </row>
    <row r="937" spans="2:2" x14ac:dyDescent="0.2">
      <c r="B937" t="str">
        <f t="shared" si="14"/>
        <v/>
      </c>
    </row>
    <row r="938" spans="2:2" x14ac:dyDescent="0.2">
      <c r="B938" t="str">
        <f t="shared" si="14"/>
        <v/>
      </c>
    </row>
    <row r="939" spans="2:2" x14ac:dyDescent="0.2">
      <c r="B939" t="str">
        <f t="shared" si="14"/>
        <v/>
      </c>
    </row>
    <row r="940" spans="2:2" x14ac:dyDescent="0.2">
      <c r="B940" t="str">
        <f t="shared" si="14"/>
        <v/>
      </c>
    </row>
    <row r="941" spans="2:2" x14ac:dyDescent="0.2">
      <c r="B941" t="str">
        <f t="shared" si="14"/>
        <v/>
      </c>
    </row>
    <row r="942" spans="2:2" x14ac:dyDescent="0.2">
      <c r="B942" t="str">
        <f t="shared" si="14"/>
        <v/>
      </c>
    </row>
    <row r="943" spans="2:2" x14ac:dyDescent="0.2">
      <c r="B943" t="str">
        <f t="shared" si="14"/>
        <v/>
      </c>
    </row>
    <row r="944" spans="2:2" x14ac:dyDescent="0.2">
      <c r="B944" t="str">
        <f t="shared" si="14"/>
        <v/>
      </c>
    </row>
    <row r="945" spans="2:2" x14ac:dyDescent="0.2">
      <c r="B945" t="str">
        <f t="shared" si="14"/>
        <v/>
      </c>
    </row>
    <row r="946" spans="2:2" x14ac:dyDescent="0.2">
      <c r="B946" t="str">
        <f t="shared" si="14"/>
        <v/>
      </c>
    </row>
    <row r="947" spans="2:2" x14ac:dyDescent="0.2">
      <c r="B947" t="str">
        <f t="shared" si="14"/>
        <v/>
      </c>
    </row>
    <row r="948" spans="2:2" x14ac:dyDescent="0.2">
      <c r="B948" t="str">
        <f t="shared" si="14"/>
        <v/>
      </c>
    </row>
    <row r="949" spans="2:2" x14ac:dyDescent="0.2">
      <c r="B949" t="str">
        <f t="shared" si="14"/>
        <v/>
      </c>
    </row>
    <row r="950" spans="2:2" x14ac:dyDescent="0.2">
      <c r="B950" t="str">
        <f t="shared" si="14"/>
        <v/>
      </c>
    </row>
    <row r="951" spans="2:2" x14ac:dyDescent="0.2">
      <c r="B951" t="str">
        <f t="shared" si="14"/>
        <v/>
      </c>
    </row>
    <row r="952" spans="2:2" x14ac:dyDescent="0.2">
      <c r="B952" t="str">
        <f t="shared" si="14"/>
        <v/>
      </c>
    </row>
    <row r="953" spans="2:2" x14ac:dyDescent="0.2">
      <c r="B953" t="str">
        <f t="shared" si="14"/>
        <v/>
      </c>
    </row>
    <row r="954" spans="2:2" x14ac:dyDescent="0.2">
      <c r="B954" t="str">
        <f t="shared" si="14"/>
        <v/>
      </c>
    </row>
    <row r="955" spans="2:2" x14ac:dyDescent="0.2">
      <c r="B955" t="str">
        <f t="shared" si="14"/>
        <v/>
      </c>
    </row>
    <row r="956" spans="2:2" x14ac:dyDescent="0.2">
      <c r="B956" t="str">
        <f t="shared" si="14"/>
        <v/>
      </c>
    </row>
    <row r="957" spans="2:2" x14ac:dyDescent="0.2">
      <c r="B957" t="str">
        <f t="shared" si="14"/>
        <v/>
      </c>
    </row>
    <row r="958" spans="2:2" x14ac:dyDescent="0.2">
      <c r="B958" t="str">
        <f t="shared" si="14"/>
        <v/>
      </c>
    </row>
    <row r="959" spans="2:2" x14ac:dyDescent="0.2">
      <c r="B959" t="str">
        <f t="shared" si="14"/>
        <v/>
      </c>
    </row>
    <row r="960" spans="2:2" x14ac:dyDescent="0.2">
      <c r="B960" t="str">
        <f t="shared" si="14"/>
        <v/>
      </c>
    </row>
    <row r="961" spans="2:2" x14ac:dyDescent="0.2">
      <c r="B961" t="str">
        <f t="shared" si="14"/>
        <v/>
      </c>
    </row>
    <row r="962" spans="2:2" x14ac:dyDescent="0.2">
      <c r="B962" t="str">
        <f t="shared" si="14"/>
        <v/>
      </c>
    </row>
    <row r="963" spans="2:2" x14ac:dyDescent="0.2">
      <c r="B963" t="str">
        <f t="shared" si="14"/>
        <v/>
      </c>
    </row>
    <row r="964" spans="2:2" x14ac:dyDescent="0.2">
      <c r="B964" t="str">
        <f t="shared" si="14"/>
        <v/>
      </c>
    </row>
    <row r="965" spans="2:2" x14ac:dyDescent="0.2">
      <c r="B965" t="str">
        <f t="shared" ref="B965:B1028" si="15">IF(OR(ISBLANK(C965),C965="Grand Total"),"",VLOOKUP(C965,tRank,3,FALSE))</f>
        <v/>
      </c>
    </row>
    <row r="966" spans="2:2" x14ac:dyDescent="0.2">
      <c r="B966" t="str">
        <f t="shared" si="15"/>
        <v/>
      </c>
    </row>
    <row r="967" spans="2:2" x14ac:dyDescent="0.2">
      <c r="B967" t="str">
        <f t="shared" si="15"/>
        <v/>
      </c>
    </row>
    <row r="968" spans="2:2" x14ac:dyDescent="0.2">
      <c r="B968" t="str">
        <f t="shared" si="15"/>
        <v/>
      </c>
    </row>
    <row r="969" spans="2:2" x14ac:dyDescent="0.2">
      <c r="B969" t="str">
        <f t="shared" si="15"/>
        <v/>
      </c>
    </row>
    <row r="970" spans="2:2" x14ac:dyDescent="0.2">
      <c r="B970" t="str">
        <f t="shared" si="15"/>
        <v/>
      </c>
    </row>
    <row r="971" spans="2:2" x14ac:dyDescent="0.2">
      <c r="B971" t="str">
        <f t="shared" si="15"/>
        <v/>
      </c>
    </row>
    <row r="972" spans="2:2" x14ac:dyDescent="0.2">
      <c r="B972" t="str">
        <f t="shared" si="15"/>
        <v/>
      </c>
    </row>
    <row r="973" spans="2:2" x14ac:dyDescent="0.2">
      <c r="B973" t="str">
        <f t="shared" si="15"/>
        <v/>
      </c>
    </row>
    <row r="974" spans="2:2" x14ac:dyDescent="0.2">
      <c r="B974" t="str">
        <f t="shared" si="15"/>
        <v/>
      </c>
    </row>
    <row r="975" spans="2:2" x14ac:dyDescent="0.2">
      <c r="B975" t="str">
        <f t="shared" si="15"/>
        <v/>
      </c>
    </row>
    <row r="976" spans="2:2" x14ac:dyDescent="0.2">
      <c r="B976" t="str">
        <f t="shared" si="15"/>
        <v/>
      </c>
    </row>
    <row r="977" spans="2:2" x14ac:dyDescent="0.2">
      <c r="B977" t="str">
        <f t="shared" si="15"/>
        <v/>
      </c>
    </row>
    <row r="978" spans="2:2" x14ac:dyDescent="0.2">
      <c r="B978" t="str">
        <f t="shared" si="15"/>
        <v/>
      </c>
    </row>
    <row r="979" spans="2:2" x14ac:dyDescent="0.2">
      <c r="B979" t="str">
        <f t="shared" si="15"/>
        <v/>
      </c>
    </row>
    <row r="980" spans="2:2" x14ac:dyDescent="0.2">
      <c r="B980" t="str">
        <f t="shared" si="15"/>
        <v/>
      </c>
    </row>
    <row r="981" spans="2:2" x14ac:dyDescent="0.2">
      <c r="B981" t="str">
        <f t="shared" si="15"/>
        <v/>
      </c>
    </row>
    <row r="982" spans="2:2" x14ac:dyDescent="0.2">
      <c r="B982" t="str">
        <f t="shared" si="15"/>
        <v/>
      </c>
    </row>
    <row r="983" spans="2:2" x14ac:dyDescent="0.2">
      <c r="B983" t="str">
        <f t="shared" si="15"/>
        <v/>
      </c>
    </row>
    <row r="984" spans="2:2" x14ac:dyDescent="0.2">
      <c r="B984" t="str">
        <f t="shared" si="15"/>
        <v/>
      </c>
    </row>
    <row r="985" spans="2:2" x14ac:dyDescent="0.2">
      <c r="B985" t="str">
        <f t="shared" si="15"/>
        <v/>
      </c>
    </row>
    <row r="986" spans="2:2" x14ac:dyDescent="0.2">
      <c r="B986" t="str">
        <f t="shared" si="15"/>
        <v/>
      </c>
    </row>
    <row r="987" spans="2:2" x14ac:dyDescent="0.2">
      <c r="B987" t="str">
        <f t="shared" si="15"/>
        <v/>
      </c>
    </row>
    <row r="988" spans="2:2" x14ac:dyDescent="0.2">
      <c r="B988" t="str">
        <f t="shared" si="15"/>
        <v/>
      </c>
    </row>
    <row r="989" spans="2:2" x14ac:dyDescent="0.2">
      <c r="B989" t="str">
        <f t="shared" si="15"/>
        <v/>
      </c>
    </row>
    <row r="990" spans="2:2" x14ac:dyDescent="0.2">
      <c r="B990" t="str">
        <f t="shared" si="15"/>
        <v/>
      </c>
    </row>
    <row r="991" spans="2:2" x14ac:dyDescent="0.2">
      <c r="B991" t="str">
        <f t="shared" si="15"/>
        <v/>
      </c>
    </row>
    <row r="992" spans="2:2" x14ac:dyDescent="0.2">
      <c r="B992" t="str">
        <f t="shared" si="15"/>
        <v/>
      </c>
    </row>
    <row r="993" spans="2:2" x14ac:dyDescent="0.2">
      <c r="B993" t="str">
        <f t="shared" si="15"/>
        <v/>
      </c>
    </row>
    <row r="994" spans="2:2" x14ac:dyDescent="0.2">
      <c r="B994" t="str">
        <f t="shared" si="15"/>
        <v/>
      </c>
    </row>
    <row r="995" spans="2:2" x14ac:dyDescent="0.2">
      <c r="B995" t="str">
        <f t="shared" si="15"/>
        <v/>
      </c>
    </row>
    <row r="996" spans="2:2" x14ac:dyDescent="0.2">
      <c r="B996" t="str">
        <f t="shared" si="15"/>
        <v/>
      </c>
    </row>
    <row r="997" spans="2:2" x14ac:dyDescent="0.2">
      <c r="B997" t="str">
        <f t="shared" si="15"/>
        <v/>
      </c>
    </row>
    <row r="998" spans="2:2" x14ac:dyDescent="0.2">
      <c r="B998" t="str">
        <f t="shared" si="15"/>
        <v/>
      </c>
    </row>
    <row r="999" spans="2:2" x14ac:dyDescent="0.2">
      <c r="B999" t="str">
        <f t="shared" si="15"/>
        <v/>
      </c>
    </row>
    <row r="1000" spans="2:2" x14ac:dyDescent="0.2">
      <c r="B1000" t="str">
        <f t="shared" si="15"/>
        <v/>
      </c>
    </row>
    <row r="1001" spans="2:2" x14ac:dyDescent="0.2">
      <c r="B1001" t="str">
        <f t="shared" si="15"/>
        <v/>
      </c>
    </row>
    <row r="1002" spans="2:2" x14ac:dyDescent="0.2">
      <c r="B1002" t="str">
        <f t="shared" si="15"/>
        <v/>
      </c>
    </row>
    <row r="1003" spans="2:2" x14ac:dyDescent="0.2">
      <c r="B1003" t="str">
        <f t="shared" si="15"/>
        <v/>
      </c>
    </row>
    <row r="1004" spans="2:2" x14ac:dyDescent="0.2">
      <c r="B1004" t="str">
        <f t="shared" si="15"/>
        <v/>
      </c>
    </row>
    <row r="1005" spans="2:2" x14ac:dyDescent="0.2">
      <c r="B1005" t="str">
        <f t="shared" si="15"/>
        <v/>
      </c>
    </row>
    <row r="1006" spans="2:2" x14ac:dyDescent="0.2">
      <c r="B1006" t="str">
        <f t="shared" si="15"/>
        <v/>
      </c>
    </row>
    <row r="1007" spans="2:2" x14ac:dyDescent="0.2">
      <c r="B1007" t="str">
        <f t="shared" si="15"/>
        <v/>
      </c>
    </row>
    <row r="1008" spans="2:2" x14ac:dyDescent="0.2">
      <c r="B1008" t="str">
        <f t="shared" si="15"/>
        <v/>
      </c>
    </row>
    <row r="1009" spans="2:2" x14ac:dyDescent="0.2">
      <c r="B1009" t="str">
        <f t="shared" si="15"/>
        <v/>
      </c>
    </row>
    <row r="1010" spans="2:2" x14ac:dyDescent="0.2">
      <c r="B1010" t="str">
        <f t="shared" si="15"/>
        <v/>
      </c>
    </row>
    <row r="1011" spans="2:2" x14ac:dyDescent="0.2">
      <c r="B1011" t="str">
        <f t="shared" si="15"/>
        <v/>
      </c>
    </row>
    <row r="1012" spans="2:2" x14ac:dyDescent="0.2">
      <c r="B1012" t="str">
        <f t="shared" si="15"/>
        <v/>
      </c>
    </row>
    <row r="1013" spans="2:2" x14ac:dyDescent="0.2">
      <c r="B1013" t="str">
        <f t="shared" si="15"/>
        <v/>
      </c>
    </row>
    <row r="1014" spans="2:2" x14ac:dyDescent="0.2">
      <c r="B1014" t="str">
        <f t="shared" si="15"/>
        <v/>
      </c>
    </row>
    <row r="1015" spans="2:2" x14ac:dyDescent="0.2">
      <c r="B1015" t="str">
        <f t="shared" si="15"/>
        <v/>
      </c>
    </row>
    <row r="1016" spans="2:2" x14ac:dyDescent="0.2">
      <c r="B1016" t="str">
        <f t="shared" si="15"/>
        <v/>
      </c>
    </row>
    <row r="1017" spans="2:2" x14ac:dyDescent="0.2">
      <c r="B1017" t="str">
        <f t="shared" si="15"/>
        <v/>
      </c>
    </row>
    <row r="1018" spans="2:2" x14ac:dyDescent="0.2">
      <c r="B1018" t="str">
        <f t="shared" si="15"/>
        <v/>
      </c>
    </row>
    <row r="1019" spans="2:2" x14ac:dyDescent="0.2">
      <c r="B1019" t="str">
        <f t="shared" si="15"/>
        <v/>
      </c>
    </row>
    <row r="1020" spans="2:2" x14ac:dyDescent="0.2">
      <c r="B1020" t="str">
        <f t="shared" si="15"/>
        <v/>
      </c>
    </row>
    <row r="1021" spans="2:2" x14ac:dyDescent="0.2">
      <c r="B1021" t="str">
        <f t="shared" si="15"/>
        <v/>
      </c>
    </row>
    <row r="1022" spans="2:2" x14ac:dyDescent="0.2">
      <c r="B1022" t="str">
        <f t="shared" si="15"/>
        <v/>
      </c>
    </row>
    <row r="1023" spans="2:2" x14ac:dyDescent="0.2">
      <c r="B1023" t="str">
        <f t="shared" si="15"/>
        <v/>
      </c>
    </row>
    <row r="1024" spans="2:2" x14ac:dyDescent="0.2">
      <c r="B1024" t="str">
        <f t="shared" si="15"/>
        <v/>
      </c>
    </row>
    <row r="1025" spans="2:2" x14ac:dyDescent="0.2">
      <c r="B1025" t="str">
        <f t="shared" si="15"/>
        <v/>
      </c>
    </row>
    <row r="1026" spans="2:2" x14ac:dyDescent="0.2">
      <c r="B1026" t="str">
        <f t="shared" si="15"/>
        <v/>
      </c>
    </row>
    <row r="1027" spans="2:2" x14ac:dyDescent="0.2">
      <c r="B1027" t="str">
        <f t="shared" si="15"/>
        <v/>
      </c>
    </row>
    <row r="1028" spans="2:2" x14ac:dyDescent="0.2">
      <c r="B1028" t="str">
        <f t="shared" si="15"/>
        <v/>
      </c>
    </row>
    <row r="1029" spans="2:2" x14ac:dyDescent="0.2">
      <c r="B1029" t="str">
        <f t="shared" ref="B1029:B1092" si="16">IF(OR(ISBLANK(C1029),C1029="Grand Total"),"",VLOOKUP(C1029,tRank,3,FALSE))</f>
        <v/>
      </c>
    </row>
    <row r="1030" spans="2:2" x14ac:dyDescent="0.2">
      <c r="B1030" t="str">
        <f t="shared" si="16"/>
        <v/>
      </c>
    </row>
    <row r="1031" spans="2:2" x14ac:dyDescent="0.2">
      <c r="B1031" t="str">
        <f t="shared" si="16"/>
        <v/>
      </c>
    </row>
    <row r="1032" spans="2:2" x14ac:dyDescent="0.2">
      <c r="B1032" t="str">
        <f t="shared" si="16"/>
        <v/>
      </c>
    </row>
    <row r="1033" spans="2:2" x14ac:dyDescent="0.2">
      <c r="B1033" t="str">
        <f t="shared" si="16"/>
        <v/>
      </c>
    </row>
    <row r="1034" spans="2:2" x14ac:dyDescent="0.2">
      <c r="B1034" t="str">
        <f t="shared" si="16"/>
        <v/>
      </c>
    </row>
    <row r="1035" spans="2:2" x14ac:dyDescent="0.2">
      <c r="B1035" t="str">
        <f t="shared" si="16"/>
        <v/>
      </c>
    </row>
    <row r="1036" spans="2:2" x14ac:dyDescent="0.2">
      <c r="B1036" t="str">
        <f t="shared" si="16"/>
        <v/>
      </c>
    </row>
    <row r="1037" spans="2:2" x14ac:dyDescent="0.2">
      <c r="B1037" t="str">
        <f t="shared" si="16"/>
        <v/>
      </c>
    </row>
    <row r="1038" spans="2:2" x14ac:dyDescent="0.2">
      <c r="B1038" t="str">
        <f t="shared" si="16"/>
        <v/>
      </c>
    </row>
    <row r="1039" spans="2:2" x14ac:dyDescent="0.2">
      <c r="B1039" t="str">
        <f t="shared" si="16"/>
        <v/>
      </c>
    </row>
    <row r="1040" spans="2:2" x14ac:dyDescent="0.2">
      <c r="B1040" t="str">
        <f t="shared" si="16"/>
        <v/>
      </c>
    </row>
    <row r="1041" spans="2:2" x14ac:dyDescent="0.2">
      <c r="B1041" t="str">
        <f t="shared" si="16"/>
        <v/>
      </c>
    </row>
    <row r="1042" spans="2:2" x14ac:dyDescent="0.2">
      <c r="B1042" t="str">
        <f t="shared" si="16"/>
        <v/>
      </c>
    </row>
    <row r="1043" spans="2:2" x14ac:dyDescent="0.2">
      <c r="B1043" t="str">
        <f t="shared" si="16"/>
        <v/>
      </c>
    </row>
    <row r="1044" spans="2:2" x14ac:dyDescent="0.2">
      <c r="B1044" t="str">
        <f t="shared" si="16"/>
        <v/>
      </c>
    </row>
    <row r="1045" spans="2:2" x14ac:dyDescent="0.2">
      <c r="B1045" t="str">
        <f t="shared" si="16"/>
        <v/>
      </c>
    </row>
    <row r="1046" spans="2:2" x14ac:dyDescent="0.2">
      <c r="B1046" t="str">
        <f t="shared" si="16"/>
        <v/>
      </c>
    </row>
    <row r="1047" spans="2:2" x14ac:dyDescent="0.2">
      <c r="B1047" t="str">
        <f t="shared" si="16"/>
        <v/>
      </c>
    </row>
    <row r="1048" spans="2:2" x14ac:dyDescent="0.2">
      <c r="B1048" t="str">
        <f t="shared" si="16"/>
        <v/>
      </c>
    </row>
    <row r="1049" spans="2:2" x14ac:dyDescent="0.2">
      <c r="B1049" t="str">
        <f t="shared" si="16"/>
        <v/>
      </c>
    </row>
    <row r="1050" spans="2:2" x14ac:dyDescent="0.2">
      <c r="B1050" t="str">
        <f t="shared" si="16"/>
        <v/>
      </c>
    </row>
    <row r="1051" spans="2:2" x14ac:dyDescent="0.2">
      <c r="B1051" t="str">
        <f t="shared" si="16"/>
        <v/>
      </c>
    </row>
    <row r="1052" spans="2:2" x14ac:dyDescent="0.2">
      <c r="B1052" t="str">
        <f t="shared" si="16"/>
        <v/>
      </c>
    </row>
    <row r="1053" spans="2:2" x14ac:dyDescent="0.2">
      <c r="B1053" t="str">
        <f t="shared" si="16"/>
        <v/>
      </c>
    </row>
    <row r="1054" spans="2:2" x14ac:dyDescent="0.2">
      <c r="B1054" t="str">
        <f t="shared" si="16"/>
        <v/>
      </c>
    </row>
    <row r="1055" spans="2:2" x14ac:dyDescent="0.2">
      <c r="B1055" t="str">
        <f t="shared" si="16"/>
        <v/>
      </c>
    </row>
    <row r="1056" spans="2:2" x14ac:dyDescent="0.2">
      <c r="B1056" t="str">
        <f t="shared" si="16"/>
        <v/>
      </c>
    </row>
    <row r="1057" spans="2:2" x14ac:dyDescent="0.2">
      <c r="B1057" t="str">
        <f t="shared" si="16"/>
        <v/>
      </c>
    </row>
    <row r="1058" spans="2:2" x14ac:dyDescent="0.2">
      <c r="B1058" t="str">
        <f t="shared" si="16"/>
        <v/>
      </c>
    </row>
    <row r="1059" spans="2:2" x14ac:dyDescent="0.2">
      <c r="B1059" t="str">
        <f t="shared" si="16"/>
        <v/>
      </c>
    </row>
    <row r="1060" spans="2:2" x14ac:dyDescent="0.2">
      <c r="B1060" t="str">
        <f t="shared" si="16"/>
        <v/>
      </c>
    </row>
    <row r="1061" spans="2:2" x14ac:dyDescent="0.2">
      <c r="B1061" t="str">
        <f t="shared" si="16"/>
        <v/>
      </c>
    </row>
    <row r="1062" spans="2:2" x14ac:dyDescent="0.2">
      <c r="B1062" t="str">
        <f t="shared" si="16"/>
        <v/>
      </c>
    </row>
    <row r="1063" spans="2:2" x14ac:dyDescent="0.2">
      <c r="B1063" t="str">
        <f t="shared" si="16"/>
        <v/>
      </c>
    </row>
    <row r="1064" spans="2:2" x14ac:dyDescent="0.2">
      <c r="B1064" t="str">
        <f t="shared" si="16"/>
        <v/>
      </c>
    </row>
    <row r="1065" spans="2:2" x14ac:dyDescent="0.2">
      <c r="B1065" t="str">
        <f t="shared" si="16"/>
        <v/>
      </c>
    </row>
    <row r="1066" spans="2:2" x14ac:dyDescent="0.2">
      <c r="B1066" t="str">
        <f t="shared" si="16"/>
        <v/>
      </c>
    </row>
    <row r="1067" spans="2:2" x14ac:dyDescent="0.2">
      <c r="B1067" t="str">
        <f t="shared" si="16"/>
        <v/>
      </c>
    </row>
    <row r="1068" spans="2:2" x14ac:dyDescent="0.2">
      <c r="B1068" t="str">
        <f t="shared" si="16"/>
        <v/>
      </c>
    </row>
    <row r="1069" spans="2:2" x14ac:dyDescent="0.2">
      <c r="B1069" t="str">
        <f t="shared" si="16"/>
        <v/>
      </c>
    </row>
    <row r="1070" spans="2:2" x14ac:dyDescent="0.2">
      <c r="B1070" t="str">
        <f t="shared" si="16"/>
        <v/>
      </c>
    </row>
    <row r="1071" spans="2:2" x14ac:dyDescent="0.2">
      <c r="B1071" t="str">
        <f t="shared" si="16"/>
        <v/>
      </c>
    </row>
    <row r="1072" spans="2:2" x14ac:dyDescent="0.2">
      <c r="B1072" t="str">
        <f t="shared" si="16"/>
        <v/>
      </c>
    </row>
    <row r="1073" spans="2:2" x14ac:dyDescent="0.2">
      <c r="B1073" t="str">
        <f t="shared" si="16"/>
        <v/>
      </c>
    </row>
    <row r="1074" spans="2:2" x14ac:dyDescent="0.2">
      <c r="B1074" t="str">
        <f t="shared" si="16"/>
        <v/>
      </c>
    </row>
    <row r="1075" spans="2:2" x14ac:dyDescent="0.2">
      <c r="B1075" t="str">
        <f t="shared" si="16"/>
        <v/>
      </c>
    </row>
    <row r="1076" spans="2:2" x14ac:dyDescent="0.2">
      <c r="B1076" t="str">
        <f t="shared" si="16"/>
        <v/>
      </c>
    </row>
    <row r="1077" spans="2:2" x14ac:dyDescent="0.2">
      <c r="B1077" t="str">
        <f t="shared" si="16"/>
        <v/>
      </c>
    </row>
    <row r="1078" spans="2:2" x14ac:dyDescent="0.2">
      <c r="B1078" t="str">
        <f t="shared" si="16"/>
        <v/>
      </c>
    </row>
    <row r="1079" spans="2:2" x14ac:dyDescent="0.2">
      <c r="B1079" t="str">
        <f t="shared" si="16"/>
        <v/>
      </c>
    </row>
    <row r="1080" spans="2:2" x14ac:dyDescent="0.2">
      <c r="B1080" t="str">
        <f t="shared" si="16"/>
        <v/>
      </c>
    </row>
    <row r="1081" spans="2:2" x14ac:dyDescent="0.2">
      <c r="B1081" t="str">
        <f t="shared" si="16"/>
        <v/>
      </c>
    </row>
    <row r="1082" spans="2:2" x14ac:dyDescent="0.2">
      <c r="B1082" t="str">
        <f t="shared" si="16"/>
        <v/>
      </c>
    </row>
    <row r="1083" spans="2:2" x14ac:dyDescent="0.2">
      <c r="B1083" t="str">
        <f t="shared" si="16"/>
        <v/>
      </c>
    </row>
    <row r="1084" spans="2:2" x14ac:dyDescent="0.2">
      <c r="B1084" t="str">
        <f t="shared" si="16"/>
        <v/>
      </c>
    </row>
    <row r="1085" spans="2:2" x14ac:dyDescent="0.2">
      <c r="B1085" t="str">
        <f t="shared" si="16"/>
        <v/>
      </c>
    </row>
    <row r="1086" spans="2:2" x14ac:dyDescent="0.2">
      <c r="B1086" t="str">
        <f t="shared" si="16"/>
        <v/>
      </c>
    </row>
    <row r="1087" spans="2:2" x14ac:dyDescent="0.2">
      <c r="B1087" t="str">
        <f t="shared" si="16"/>
        <v/>
      </c>
    </row>
    <row r="1088" spans="2:2" x14ac:dyDescent="0.2">
      <c r="B1088" t="str">
        <f t="shared" si="16"/>
        <v/>
      </c>
    </row>
    <row r="1089" spans="2:2" x14ac:dyDescent="0.2">
      <c r="B1089" t="str">
        <f t="shared" si="16"/>
        <v/>
      </c>
    </row>
    <row r="1090" spans="2:2" x14ac:dyDescent="0.2">
      <c r="B1090" t="str">
        <f t="shared" si="16"/>
        <v/>
      </c>
    </row>
    <row r="1091" spans="2:2" x14ac:dyDescent="0.2">
      <c r="B1091" t="str">
        <f t="shared" si="16"/>
        <v/>
      </c>
    </row>
    <row r="1092" spans="2:2" x14ac:dyDescent="0.2">
      <c r="B1092" t="str">
        <f t="shared" si="16"/>
        <v/>
      </c>
    </row>
    <row r="1093" spans="2:2" x14ac:dyDescent="0.2">
      <c r="B1093" t="str">
        <f t="shared" ref="B1093:B1156" si="17">IF(OR(ISBLANK(C1093),C1093="Grand Total"),"",VLOOKUP(C1093,tRank,3,FALSE))</f>
        <v/>
      </c>
    </row>
    <row r="1094" spans="2:2" x14ac:dyDescent="0.2">
      <c r="B1094" t="str">
        <f t="shared" si="17"/>
        <v/>
      </c>
    </row>
    <row r="1095" spans="2:2" x14ac:dyDescent="0.2">
      <c r="B1095" t="str">
        <f t="shared" si="17"/>
        <v/>
      </c>
    </row>
    <row r="1096" spans="2:2" x14ac:dyDescent="0.2">
      <c r="B1096" t="str">
        <f t="shared" si="17"/>
        <v/>
      </c>
    </row>
    <row r="1097" spans="2:2" x14ac:dyDescent="0.2">
      <c r="B1097" t="str">
        <f t="shared" si="17"/>
        <v/>
      </c>
    </row>
    <row r="1098" spans="2:2" x14ac:dyDescent="0.2">
      <c r="B1098" t="str">
        <f t="shared" si="17"/>
        <v/>
      </c>
    </row>
    <row r="1099" spans="2:2" x14ac:dyDescent="0.2">
      <c r="B1099" t="str">
        <f t="shared" si="17"/>
        <v/>
      </c>
    </row>
    <row r="1100" spans="2:2" x14ac:dyDescent="0.2">
      <c r="B1100" t="str">
        <f t="shared" si="17"/>
        <v/>
      </c>
    </row>
    <row r="1101" spans="2:2" x14ac:dyDescent="0.2">
      <c r="B1101" t="str">
        <f t="shared" si="17"/>
        <v/>
      </c>
    </row>
    <row r="1102" spans="2:2" x14ac:dyDescent="0.2">
      <c r="B1102" t="str">
        <f t="shared" si="17"/>
        <v/>
      </c>
    </row>
    <row r="1103" spans="2:2" x14ac:dyDescent="0.2">
      <c r="B1103" t="str">
        <f t="shared" si="17"/>
        <v/>
      </c>
    </row>
    <row r="1104" spans="2:2" x14ac:dyDescent="0.2">
      <c r="B1104" t="str">
        <f t="shared" si="17"/>
        <v/>
      </c>
    </row>
    <row r="1105" spans="2:2" x14ac:dyDescent="0.2">
      <c r="B1105" t="str">
        <f t="shared" si="17"/>
        <v/>
      </c>
    </row>
    <row r="1106" spans="2:2" x14ac:dyDescent="0.2">
      <c r="B1106" t="str">
        <f t="shared" si="17"/>
        <v/>
      </c>
    </row>
    <row r="1107" spans="2:2" x14ac:dyDescent="0.2">
      <c r="B1107" t="str">
        <f t="shared" si="17"/>
        <v/>
      </c>
    </row>
    <row r="1108" spans="2:2" x14ac:dyDescent="0.2">
      <c r="B1108" t="str">
        <f t="shared" si="17"/>
        <v/>
      </c>
    </row>
    <row r="1109" spans="2:2" x14ac:dyDescent="0.2">
      <c r="B1109" t="str">
        <f t="shared" si="17"/>
        <v/>
      </c>
    </row>
    <row r="1110" spans="2:2" x14ac:dyDescent="0.2">
      <c r="B1110" t="str">
        <f t="shared" si="17"/>
        <v/>
      </c>
    </row>
    <row r="1111" spans="2:2" x14ac:dyDescent="0.2">
      <c r="B1111" t="str">
        <f t="shared" si="17"/>
        <v/>
      </c>
    </row>
    <row r="1112" spans="2:2" x14ac:dyDescent="0.2">
      <c r="B1112" t="str">
        <f t="shared" si="17"/>
        <v/>
      </c>
    </row>
    <row r="1113" spans="2:2" x14ac:dyDescent="0.2">
      <c r="B1113" t="str">
        <f t="shared" si="17"/>
        <v/>
      </c>
    </row>
    <row r="1114" spans="2:2" x14ac:dyDescent="0.2">
      <c r="B1114" t="str">
        <f t="shared" si="17"/>
        <v/>
      </c>
    </row>
    <row r="1115" spans="2:2" x14ac:dyDescent="0.2">
      <c r="B1115" t="str">
        <f t="shared" si="17"/>
        <v/>
      </c>
    </row>
    <row r="1116" spans="2:2" x14ac:dyDescent="0.2">
      <c r="B1116" t="str">
        <f t="shared" si="17"/>
        <v/>
      </c>
    </row>
    <row r="1117" spans="2:2" x14ac:dyDescent="0.2">
      <c r="B1117" t="str">
        <f t="shared" si="17"/>
        <v/>
      </c>
    </row>
    <row r="1118" spans="2:2" x14ac:dyDescent="0.2">
      <c r="B1118" t="str">
        <f t="shared" si="17"/>
        <v/>
      </c>
    </row>
    <row r="1119" spans="2:2" x14ac:dyDescent="0.2">
      <c r="B1119" t="str">
        <f t="shared" si="17"/>
        <v/>
      </c>
    </row>
    <row r="1120" spans="2:2" x14ac:dyDescent="0.2">
      <c r="B1120" t="str">
        <f t="shared" si="17"/>
        <v/>
      </c>
    </row>
    <row r="1121" spans="2:2" x14ac:dyDescent="0.2">
      <c r="B1121" t="str">
        <f t="shared" si="17"/>
        <v/>
      </c>
    </row>
    <row r="1122" spans="2:2" x14ac:dyDescent="0.2">
      <c r="B1122" t="str">
        <f t="shared" si="17"/>
        <v/>
      </c>
    </row>
    <row r="1123" spans="2:2" x14ac:dyDescent="0.2">
      <c r="B1123" t="str">
        <f t="shared" si="17"/>
        <v/>
      </c>
    </row>
    <row r="1124" spans="2:2" x14ac:dyDescent="0.2">
      <c r="B1124" t="str">
        <f t="shared" si="17"/>
        <v/>
      </c>
    </row>
    <row r="1125" spans="2:2" x14ac:dyDescent="0.2">
      <c r="B1125" t="str">
        <f t="shared" si="17"/>
        <v/>
      </c>
    </row>
    <row r="1126" spans="2:2" x14ac:dyDescent="0.2">
      <c r="B1126" t="str">
        <f t="shared" si="17"/>
        <v/>
      </c>
    </row>
    <row r="1127" spans="2:2" x14ac:dyDescent="0.2">
      <c r="B1127" t="str">
        <f t="shared" si="17"/>
        <v/>
      </c>
    </row>
    <row r="1128" spans="2:2" x14ac:dyDescent="0.2">
      <c r="B1128" t="str">
        <f t="shared" si="17"/>
        <v/>
      </c>
    </row>
    <row r="1129" spans="2:2" x14ac:dyDescent="0.2">
      <c r="B1129" t="str">
        <f t="shared" si="17"/>
        <v/>
      </c>
    </row>
    <row r="1130" spans="2:2" x14ac:dyDescent="0.2">
      <c r="B1130" t="str">
        <f t="shared" si="17"/>
        <v/>
      </c>
    </row>
    <row r="1131" spans="2:2" x14ac:dyDescent="0.2">
      <c r="B1131" t="str">
        <f t="shared" si="17"/>
        <v/>
      </c>
    </row>
    <row r="1132" spans="2:2" x14ac:dyDescent="0.2">
      <c r="B1132" t="str">
        <f t="shared" si="17"/>
        <v/>
      </c>
    </row>
    <row r="1133" spans="2:2" x14ac:dyDescent="0.2">
      <c r="B1133" t="str">
        <f t="shared" si="17"/>
        <v/>
      </c>
    </row>
    <row r="1134" spans="2:2" x14ac:dyDescent="0.2">
      <c r="B1134" t="str">
        <f t="shared" si="17"/>
        <v/>
      </c>
    </row>
    <row r="1135" spans="2:2" x14ac:dyDescent="0.2">
      <c r="B1135" t="str">
        <f t="shared" si="17"/>
        <v/>
      </c>
    </row>
    <row r="1136" spans="2:2" x14ac:dyDescent="0.2">
      <c r="B1136" t="str">
        <f t="shared" si="17"/>
        <v/>
      </c>
    </row>
    <row r="1137" spans="2:2" x14ac:dyDescent="0.2">
      <c r="B1137" t="str">
        <f t="shared" si="17"/>
        <v/>
      </c>
    </row>
    <row r="1138" spans="2:2" x14ac:dyDescent="0.2">
      <c r="B1138" t="str">
        <f t="shared" si="17"/>
        <v/>
      </c>
    </row>
    <row r="1139" spans="2:2" x14ac:dyDescent="0.2">
      <c r="B1139" t="str">
        <f t="shared" si="17"/>
        <v/>
      </c>
    </row>
    <row r="1140" spans="2:2" x14ac:dyDescent="0.2">
      <c r="B1140" t="str">
        <f t="shared" si="17"/>
        <v/>
      </c>
    </row>
    <row r="1141" spans="2:2" x14ac:dyDescent="0.2">
      <c r="B1141" t="str">
        <f t="shared" si="17"/>
        <v/>
      </c>
    </row>
    <row r="1142" spans="2:2" x14ac:dyDescent="0.2">
      <c r="B1142" t="str">
        <f t="shared" si="17"/>
        <v/>
      </c>
    </row>
    <row r="1143" spans="2:2" x14ac:dyDescent="0.2">
      <c r="B1143" t="str">
        <f t="shared" si="17"/>
        <v/>
      </c>
    </row>
    <row r="1144" spans="2:2" x14ac:dyDescent="0.2">
      <c r="B1144" t="str">
        <f t="shared" si="17"/>
        <v/>
      </c>
    </row>
    <row r="1145" spans="2:2" x14ac:dyDescent="0.2">
      <c r="B1145" t="str">
        <f t="shared" si="17"/>
        <v/>
      </c>
    </row>
    <row r="1146" spans="2:2" x14ac:dyDescent="0.2">
      <c r="B1146" t="str">
        <f t="shared" si="17"/>
        <v/>
      </c>
    </row>
    <row r="1147" spans="2:2" x14ac:dyDescent="0.2">
      <c r="B1147" t="str">
        <f t="shared" si="17"/>
        <v/>
      </c>
    </row>
    <row r="1148" spans="2:2" x14ac:dyDescent="0.2">
      <c r="B1148" t="str">
        <f t="shared" si="17"/>
        <v/>
      </c>
    </row>
    <row r="1149" spans="2:2" x14ac:dyDescent="0.2">
      <c r="B1149" t="str">
        <f t="shared" si="17"/>
        <v/>
      </c>
    </row>
    <row r="1150" spans="2:2" x14ac:dyDescent="0.2">
      <c r="B1150" t="str">
        <f t="shared" si="17"/>
        <v/>
      </c>
    </row>
    <row r="1151" spans="2:2" x14ac:dyDescent="0.2">
      <c r="B1151" t="str">
        <f t="shared" si="17"/>
        <v/>
      </c>
    </row>
    <row r="1152" spans="2:2" x14ac:dyDescent="0.2">
      <c r="B1152" t="str">
        <f t="shared" si="17"/>
        <v/>
      </c>
    </row>
    <row r="1153" spans="2:2" x14ac:dyDescent="0.2">
      <c r="B1153" t="str">
        <f t="shared" si="17"/>
        <v/>
      </c>
    </row>
    <row r="1154" spans="2:2" x14ac:dyDescent="0.2">
      <c r="B1154" t="str">
        <f t="shared" si="17"/>
        <v/>
      </c>
    </row>
    <row r="1155" spans="2:2" x14ac:dyDescent="0.2">
      <c r="B1155" t="str">
        <f t="shared" si="17"/>
        <v/>
      </c>
    </row>
    <row r="1156" spans="2:2" x14ac:dyDescent="0.2">
      <c r="B1156" t="str">
        <f t="shared" si="17"/>
        <v/>
      </c>
    </row>
    <row r="1157" spans="2:2" x14ac:dyDescent="0.2">
      <c r="B1157" t="str">
        <f t="shared" ref="B1157:B1220" si="18">IF(OR(ISBLANK(C1157),C1157="Grand Total"),"",VLOOKUP(C1157,tRank,3,FALSE))</f>
        <v/>
      </c>
    </row>
    <row r="1158" spans="2:2" x14ac:dyDescent="0.2">
      <c r="B1158" t="str">
        <f t="shared" si="18"/>
        <v/>
      </c>
    </row>
    <row r="1159" spans="2:2" x14ac:dyDescent="0.2">
      <c r="B1159" t="str">
        <f t="shared" si="18"/>
        <v/>
      </c>
    </row>
    <row r="1160" spans="2:2" x14ac:dyDescent="0.2">
      <c r="B1160" t="str">
        <f t="shared" si="18"/>
        <v/>
      </c>
    </row>
    <row r="1161" spans="2:2" x14ac:dyDescent="0.2">
      <c r="B1161" t="str">
        <f t="shared" si="18"/>
        <v/>
      </c>
    </row>
    <row r="1162" spans="2:2" x14ac:dyDescent="0.2">
      <c r="B1162" t="str">
        <f t="shared" si="18"/>
        <v/>
      </c>
    </row>
    <row r="1163" spans="2:2" x14ac:dyDescent="0.2">
      <c r="B1163" t="str">
        <f t="shared" si="18"/>
        <v/>
      </c>
    </row>
    <row r="1164" spans="2:2" x14ac:dyDescent="0.2">
      <c r="B1164" t="str">
        <f t="shared" si="18"/>
        <v/>
      </c>
    </row>
    <row r="1165" spans="2:2" x14ac:dyDescent="0.2">
      <c r="B1165" t="str">
        <f t="shared" si="18"/>
        <v/>
      </c>
    </row>
    <row r="1166" spans="2:2" x14ac:dyDescent="0.2">
      <c r="B1166" t="str">
        <f t="shared" si="18"/>
        <v/>
      </c>
    </row>
    <row r="1167" spans="2:2" x14ac:dyDescent="0.2">
      <c r="B1167" t="str">
        <f t="shared" si="18"/>
        <v/>
      </c>
    </row>
    <row r="1168" spans="2:2" x14ac:dyDescent="0.2">
      <c r="B1168" t="str">
        <f t="shared" si="18"/>
        <v/>
      </c>
    </row>
    <row r="1169" spans="2:2" x14ac:dyDescent="0.2">
      <c r="B1169" t="str">
        <f t="shared" si="18"/>
        <v/>
      </c>
    </row>
    <row r="1170" spans="2:2" x14ac:dyDescent="0.2">
      <c r="B1170" t="str">
        <f t="shared" si="18"/>
        <v/>
      </c>
    </row>
    <row r="1171" spans="2:2" x14ac:dyDescent="0.2">
      <c r="B1171" t="str">
        <f t="shared" si="18"/>
        <v/>
      </c>
    </row>
    <row r="1172" spans="2:2" x14ac:dyDescent="0.2">
      <c r="B1172" t="str">
        <f t="shared" si="18"/>
        <v/>
      </c>
    </row>
    <row r="1173" spans="2:2" x14ac:dyDescent="0.2">
      <c r="B1173" t="str">
        <f t="shared" si="18"/>
        <v/>
      </c>
    </row>
    <row r="1174" spans="2:2" x14ac:dyDescent="0.2">
      <c r="B1174" t="str">
        <f t="shared" si="18"/>
        <v/>
      </c>
    </row>
    <row r="1175" spans="2:2" x14ac:dyDescent="0.2">
      <c r="B1175" t="str">
        <f t="shared" si="18"/>
        <v/>
      </c>
    </row>
    <row r="1176" spans="2:2" x14ac:dyDescent="0.2">
      <c r="B1176" t="str">
        <f t="shared" si="18"/>
        <v/>
      </c>
    </row>
    <row r="1177" spans="2:2" x14ac:dyDescent="0.2">
      <c r="B1177" t="str">
        <f t="shared" si="18"/>
        <v/>
      </c>
    </row>
    <row r="1178" spans="2:2" x14ac:dyDescent="0.2">
      <c r="B1178" t="str">
        <f t="shared" si="18"/>
        <v/>
      </c>
    </row>
    <row r="1179" spans="2:2" x14ac:dyDescent="0.2">
      <c r="B1179" t="str">
        <f t="shared" si="18"/>
        <v/>
      </c>
    </row>
    <row r="1180" spans="2:2" x14ac:dyDescent="0.2">
      <c r="B1180" t="str">
        <f t="shared" si="18"/>
        <v/>
      </c>
    </row>
    <row r="1181" spans="2:2" x14ac:dyDescent="0.2">
      <c r="B1181" t="str">
        <f t="shared" si="18"/>
        <v/>
      </c>
    </row>
    <row r="1182" spans="2:2" x14ac:dyDescent="0.2">
      <c r="B1182" t="str">
        <f t="shared" si="18"/>
        <v/>
      </c>
    </row>
    <row r="1183" spans="2:2" x14ac:dyDescent="0.2">
      <c r="B1183" t="str">
        <f t="shared" si="18"/>
        <v/>
      </c>
    </row>
    <row r="1184" spans="2:2" x14ac:dyDescent="0.2">
      <c r="B1184" t="str">
        <f t="shared" si="18"/>
        <v/>
      </c>
    </row>
    <row r="1185" spans="2:2" x14ac:dyDescent="0.2">
      <c r="B1185" t="str">
        <f t="shared" si="18"/>
        <v/>
      </c>
    </row>
    <row r="1186" spans="2:2" x14ac:dyDescent="0.2">
      <c r="B1186" t="str">
        <f t="shared" si="18"/>
        <v/>
      </c>
    </row>
    <row r="1187" spans="2:2" x14ac:dyDescent="0.2">
      <c r="B1187" t="str">
        <f t="shared" si="18"/>
        <v/>
      </c>
    </row>
    <row r="1188" spans="2:2" x14ac:dyDescent="0.2">
      <c r="B1188" t="str">
        <f t="shared" si="18"/>
        <v/>
      </c>
    </row>
    <row r="1189" spans="2:2" x14ac:dyDescent="0.2">
      <c r="B1189" t="str">
        <f t="shared" si="18"/>
        <v/>
      </c>
    </row>
    <row r="1190" spans="2:2" x14ac:dyDescent="0.2">
      <c r="B1190" t="str">
        <f t="shared" si="18"/>
        <v/>
      </c>
    </row>
    <row r="1191" spans="2:2" x14ac:dyDescent="0.2">
      <c r="B1191" t="str">
        <f t="shared" si="18"/>
        <v/>
      </c>
    </row>
    <row r="1192" spans="2:2" x14ac:dyDescent="0.2">
      <c r="B1192" t="str">
        <f t="shared" si="18"/>
        <v/>
      </c>
    </row>
    <row r="1193" spans="2:2" x14ac:dyDescent="0.2">
      <c r="B1193" t="str">
        <f t="shared" si="18"/>
        <v/>
      </c>
    </row>
    <row r="1194" spans="2:2" x14ac:dyDescent="0.2">
      <c r="B1194" t="str">
        <f t="shared" si="18"/>
        <v/>
      </c>
    </row>
    <row r="1195" spans="2:2" x14ac:dyDescent="0.2">
      <c r="B1195" t="str">
        <f t="shared" si="18"/>
        <v/>
      </c>
    </row>
    <row r="1196" spans="2:2" x14ac:dyDescent="0.2">
      <c r="B1196" t="str">
        <f t="shared" si="18"/>
        <v/>
      </c>
    </row>
    <row r="1197" spans="2:2" x14ac:dyDescent="0.2">
      <c r="B1197" t="str">
        <f t="shared" si="18"/>
        <v/>
      </c>
    </row>
    <row r="1198" spans="2:2" x14ac:dyDescent="0.2">
      <c r="B1198" t="str">
        <f t="shared" si="18"/>
        <v/>
      </c>
    </row>
    <row r="1199" spans="2:2" x14ac:dyDescent="0.2">
      <c r="B1199" t="str">
        <f t="shared" si="18"/>
        <v/>
      </c>
    </row>
    <row r="1200" spans="2:2" x14ac:dyDescent="0.2">
      <c r="B1200" t="str">
        <f t="shared" si="18"/>
        <v/>
      </c>
    </row>
    <row r="1201" spans="2:2" x14ac:dyDescent="0.2">
      <c r="B1201" t="str">
        <f t="shared" si="18"/>
        <v/>
      </c>
    </row>
    <row r="1202" spans="2:2" x14ac:dyDescent="0.2">
      <c r="B1202" t="str">
        <f t="shared" si="18"/>
        <v/>
      </c>
    </row>
    <row r="1203" spans="2:2" x14ac:dyDescent="0.2">
      <c r="B1203" t="str">
        <f t="shared" si="18"/>
        <v/>
      </c>
    </row>
    <row r="1204" spans="2:2" x14ac:dyDescent="0.2">
      <c r="B1204" t="str">
        <f t="shared" si="18"/>
        <v/>
      </c>
    </row>
    <row r="1205" spans="2:2" x14ac:dyDescent="0.2">
      <c r="B1205" t="str">
        <f t="shared" si="18"/>
        <v/>
      </c>
    </row>
    <row r="1206" spans="2:2" x14ac:dyDescent="0.2">
      <c r="B1206" t="str">
        <f t="shared" si="18"/>
        <v/>
      </c>
    </row>
    <row r="1207" spans="2:2" x14ac:dyDescent="0.2">
      <c r="B1207" t="str">
        <f t="shared" si="18"/>
        <v/>
      </c>
    </row>
    <row r="1208" spans="2:2" x14ac:dyDescent="0.2">
      <c r="B1208" t="str">
        <f t="shared" si="18"/>
        <v/>
      </c>
    </row>
    <row r="1209" spans="2:2" x14ac:dyDescent="0.2">
      <c r="B1209" t="str">
        <f t="shared" si="18"/>
        <v/>
      </c>
    </row>
    <row r="1210" spans="2:2" x14ac:dyDescent="0.2">
      <c r="B1210" t="str">
        <f t="shared" si="18"/>
        <v/>
      </c>
    </row>
    <row r="1211" spans="2:2" x14ac:dyDescent="0.2">
      <c r="B1211" t="str">
        <f t="shared" si="18"/>
        <v/>
      </c>
    </row>
    <row r="1212" spans="2:2" x14ac:dyDescent="0.2">
      <c r="B1212" t="str">
        <f t="shared" si="18"/>
        <v/>
      </c>
    </row>
    <row r="1213" spans="2:2" x14ac:dyDescent="0.2">
      <c r="B1213" t="str">
        <f t="shared" si="18"/>
        <v/>
      </c>
    </row>
    <row r="1214" spans="2:2" x14ac:dyDescent="0.2">
      <c r="B1214" t="str">
        <f t="shared" si="18"/>
        <v/>
      </c>
    </row>
    <row r="1215" spans="2:2" x14ac:dyDescent="0.2">
      <c r="B1215" t="str">
        <f t="shared" si="18"/>
        <v/>
      </c>
    </row>
    <row r="1216" spans="2:2" x14ac:dyDescent="0.2">
      <c r="B1216" t="str">
        <f t="shared" si="18"/>
        <v/>
      </c>
    </row>
    <row r="1217" spans="2:2" x14ac:dyDescent="0.2">
      <c r="B1217" t="str">
        <f t="shared" si="18"/>
        <v/>
      </c>
    </row>
    <row r="1218" spans="2:2" x14ac:dyDescent="0.2">
      <c r="B1218" t="str">
        <f t="shared" si="18"/>
        <v/>
      </c>
    </row>
    <row r="1219" spans="2:2" x14ac:dyDescent="0.2">
      <c r="B1219" t="str">
        <f t="shared" si="18"/>
        <v/>
      </c>
    </row>
    <row r="1220" spans="2:2" x14ac:dyDescent="0.2">
      <c r="B1220" t="str">
        <f t="shared" si="18"/>
        <v/>
      </c>
    </row>
    <row r="1221" spans="2:2" x14ac:dyDescent="0.2">
      <c r="B1221" t="str">
        <f t="shared" ref="B1221:B1284" si="19">IF(OR(ISBLANK(C1221),C1221="Grand Total"),"",VLOOKUP(C1221,tRank,3,FALSE))</f>
        <v/>
      </c>
    </row>
    <row r="1222" spans="2:2" x14ac:dyDescent="0.2">
      <c r="B1222" t="str">
        <f t="shared" si="19"/>
        <v/>
      </c>
    </row>
    <row r="1223" spans="2:2" x14ac:dyDescent="0.2">
      <c r="B1223" t="str">
        <f t="shared" si="19"/>
        <v/>
      </c>
    </row>
    <row r="1224" spans="2:2" x14ac:dyDescent="0.2">
      <c r="B1224" t="str">
        <f t="shared" si="19"/>
        <v/>
      </c>
    </row>
    <row r="1225" spans="2:2" x14ac:dyDescent="0.2">
      <c r="B1225" t="str">
        <f t="shared" si="19"/>
        <v/>
      </c>
    </row>
    <row r="1226" spans="2:2" x14ac:dyDescent="0.2">
      <c r="B1226" t="str">
        <f t="shared" si="19"/>
        <v/>
      </c>
    </row>
    <row r="1227" spans="2:2" x14ac:dyDescent="0.2">
      <c r="B1227" t="str">
        <f t="shared" si="19"/>
        <v/>
      </c>
    </row>
    <row r="1228" spans="2:2" x14ac:dyDescent="0.2">
      <c r="B1228" t="str">
        <f t="shared" si="19"/>
        <v/>
      </c>
    </row>
    <row r="1229" spans="2:2" x14ac:dyDescent="0.2">
      <c r="B1229" t="str">
        <f t="shared" si="19"/>
        <v/>
      </c>
    </row>
    <row r="1230" spans="2:2" x14ac:dyDescent="0.2">
      <c r="B1230" t="str">
        <f t="shared" si="19"/>
        <v/>
      </c>
    </row>
    <row r="1231" spans="2:2" x14ac:dyDescent="0.2">
      <c r="B1231" t="str">
        <f t="shared" si="19"/>
        <v/>
      </c>
    </row>
    <row r="1232" spans="2:2" x14ac:dyDescent="0.2">
      <c r="B1232" t="str">
        <f t="shared" si="19"/>
        <v/>
      </c>
    </row>
    <row r="1233" spans="2:2" x14ac:dyDescent="0.2">
      <c r="B1233" t="str">
        <f t="shared" si="19"/>
        <v/>
      </c>
    </row>
    <row r="1234" spans="2:2" x14ac:dyDescent="0.2">
      <c r="B1234" t="str">
        <f t="shared" si="19"/>
        <v/>
      </c>
    </row>
    <row r="1235" spans="2:2" x14ac:dyDescent="0.2">
      <c r="B1235" t="str">
        <f t="shared" si="19"/>
        <v/>
      </c>
    </row>
    <row r="1236" spans="2:2" x14ac:dyDescent="0.2">
      <c r="B1236" t="str">
        <f t="shared" si="19"/>
        <v/>
      </c>
    </row>
    <row r="1237" spans="2:2" x14ac:dyDescent="0.2">
      <c r="B1237" t="str">
        <f t="shared" si="19"/>
        <v/>
      </c>
    </row>
    <row r="1238" spans="2:2" x14ac:dyDescent="0.2">
      <c r="B1238" t="str">
        <f t="shared" si="19"/>
        <v/>
      </c>
    </row>
    <row r="1239" spans="2:2" x14ac:dyDescent="0.2">
      <c r="B1239" t="str">
        <f t="shared" si="19"/>
        <v/>
      </c>
    </row>
    <row r="1240" spans="2:2" x14ac:dyDescent="0.2">
      <c r="B1240" t="str">
        <f t="shared" si="19"/>
        <v/>
      </c>
    </row>
    <row r="1241" spans="2:2" x14ac:dyDescent="0.2">
      <c r="B1241" t="str">
        <f t="shared" si="19"/>
        <v/>
      </c>
    </row>
    <row r="1242" spans="2:2" x14ac:dyDescent="0.2">
      <c r="B1242" t="str">
        <f t="shared" si="19"/>
        <v/>
      </c>
    </row>
    <row r="1243" spans="2:2" x14ac:dyDescent="0.2">
      <c r="B1243" t="str">
        <f t="shared" si="19"/>
        <v/>
      </c>
    </row>
    <row r="1244" spans="2:2" x14ac:dyDescent="0.2">
      <c r="B1244" t="str">
        <f t="shared" si="19"/>
        <v/>
      </c>
    </row>
    <row r="1245" spans="2:2" x14ac:dyDescent="0.2">
      <c r="B1245" t="str">
        <f t="shared" si="19"/>
        <v/>
      </c>
    </row>
    <row r="1246" spans="2:2" x14ac:dyDescent="0.2">
      <c r="B1246" t="str">
        <f t="shared" si="19"/>
        <v/>
      </c>
    </row>
    <row r="1247" spans="2:2" x14ac:dyDescent="0.2">
      <c r="B1247" t="str">
        <f t="shared" si="19"/>
        <v/>
      </c>
    </row>
    <row r="1248" spans="2:2" x14ac:dyDescent="0.2">
      <c r="B1248" t="str">
        <f t="shared" si="19"/>
        <v/>
      </c>
    </row>
    <row r="1249" spans="2:2" x14ac:dyDescent="0.2">
      <c r="B1249" t="str">
        <f t="shared" si="19"/>
        <v/>
      </c>
    </row>
    <row r="1250" spans="2:2" x14ac:dyDescent="0.2">
      <c r="B1250" t="str">
        <f t="shared" si="19"/>
        <v/>
      </c>
    </row>
    <row r="1251" spans="2:2" x14ac:dyDescent="0.2">
      <c r="B1251" t="str">
        <f t="shared" si="19"/>
        <v/>
      </c>
    </row>
    <row r="1252" spans="2:2" x14ac:dyDescent="0.2">
      <c r="B1252" t="str">
        <f t="shared" si="19"/>
        <v/>
      </c>
    </row>
    <row r="1253" spans="2:2" x14ac:dyDescent="0.2">
      <c r="B1253" t="str">
        <f t="shared" si="19"/>
        <v/>
      </c>
    </row>
    <row r="1254" spans="2:2" x14ac:dyDescent="0.2">
      <c r="B1254" t="str">
        <f t="shared" si="19"/>
        <v/>
      </c>
    </row>
    <row r="1255" spans="2:2" x14ac:dyDescent="0.2">
      <c r="B1255" t="str">
        <f t="shared" si="19"/>
        <v/>
      </c>
    </row>
    <row r="1256" spans="2:2" x14ac:dyDescent="0.2">
      <c r="B1256" t="str">
        <f t="shared" si="19"/>
        <v/>
      </c>
    </row>
    <row r="1257" spans="2:2" x14ac:dyDescent="0.2">
      <c r="B1257" t="str">
        <f t="shared" si="19"/>
        <v/>
      </c>
    </row>
    <row r="1258" spans="2:2" x14ac:dyDescent="0.2">
      <c r="B1258" t="str">
        <f t="shared" si="19"/>
        <v/>
      </c>
    </row>
    <row r="1259" spans="2:2" x14ac:dyDescent="0.2">
      <c r="B1259" t="str">
        <f t="shared" si="19"/>
        <v/>
      </c>
    </row>
    <row r="1260" spans="2:2" x14ac:dyDescent="0.2">
      <c r="B1260" t="str">
        <f t="shared" si="19"/>
        <v/>
      </c>
    </row>
    <row r="1261" spans="2:2" x14ac:dyDescent="0.2">
      <c r="B1261" t="str">
        <f t="shared" si="19"/>
        <v/>
      </c>
    </row>
    <row r="1262" spans="2:2" x14ac:dyDescent="0.2">
      <c r="B1262" t="str">
        <f t="shared" si="19"/>
        <v/>
      </c>
    </row>
    <row r="1263" spans="2:2" x14ac:dyDescent="0.2">
      <c r="B1263" t="str">
        <f t="shared" si="19"/>
        <v/>
      </c>
    </row>
    <row r="1264" spans="2:2" x14ac:dyDescent="0.2">
      <c r="B1264" t="str">
        <f t="shared" si="19"/>
        <v/>
      </c>
    </row>
    <row r="1265" spans="2:2" x14ac:dyDescent="0.2">
      <c r="B1265" t="str">
        <f t="shared" si="19"/>
        <v/>
      </c>
    </row>
    <row r="1266" spans="2:2" x14ac:dyDescent="0.2">
      <c r="B1266" t="str">
        <f t="shared" si="19"/>
        <v/>
      </c>
    </row>
    <row r="1267" spans="2:2" x14ac:dyDescent="0.2">
      <c r="B1267" t="str">
        <f t="shared" si="19"/>
        <v/>
      </c>
    </row>
    <row r="1268" spans="2:2" x14ac:dyDescent="0.2">
      <c r="B1268" t="str">
        <f t="shared" si="19"/>
        <v/>
      </c>
    </row>
    <row r="1269" spans="2:2" x14ac:dyDescent="0.2">
      <c r="B1269" t="str">
        <f t="shared" si="19"/>
        <v/>
      </c>
    </row>
    <row r="1270" spans="2:2" x14ac:dyDescent="0.2">
      <c r="B1270" t="str">
        <f t="shared" si="19"/>
        <v/>
      </c>
    </row>
    <row r="1271" spans="2:2" x14ac:dyDescent="0.2">
      <c r="B1271" t="str">
        <f t="shared" si="19"/>
        <v/>
      </c>
    </row>
    <row r="1272" spans="2:2" x14ac:dyDescent="0.2">
      <c r="B1272" t="str">
        <f t="shared" si="19"/>
        <v/>
      </c>
    </row>
    <row r="1273" spans="2:2" x14ac:dyDescent="0.2">
      <c r="B1273" t="str">
        <f t="shared" si="19"/>
        <v/>
      </c>
    </row>
    <row r="1274" spans="2:2" x14ac:dyDescent="0.2">
      <c r="B1274" t="str">
        <f t="shared" si="19"/>
        <v/>
      </c>
    </row>
    <row r="1275" spans="2:2" x14ac:dyDescent="0.2">
      <c r="B1275" t="str">
        <f t="shared" si="19"/>
        <v/>
      </c>
    </row>
    <row r="1276" spans="2:2" x14ac:dyDescent="0.2">
      <c r="B1276" t="str">
        <f t="shared" si="19"/>
        <v/>
      </c>
    </row>
    <row r="1277" spans="2:2" x14ac:dyDescent="0.2">
      <c r="B1277" t="str">
        <f t="shared" si="19"/>
        <v/>
      </c>
    </row>
    <row r="1278" spans="2:2" x14ac:dyDescent="0.2">
      <c r="B1278" t="str">
        <f t="shared" si="19"/>
        <v/>
      </c>
    </row>
    <row r="1279" spans="2:2" x14ac:dyDescent="0.2">
      <c r="B1279" t="str">
        <f t="shared" si="19"/>
        <v/>
      </c>
    </row>
    <row r="1280" spans="2:2" x14ac:dyDescent="0.2">
      <c r="B1280" t="str">
        <f t="shared" si="19"/>
        <v/>
      </c>
    </row>
    <row r="1281" spans="2:2" x14ac:dyDescent="0.2">
      <c r="B1281" t="str">
        <f t="shared" si="19"/>
        <v/>
      </c>
    </row>
    <row r="1282" spans="2:2" x14ac:dyDescent="0.2">
      <c r="B1282" t="str">
        <f t="shared" si="19"/>
        <v/>
      </c>
    </row>
    <row r="1283" spans="2:2" x14ac:dyDescent="0.2">
      <c r="B1283" t="str">
        <f t="shared" si="19"/>
        <v/>
      </c>
    </row>
    <row r="1284" spans="2:2" x14ac:dyDescent="0.2">
      <c r="B1284" t="str">
        <f t="shared" si="19"/>
        <v/>
      </c>
    </row>
    <row r="1285" spans="2:2" x14ac:dyDescent="0.2">
      <c r="B1285" t="str">
        <f t="shared" ref="B1285:B1348" si="20">IF(OR(ISBLANK(C1285),C1285="Grand Total"),"",VLOOKUP(C1285,tRank,3,FALSE))</f>
        <v/>
      </c>
    </row>
    <row r="1286" spans="2:2" x14ac:dyDescent="0.2">
      <c r="B1286" t="str">
        <f t="shared" si="20"/>
        <v/>
      </c>
    </row>
    <row r="1287" spans="2:2" x14ac:dyDescent="0.2">
      <c r="B1287" t="str">
        <f t="shared" si="20"/>
        <v/>
      </c>
    </row>
    <row r="1288" spans="2:2" x14ac:dyDescent="0.2">
      <c r="B1288" t="str">
        <f t="shared" si="20"/>
        <v/>
      </c>
    </row>
    <row r="1289" spans="2:2" x14ac:dyDescent="0.2">
      <c r="B1289" t="str">
        <f t="shared" si="20"/>
        <v/>
      </c>
    </row>
    <row r="1290" spans="2:2" x14ac:dyDescent="0.2">
      <c r="B1290" t="str">
        <f t="shared" si="20"/>
        <v/>
      </c>
    </row>
    <row r="1291" spans="2:2" x14ac:dyDescent="0.2">
      <c r="B1291" t="str">
        <f t="shared" si="20"/>
        <v/>
      </c>
    </row>
    <row r="1292" spans="2:2" x14ac:dyDescent="0.2">
      <c r="B1292" t="str">
        <f t="shared" si="20"/>
        <v/>
      </c>
    </row>
    <row r="1293" spans="2:2" x14ac:dyDescent="0.2">
      <c r="B1293" t="str">
        <f t="shared" si="20"/>
        <v/>
      </c>
    </row>
    <row r="1294" spans="2:2" x14ac:dyDescent="0.2">
      <c r="B1294" t="str">
        <f t="shared" si="20"/>
        <v/>
      </c>
    </row>
    <row r="1295" spans="2:2" x14ac:dyDescent="0.2">
      <c r="B1295" t="str">
        <f t="shared" si="20"/>
        <v/>
      </c>
    </row>
    <row r="1296" spans="2:2" x14ac:dyDescent="0.2">
      <c r="B1296" t="str">
        <f t="shared" si="20"/>
        <v/>
      </c>
    </row>
    <row r="1297" spans="2:2" x14ac:dyDescent="0.2">
      <c r="B1297" t="str">
        <f t="shared" si="20"/>
        <v/>
      </c>
    </row>
    <row r="1298" spans="2:2" x14ac:dyDescent="0.2">
      <c r="B1298" t="str">
        <f t="shared" si="20"/>
        <v/>
      </c>
    </row>
    <row r="1299" spans="2:2" x14ac:dyDescent="0.2">
      <c r="B1299" t="str">
        <f t="shared" si="20"/>
        <v/>
      </c>
    </row>
    <row r="1300" spans="2:2" x14ac:dyDescent="0.2">
      <c r="B1300" t="str">
        <f t="shared" si="20"/>
        <v/>
      </c>
    </row>
    <row r="1301" spans="2:2" x14ac:dyDescent="0.2">
      <c r="B1301" t="str">
        <f t="shared" si="20"/>
        <v/>
      </c>
    </row>
    <row r="1302" spans="2:2" x14ac:dyDescent="0.2">
      <c r="B1302" t="str">
        <f t="shared" si="20"/>
        <v/>
      </c>
    </row>
    <row r="1303" spans="2:2" x14ac:dyDescent="0.2">
      <c r="B1303" t="str">
        <f t="shared" si="20"/>
        <v/>
      </c>
    </row>
    <row r="1304" spans="2:2" x14ac:dyDescent="0.2">
      <c r="B1304" t="str">
        <f t="shared" si="20"/>
        <v/>
      </c>
    </row>
    <row r="1305" spans="2:2" x14ac:dyDescent="0.2">
      <c r="B1305" t="str">
        <f t="shared" si="20"/>
        <v/>
      </c>
    </row>
    <row r="1306" spans="2:2" x14ac:dyDescent="0.2">
      <c r="B1306" t="str">
        <f t="shared" si="20"/>
        <v/>
      </c>
    </row>
    <row r="1307" spans="2:2" x14ac:dyDescent="0.2">
      <c r="B1307" t="str">
        <f t="shared" si="20"/>
        <v/>
      </c>
    </row>
    <row r="1308" spans="2:2" x14ac:dyDescent="0.2">
      <c r="B1308" t="str">
        <f t="shared" si="20"/>
        <v/>
      </c>
    </row>
    <row r="1309" spans="2:2" x14ac:dyDescent="0.2">
      <c r="B1309" t="str">
        <f t="shared" si="20"/>
        <v/>
      </c>
    </row>
    <row r="1310" spans="2:2" x14ac:dyDescent="0.2">
      <c r="B1310" t="str">
        <f t="shared" si="20"/>
        <v/>
      </c>
    </row>
    <row r="1311" spans="2:2" x14ac:dyDescent="0.2">
      <c r="B1311" t="str">
        <f t="shared" si="20"/>
        <v/>
      </c>
    </row>
    <row r="1312" spans="2:2" x14ac:dyDescent="0.2">
      <c r="B1312" t="str">
        <f t="shared" si="20"/>
        <v/>
      </c>
    </row>
    <row r="1313" spans="2:2" x14ac:dyDescent="0.2">
      <c r="B1313" t="str">
        <f t="shared" si="20"/>
        <v/>
      </c>
    </row>
    <row r="1314" spans="2:2" x14ac:dyDescent="0.2">
      <c r="B1314" t="str">
        <f t="shared" si="20"/>
        <v/>
      </c>
    </row>
    <row r="1315" spans="2:2" x14ac:dyDescent="0.2">
      <c r="B1315" t="str">
        <f t="shared" si="20"/>
        <v/>
      </c>
    </row>
    <row r="1316" spans="2:2" x14ac:dyDescent="0.2">
      <c r="B1316" t="str">
        <f t="shared" si="20"/>
        <v/>
      </c>
    </row>
    <row r="1317" spans="2:2" x14ac:dyDescent="0.2">
      <c r="B1317" t="str">
        <f t="shared" si="20"/>
        <v/>
      </c>
    </row>
    <row r="1318" spans="2:2" x14ac:dyDescent="0.2">
      <c r="B1318" t="str">
        <f t="shared" si="20"/>
        <v/>
      </c>
    </row>
    <row r="1319" spans="2:2" x14ac:dyDescent="0.2">
      <c r="B1319" t="str">
        <f t="shared" si="20"/>
        <v/>
      </c>
    </row>
    <row r="1320" spans="2:2" x14ac:dyDescent="0.2">
      <c r="B1320" t="str">
        <f t="shared" si="20"/>
        <v/>
      </c>
    </row>
    <row r="1321" spans="2:2" x14ac:dyDescent="0.2">
      <c r="B1321" t="str">
        <f t="shared" si="20"/>
        <v/>
      </c>
    </row>
    <row r="1322" spans="2:2" x14ac:dyDescent="0.2">
      <c r="B1322" t="str">
        <f t="shared" si="20"/>
        <v/>
      </c>
    </row>
    <row r="1323" spans="2:2" x14ac:dyDescent="0.2">
      <c r="B1323" t="str">
        <f t="shared" si="20"/>
        <v/>
      </c>
    </row>
    <row r="1324" spans="2:2" x14ac:dyDescent="0.2">
      <c r="B1324" t="str">
        <f t="shared" si="20"/>
        <v/>
      </c>
    </row>
    <row r="1325" spans="2:2" x14ac:dyDescent="0.2">
      <c r="B1325" t="str">
        <f t="shared" si="20"/>
        <v/>
      </c>
    </row>
    <row r="1326" spans="2:2" x14ac:dyDescent="0.2">
      <c r="B1326" t="str">
        <f t="shared" si="20"/>
        <v/>
      </c>
    </row>
    <row r="1327" spans="2:2" x14ac:dyDescent="0.2">
      <c r="B1327" t="str">
        <f t="shared" si="20"/>
        <v/>
      </c>
    </row>
    <row r="1328" spans="2:2" x14ac:dyDescent="0.2">
      <c r="B1328" t="str">
        <f t="shared" si="20"/>
        <v/>
      </c>
    </row>
    <row r="1329" spans="2:2" x14ac:dyDescent="0.2">
      <c r="B1329" t="str">
        <f t="shared" si="20"/>
        <v/>
      </c>
    </row>
    <row r="1330" spans="2:2" x14ac:dyDescent="0.2">
      <c r="B1330" t="str">
        <f t="shared" si="20"/>
        <v/>
      </c>
    </row>
    <row r="1331" spans="2:2" x14ac:dyDescent="0.2">
      <c r="B1331" t="str">
        <f t="shared" si="20"/>
        <v/>
      </c>
    </row>
    <row r="1332" spans="2:2" x14ac:dyDescent="0.2">
      <c r="B1332" t="str">
        <f t="shared" si="20"/>
        <v/>
      </c>
    </row>
    <row r="1333" spans="2:2" x14ac:dyDescent="0.2">
      <c r="B1333" t="str">
        <f t="shared" si="20"/>
        <v/>
      </c>
    </row>
    <row r="1334" spans="2:2" x14ac:dyDescent="0.2">
      <c r="B1334" t="str">
        <f t="shared" si="20"/>
        <v/>
      </c>
    </row>
    <row r="1335" spans="2:2" x14ac:dyDescent="0.2">
      <c r="B1335" t="str">
        <f t="shared" si="20"/>
        <v/>
      </c>
    </row>
    <row r="1336" spans="2:2" x14ac:dyDescent="0.2">
      <c r="B1336" t="str">
        <f t="shared" si="20"/>
        <v/>
      </c>
    </row>
    <row r="1337" spans="2:2" x14ac:dyDescent="0.2">
      <c r="B1337" t="str">
        <f t="shared" si="20"/>
        <v/>
      </c>
    </row>
    <row r="1338" spans="2:2" x14ac:dyDescent="0.2">
      <c r="B1338" t="str">
        <f t="shared" si="20"/>
        <v/>
      </c>
    </row>
    <row r="1339" spans="2:2" x14ac:dyDescent="0.2">
      <c r="B1339" t="str">
        <f t="shared" si="20"/>
        <v/>
      </c>
    </row>
    <row r="1340" spans="2:2" x14ac:dyDescent="0.2">
      <c r="B1340" t="str">
        <f t="shared" si="20"/>
        <v/>
      </c>
    </row>
    <row r="1341" spans="2:2" x14ac:dyDescent="0.2">
      <c r="B1341" t="str">
        <f t="shared" si="20"/>
        <v/>
      </c>
    </row>
    <row r="1342" spans="2:2" x14ac:dyDescent="0.2">
      <c r="B1342" t="str">
        <f t="shared" si="20"/>
        <v/>
      </c>
    </row>
    <row r="1343" spans="2:2" x14ac:dyDescent="0.2">
      <c r="B1343" t="str">
        <f t="shared" si="20"/>
        <v/>
      </c>
    </row>
    <row r="1344" spans="2:2" x14ac:dyDescent="0.2">
      <c r="B1344" t="str">
        <f t="shared" si="20"/>
        <v/>
      </c>
    </row>
    <row r="1345" spans="2:2" x14ac:dyDescent="0.2">
      <c r="B1345" t="str">
        <f t="shared" si="20"/>
        <v/>
      </c>
    </row>
    <row r="1346" spans="2:2" x14ac:dyDescent="0.2">
      <c r="B1346" t="str">
        <f t="shared" si="20"/>
        <v/>
      </c>
    </row>
    <row r="1347" spans="2:2" x14ac:dyDescent="0.2">
      <c r="B1347" t="str">
        <f t="shared" si="20"/>
        <v/>
      </c>
    </row>
    <row r="1348" spans="2:2" x14ac:dyDescent="0.2">
      <c r="B1348" t="str">
        <f t="shared" si="20"/>
        <v/>
      </c>
    </row>
    <row r="1349" spans="2:2" x14ac:dyDescent="0.2">
      <c r="B1349" t="str">
        <f t="shared" ref="B1349:B1412" si="21">IF(OR(ISBLANK(C1349),C1349="Grand Total"),"",VLOOKUP(C1349,tRank,3,FALSE))</f>
        <v/>
      </c>
    </row>
    <row r="1350" spans="2:2" x14ac:dyDescent="0.2">
      <c r="B1350" t="str">
        <f t="shared" si="21"/>
        <v/>
      </c>
    </row>
    <row r="1351" spans="2:2" x14ac:dyDescent="0.2">
      <c r="B1351" t="str">
        <f t="shared" si="21"/>
        <v/>
      </c>
    </row>
    <row r="1352" spans="2:2" x14ac:dyDescent="0.2">
      <c r="B1352" t="str">
        <f t="shared" si="21"/>
        <v/>
      </c>
    </row>
    <row r="1353" spans="2:2" x14ac:dyDescent="0.2">
      <c r="B1353" t="str">
        <f t="shared" si="21"/>
        <v/>
      </c>
    </row>
    <row r="1354" spans="2:2" x14ac:dyDescent="0.2">
      <c r="B1354" t="str">
        <f t="shared" si="21"/>
        <v/>
      </c>
    </row>
    <row r="1355" spans="2:2" x14ac:dyDescent="0.2">
      <c r="B1355" t="str">
        <f t="shared" si="21"/>
        <v/>
      </c>
    </row>
    <row r="1356" spans="2:2" x14ac:dyDescent="0.2">
      <c r="B1356" t="str">
        <f t="shared" si="21"/>
        <v/>
      </c>
    </row>
    <row r="1357" spans="2:2" x14ac:dyDescent="0.2">
      <c r="B1357" t="str">
        <f t="shared" si="21"/>
        <v/>
      </c>
    </row>
    <row r="1358" spans="2:2" x14ac:dyDescent="0.2">
      <c r="B1358" t="str">
        <f t="shared" si="21"/>
        <v/>
      </c>
    </row>
    <row r="1359" spans="2:2" x14ac:dyDescent="0.2">
      <c r="B1359" t="str">
        <f t="shared" si="21"/>
        <v/>
      </c>
    </row>
    <row r="1360" spans="2:2" x14ac:dyDescent="0.2">
      <c r="B1360" t="str">
        <f t="shared" si="21"/>
        <v/>
      </c>
    </row>
    <row r="1361" spans="2:2" x14ac:dyDescent="0.2">
      <c r="B1361" t="str">
        <f t="shared" si="21"/>
        <v/>
      </c>
    </row>
    <row r="1362" spans="2:2" x14ac:dyDescent="0.2">
      <c r="B1362" t="str">
        <f t="shared" si="21"/>
        <v/>
      </c>
    </row>
    <row r="1363" spans="2:2" x14ac:dyDescent="0.2">
      <c r="B1363" t="str">
        <f t="shared" si="21"/>
        <v/>
      </c>
    </row>
    <row r="1364" spans="2:2" x14ac:dyDescent="0.2">
      <c r="B1364" t="str">
        <f t="shared" si="21"/>
        <v/>
      </c>
    </row>
    <row r="1365" spans="2:2" x14ac:dyDescent="0.2">
      <c r="B1365" t="str">
        <f t="shared" si="21"/>
        <v/>
      </c>
    </row>
    <row r="1366" spans="2:2" x14ac:dyDescent="0.2">
      <c r="B1366" t="str">
        <f t="shared" si="21"/>
        <v/>
      </c>
    </row>
    <row r="1367" spans="2:2" x14ac:dyDescent="0.2">
      <c r="B1367" t="str">
        <f t="shared" si="21"/>
        <v/>
      </c>
    </row>
    <row r="1368" spans="2:2" x14ac:dyDescent="0.2">
      <c r="B1368" t="str">
        <f t="shared" si="21"/>
        <v/>
      </c>
    </row>
    <row r="1369" spans="2:2" x14ac:dyDescent="0.2">
      <c r="B1369" t="str">
        <f t="shared" si="21"/>
        <v/>
      </c>
    </row>
    <row r="1370" spans="2:2" x14ac:dyDescent="0.2">
      <c r="B1370" t="str">
        <f t="shared" si="21"/>
        <v/>
      </c>
    </row>
    <row r="1371" spans="2:2" x14ac:dyDescent="0.2">
      <c r="B1371" t="str">
        <f t="shared" si="21"/>
        <v/>
      </c>
    </row>
    <row r="1372" spans="2:2" x14ac:dyDescent="0.2">
      <c r="B1372" t="str">
        <f t="shared" si="21"/>
        <v/>
      </c>
    </row>
    <row r="1373" spans="2:2" x14ac:dyDescent="0.2">
      <c r="B1373" t="str">
        <f t="shared" si="21"/>
        <v/>
      </c>
    </row>
    <row r="1374" spans="2:2" x14ac:dyDescent="0.2">
      <c r="B1374" t="str">
        <f t="shared" si="21"/>
        <v/>
      </c>
    </row>
    <row r="1375" spans="2:2" x14ac:dyDescent="0.2">
      <c r="B1375" t="str">
        <f t="shared" si="21"/>
        <v/>
      </c>
    </row>
    <row r="1376" spans="2:2" x14ac:dyDescent="0.2">
      <c r="B1376" t="str">
        <f t="shared" si="21"/>
        <v/>
      </c>
    </row>
    <row r="1377" spans="2:2" x14ac:dyDescent="0.2">
      <c r="B1377" t="str">
        <f t="shared" si="21"/>
        <v/>
      </c>
    </row>
    <row r="1378" spans="2:2" x14ac:dyDescent="0.2">
      <c r="B1378" t="str">
        <f t="shared" si="21"/>
        <v/>
      </c>
    </row>
    <row r="1379" spans="2:2" x14ac:dyDescent="0.2">
      <c r="B1379" t="str">
        <f t="shared" si="21"/>
        <v/>
      </c>
    </row>
    <row r="1380" spans="2:2" x14ac:dyDescent="0.2">
      <c r="B1380" t="str">
        <f t="shared" si="21"/>
        <v/>
      </c>
    </row>
    <row r="1381" spans="2:2" x14ac:dyDescent="0.2">
      <c r="B1381" t="str">
        <f t="shared" si="21"/>
        <v/>
      </c>
    </row>
    <row r="1382" spans="2:2" x14ac:dyDescent="0.2">
      <c r="B1382" t="str">
        <f t="shared" si="21"/>
        <v/>
      </c>
    </row>
    <row r="1383" spans="2:2" x14ac:dyDescent="0.2">
      <c r="B1383" t="str">
        <f t="shared" si="21"/>
        <v/>
      </c>
    </row>
    <row r="1384" spans="2:2" x14ac:dyDescent="0.2">
      <c r="B1384" t="str">
        <f t="shared" si="21"/>
        <v/>
      </c>
    </row>
    <row r="1385" spans="2:2" x14ac:dyDescent="0.2">
      <c r="B1385" t="str">
        <f t="shared" si="21"/>
        <v/>
      </c>
    </row>
    <row r="1386" spans="2:2" x14ac:dyDescent="0.2">
      <c r="B1386" t="str">
        <f t="shared" si="21"/>
        <v/>
      </c>
    </row>
    <row r="1387" spans="2:2" x14ac:dyDescent="0.2">
      <c r="B1387" t="str">
        <f t="shared" si="21"/>
        <v/>
      </c>
    </row>
    <row r="1388" spans="2:2" x14ac:dyDescent="0.2">
      <c r="B1388" t="str">
        <f t="shared" si="21"/>
        <v/>
      </c>
    </row>
    <row r="1389" spans="2:2" x14ac:dyDescent="0.2">
      <c r="B1389" t="str">
        <f t="shared" si="21"/>
        <v/>
      </c>
    </row>
    <row r="1390" spans="2:2" x14ac:dyDescent="0.2">
      <c r="B1390" t="str">
        <f t="shared" si="21"/>
        <v/>
      </c>
    </row>
    <row r="1391" spans="2:2" x14ac:dyDescent="0.2">
      <c r="B1391" t="str">
        <f t="shared" si="21"/>
        <v/>
      </c>
    </row>
    <row r="1392" spans="2:2" x14ac:dyDescent="0.2">
      <c r="B1392" t="str">
        <f t="shared" si="21"/>
        <v/>
      </c>
    </row>
    <row r="1393" spans="2:2" x14ac:dyDescent="0.2">
      <c r="B1393" t="str">
        <f t="shared" si="21"/>
        <v/>
      </c>
    </row>
    <row r="1394" spans="2:2" x14ac:dyDescent="0.2">
      <c r="B1394" t="str">
        <f t="shared" si="21"/>
        <v/>
      </c>
    </row>
    <row r="1395" spans="2:2" x14ac:dyDescent="0.2">
      <c r="B1395" t="str">
        <f t="shared" si="21"/>
        <v/>
      </c>
    </row>
    <row r="1396" spans="2:2" x14ac:dyDescent="0.2">
      <c r="B1396" t="str">
        <f t="shared" si="21"/>
        <v/>
      </c>
    </row>
    <row r="1397" spans="2:2" x14ac:dyDescent="0.2">
      <c r="B1397" t="str">
        <f t="shared" si="21"/>
        <v/>
      </c>
    </row>
    <row r="1398" spans="2:2" x14ac:dyDescent="0.2">
      <c r="B1398" t="str">
        <f t="shared" si="21"/>
        <v/>
      </c>
    </row>
    <row r="1399" spans="2:2" x14ac:dyDescent="0.2">
      <c r="B1399" t="str">
        <f t="shared" si="21"/>
        <v/>
      </c>
    </row>
    <row r="1400" spans="2:2" x14ac:dyDescent="0.2">
      <c r="B1400" t="str">
        <f t="shared" si="21"/>
        <v/>
      </c>
    </row>
    <row r="1401" spans="2:2" x14ac:dyDescent="0.2">
      <c r="B1401" t="str">
        <f t="shared" si="21"/>
        <v/>
      </c>
    </row>
    <row r="1402" spans="2:2" x14ac:dyDescent="0.2">
      <c r="B1402" t="str">
        <f t="shared" si="21"/>
        <v/>
      </c>
    </row>
    <row r="1403" spans="2:2" x14ac:dyDescent="0.2">
      <c r="B1403" t="str">
        <f t="shared" si="21"/>
        <v/>
      </c>
    </row>
    <row r="1404" spans="2:2" x14ac:dyDescent="0.2">
      <c r="B1404" t="str">
        <f t="shared" si="21"/>
        <v/>
      </c>
    </row>
    <row r="1405" spans="2:2" x14ac:dyDescent="0.2">
      <c r="B1405" t="str">
        <f t="shared" si="21"/>
        <v/>
      </c>
    </row>
    <row r="1406" spans="2:2" x14ac:dyDescent="0.2">
      <c r="B1406" t="str">
        <f t="shared" si="21"/>
        <v/>
      </c>
    </row>
    <row r="1407" spans="2:2" x14ac:dyDescent="0.2">
      <c r="B1407" t="str">
        <f t="shared" si="21"/>
        <v/>
      </c>
    </row>
    <row r="1408" spans="2:2" x14ac:dyDescent="0.2">
      <c r="B1408" t="str">
        <f t="shared" si="21"/>
        <v/>
      </c>
    </row>
    <row r="1409" spans="2:2" x14ac:dyDescent="0.2">
      <c r="B1409" t="str">
        <f t="shared" si="21"/>
        <v/>
      </c>
    </row>
    <row r="1410" spans="2:2" x14ac:dyDescent="0.2">
      <c r="B1410" t="str">
        <f t="shared" si="21"/>
        <v/>
      </c>
    </row>
    <row r="1411" spans="2:2" x14ac:dyDescent="0.2">
      <c r="B1411" t="str">
        <f t="shared" si="21"/>
        <v/>
      </c>
    </row>
    <row r="1412" spans="2:2" x14ac:dyDescent="0.2">
      <c r="B1412" t="str">
        <f t="shared" si="21"/>
        <v/>
      </c>
    </row>
    <row r="1413" spans="2:2" x14ac:dyDescent="0.2">
      <c r="B1413" t="str">
        <f t="shared" ref="B1413:B1476" si="22">IF(OR(ISBLANK(C1413),C1413="Grand Total"),"",VLOOKUP(C1413,tRank,3,FALSE))</f>
        <v/>
      </c>
    </row>
    <row r="1414" spans="2:2" x14ac:dyDescent="0.2">
      <c r="B1414" t="str">
        <f t="shared" si="22"/>
        <v/>
      </c>
    </row>
    <row r="1415" spans="2:2" x14ac:dyDescent="0.2">
      <c r="B1415" t="str">
        <f t="shared" si="22"/>
        <v/>
      </c>
    </row>
    <row r="1416" spans="2:2" x14ac:dyDescent="0.2">
      <c r="B1416" t="str">
        <f t="shared" si="22"/>
        <v/>
      </c>
    </row>
    <row r="1417" spans="2:2" x14ac:dyDescent="0.2">
      <c r="B1417" t="str">
        <f t="shared" si="22"/>
        <v/>
      </c>
    </row>
    <row r="1418" spans="2:2" x14ac:dyDescent="0.2">
      <c r="B1418" t="str">
        <f t="shared" si="22"/>
        <v/>
      </c>
    </row>
    <row r="1419" spans="2:2" x14ac:dyDescent="0.2">
      <c r="B1419" t="str">
        <f t="shared" si="22"/>
        <v/>
      </c>
    </row>
    <row r="1420" spans="2:2" x14ac:dyDescent="0.2">
      <c r="B1420" t="str">
        <f t="shared" si="22"/>
        <v/>
      </c>
    </row>
    <row r="1421" spans="2:2" x14ac:dyDescent="0.2">
      <c r="B1421" t="str">
        <f t="shared" si="22"/>
        <v/>
      </c>
    </row>
    <row r="1422" spans="2:2" x14ac:dyDescent="0.2">
      <c r="B1422" t="str">
        <f t="shared" si="22"/>
        <v/>
      </c>
    </row>
    <row r="1423" spans="2:2" x14ac:dyDescent="0.2">
      <c r="B1423" t="str">
        <f t="shared" si="22"/>
        <v/>
      </c>
    </row>
    <row r="1424" spans="2:2" x14ac:dyDescent="0.2">
      <c r="B1424" t="str">
        <f t="shared" si="22"/>
        <v/>
      </c>
    </row>
    <row r="1425" spans="2:2" x14ac:dyDescent="0.2">
      <c r="B1425" t="str">
        <f t="shared" si="22"/>
        <v/>
      </c>
    </row>
    <row r="1426" spans="2:2" x14ac:dyDescent="0.2">
      <c r="B1426" t="str">
        <f t="shared" si="22"/>
        <v/>
      </c>
    </row>
    <row r="1427" spans="2:2" x14ac:dyDescent="0.2">
      <c r="B1427" t="str">
        <f t="shared" si="22"/>
        <v/>
      </c>
    </row>
    <row r="1428" spans="2:2" x14ac:dyDescent="0.2">
      <c r="B1428" t="str">
        <f t="shared" si="22"/>
        <v/>
      </c>
    </row>
    <row r="1429" spans="2:2" x14ac:dyDescent="0.2">
      <c r="B1429" t="str">
        <f t="shared" si="22"/>
        <v/>
      </c>
    </row>
    <row r="1430" spans="2:2" x14ac:dyDescent="0.2">
      <c r="B1430" t="str">
        <f t="shared" si="22"/>
        <v/>
      </c>
    </row>
    <row r="1431" spans="2:2" x14ac:dyDescent="0.2">
      <c r="B1431" t="str">
        <f t="shared" si="22"/>
        <v/>
      </c>
    </row>
    <row r="1432" spans="2:2" x14ac:dyDescent="0.2">
      <c r="B1432" t="str">
        <f t="shared" si="22"/>
        <v/>
      </c>
    </row>
    <row r="1433" spans="2:2" x14ac:dyDescent="0.2">
      <c r="B1433" t="str">
        <f t="shared" si="22"/>
        <v/>
      </c>
    </row>
    <row r="1434" spans="2:2" x14ac:dyDescent="0.2">
      <c r="B1434" t="str">
        <f t="shared" si="22"/>
        <v/>
      </c>
    </row>
    <row r="1435" spans="2:2" x14ac:dyDescent="0.2">
      <c r="B1435" t="str">
        <f t="shared" si="22"/>
        <v/>
      </c>
    </row>
    <row r="1436" spans="2:2" x14ac:dyDescent="0.2">
      <c r="B1436" t="str">
        <f t="shared" si="22"/>
        <v/>
      </c>
    </row>
    <row r="1437" spans="2:2" x14ac:dyDescent="0.2">
      <c r="B1437" t="str">
        <f t="shared" si="22"/>
        <v/>
      </c>
    </row>
    <row r="1438" spans="2:2" x14ac:dyDescent="0.2">
      <c r="B1438" t="str">
        <f t="shared" si="22"/>
        <v/>
      </c>
    </row>
    <row r="1439" spans="2:2" x14ac:dyDescent="0.2">
      <c r="B1439" t="str">
        <f t="shared" si="22"/>
        <v/>
      </c>
    </row>
    <row r="1440" spans="2:2" x14ac:dyDescent="0.2">
      <c r="B1440" t="str">
        <f t="shared" si="22"/>
        <v/>
      </c>
    </row>
    <row r="1441" spans="2:2" x14ac:dyDescent="0.2">
      <c r="B1441" t="str">
        <f t="shared" si="22"/>
        <v/>
      </c>
    </row>
    <row r="1442" spans="2:2" x14ac:dyDescent="0.2">
      <c r="B1442" t="str">
        <f t="shared" si="22"/>
        <v/>
      </c>
    </row>
    <row r="1443" spans="2:2" x14ac:dyDescent="0.2">
      <c r="B1443" t="str">
        <f t="shared" si="22"/>
        <v/>
      </c>
    </row>
    <row r="1444" spans="2:2" x14ac:dyDescent="0.2">
      <c r="B1444" t="str">
        <f t="shared" si="22"/>
        <v/>
      </c>
    </row>
    <row r="1445" spans="2:2" x14ac:dyDescent="0.2">
      <c r="B1445" t="str">
        <f t="shared" si="22"/>
        <v/>
      </c>
    </row>
    <row r="1446" spans="2:2" x14ac:dyDescent="0.2">
      <c r="B1446" t="str">
        <f t="shared" si="22"/>
        <v/>
      </c>
    </row>
    <row r="1447" spans="2:2" x14ac:dyDescent="0.2">
      <c r="B1447" t="str">
        <f t="shared" si="22"/>
        <v/>
      </c>
    </row>
    <row r="1448" spans="2:2" x14ac:dyDescent="0.2">
      <c r="B1448" t="str">
        <f t="shared" si="22"/>
        <v/>
      </c>
    </row>
    <row r="1449" spans="2:2" x14ac:dyDescent="0.2">
      <c r="B1449" t="str">
        <f t="shared" si="22"/>
        <v/>
      </c>
    </row>
    <row r="1450" spans="2:2" x14ac:dyDescent="0.2">
      <c r="B1450" t="str">
        <f t="shared" si="22"/>
        <v/>
      </c>
    </row>
    <row r="1451" spans="2:2" x14ac:dyDescent="0.2">
      <c r="B1451" t="str">
        <f t="shared" si="22"/>
        <v/>
      </c>
    </row>
    <row r="1452" spans="2:2" x14ac:dyDescent="0.2">
      <c r="B1452" t="str">
        <f t="shared" si="22"/>
        <v/>
      </c>
    </row>
    <row r="1453" spans="2:2" x14ac:dyDescent="0.2">
      <c r="B1453" t="str">
        <f t="shared" si="22"/>
        <v/>
      </c>
    </row>
    <row r="1454" spans="2:2" x14ac:dyDescent="0.2">
      <c r="B1454" t="str">
        <f t="shared" si="22"/>
        <v/>
      </c>
    </row>
    <row r="1455" spans="2:2" x14ac:dyDescent="0.2">
      <c r="B1455" t="str">
        <f t="shared" si="22"/>
        <v/>
      </c>
    </row>
    <row r="1456" spans="2:2" x14ac:dyDescent="0.2">
      <c r="B1456" t="str">
        <f t="shared" si="22"/>
        <v/>
      </c>
    </row>
    <row r="1457" spans="2:2" x14ac:dyDescent="0.2">
      <c r="B1457" t="str">
        <f t="shared" si="22"/>
        <v/>
      </c>
    </row>
    <row r="1458" spans="2:2" x14ac:dyDescent="0.2">
      <c r="B1458" t="str">
        <f t="shared" si="22"/>
        <v/>
      </c>
    </row>
    <row r="1459" spans="2:2" x14ac:dyDescent="0.2">
      <c r="B1459" t="str">
        <f t="shared" si="22"/>
        <v/>
      </c>
    </row>
    <row r="1460" spans="2:2" x14ac:dyDescent="0.2">
      <c r="B1460" t="str">
        <f t="shared" si="22"/>
        <v/>
      </c>
    </row>
    <row r="1461" spans="2:2" x14ac:dyDescent="0.2">
      <c r="B1461" t="str">
        <f t="shared" si="22"/>
        <v/>
      </c>
    </row>
    <row r="1462" spans="2:2" x14ac:dyDescent="0.2">
      <c r="B1462" t="str">
        <f t="shared" si="22"/>
        <v/>
      </c>
    </row>
    <row r="1463" spans="2:2" x14ac:dyDescent="0.2">
      <c r="B1463" t="str">
        <f t="shared" si="22"/>
        <v/>
      </c>
    </row>
    <row r="1464" spans="2:2" x14ac:dyDescent="0.2">
      <c r="B1464" t="str">
        <f t="shared" si="22"/>
        <v/>
      </c>
    </row>
    <row r="1465" spans="2:2" x14ac:dyDescent="0.2">
      <c r="B1465" t="str">
        <f t="shared" si="22"/>
        <v/>
      </c>
    </row>
    <row r="1466" spans="2:2" x14ac:dyDescent="0.2">
      <c r="B1466" t="str">
        <f t="shared" si="22"/>
        <v/>
      </c>
    </row>
    <row r="1467" spans="2:2" x14ac:dyDescent="0.2">
      <c r="B1467" t="str">
        <f t="shared" si="22"/>
        <v/>
      </c>
    </row>
    <row r="1468" spans="2:2" x14ac:dyDescent="0.2">
      <c r="B1468" t="str">
        <f t="shared" si="22"/>
        <v/>
      </c>
    </row>
    <row r="1469" spans="2:2" x14ac:dyDescent="0.2">
      <c r="B1469" t="str">
        <f t="shared" si="22"/>
        <v/>
      </c>
    </row>
    <row r="1470" spans="2:2" x14ac:dyDescent="0.2">
      <c r="B1470" t="str">
        <f t="shared" si="22"/>
        <v/>
      </c>
    </row>
    <row r="1471" spans="2:2" x14ac:dyDescent="0.2">
      <c r="B1471" t="str">
        <f t="shared" si="22"/>
        <v/>
      </c>
    </row>
    <row r="1472" spans="2:2" x14ac:dyDescent="0.2">
      <c r="B1472" t="str">
        <f t="shared" si="22"/>
        <v/>
      </c>
    </row>
    <row r="1473" spans="2:2" x14ac:dyDescent="0.2">
      <c r="B1473" t="str">
        <f t="shared" si="22"/>
        <v/>
      </c>
    </row>
    <row r="1474" spans="2:2" x14ac:dyDescent="0.2">
      <c r="B1474" t="str">
        <f t="shared" si="22"/>
        <v/>
      </c>
    </row>
    <row r="1475" spans="2:2" x14ac:dyDescent="0.2">
      <c r="B1475" t="str">
        <f t="shared" si="22"/>
        <v/>
      </c>
    </row>
    <row r="1476" spans="2:2" x14ac:dyDescent="0.2">
      <c r="B1476" t="str">
        <f t="shared" si="22"/>
        <v/>
      </c>
    </row>
    <row r="1477" spans="2:2" x14ac:dyDescent="0.2">
      <c r="B1477" t="str">
        <f t="shared" ref="B1477:B1540" si="23">IF(OR(ISBLANK(C1477),C1477="Grand Total"),"",VLOOKUP(C1477,tRank,3,FALSE))</f>
        <v/>
      </c>
    </row>
    <row r="1478" spans="2:2" x14ac:dyDescent="0.2">
      <c r="B1478" t="str">
        <f t="shared" si="23"/>
        <v/>
      </c>
    </row>
    <row r="1479" spans="2:2" x14ac:dyDescent="0.2">
      <c r="B1479" t="str">
        <f t="shared" si="23"/>
        <v/>
      </c>
    </row>
    <row r="1480" spans="2:2" x14ac:dyDescent="0.2">
      <c r="B1480" t="str">
        <f t="shared" si="23"/>
        <v/>
      </c>
    </row>
    <row r="1481" spans="2:2" x14ac:dyDescent="0.2">
      <c r="B1481" t="str">
        <f t="shared" si="23"/>
        <v/>
      </c>
    </row>
    <row r="1482" spans="2:2" x14ac:dyDescent="0.2">
      <c r="B1482" t="str">
        <f t="shared" si="23"/>
        <v/>
      </c>
    </row>
    <row r="1483" spans="2:2" x14ac:dyDescent="0.2">
      <c r="B1483" t="str">
        <f t="shared" si="23"/>
        <v/>
      </c>
    </row>
    <row r="1484" spans="2:2" x14ac:dyDescent="0.2">
      <c r="B1484" t="str">
        <f t="shared" si="23"/>
        <v/>
      </c>
    </row>
    <row r="1485" spans="2:2" x14ac:dyDescent="0.2">
      <c r="B1485" t="str">
        <f t="shared" si="23"/>
        <v/>
      </c>
    </row>
    <row r="1486" spans="2:2" x14ac:dyDescent="0.2">
      <c r="B1486" t="str">
        <f t="shared" si="23"/>
        <v/>
      </c>
    </row>
    <row r="1487" spans="2:2" x14ac:dyDescent="0.2">
      <c r="B1487" t="str">
        <f t="shared" si="23"/>
        <v/>
      </c>
    </row>
    <row r="1488" spans="2:2" x14ac:dyDescent="0.2">
      <c r="B1488" t="str">
        <f t="shared" si="23"/>
        <v/>
      </c>
    </row>
    <row r="1489" spans="2:2" x14ac:dyDescent="0.2">
      <c r="B1489" t="str">
        <f t="shared" si="23"/>
        <v/>
      </c>
    </row>
    <row r="1490" spans="2:2" x14ac:dyDescent="0.2">
      <c r="B1490" t="str">
        <f t="shared" si="23"/>
        <v/>
      </c>
    </row>
    <row r="1491" spans="2:2" x14ac:dyDescent="0.2">
      <c r="B1491" t="str">
        <f t="shared" si="23"/>
        <v/>
      </c>
    </row>
    <row r="1492" spans="2:2" x14ac:dyDescent="0.2">
      <c r="B1492" t="str">
        <f t="shared" si="23"/>
        <v/>
      </c>
    </row>
    <row r="1493" spans="2:2" x14ac:dyDescent="0.2">
      <c r="B1493" t="str">
        <f t="shared" si="23"/>
        <v/>
      </c>
    </row>
    <row r="1494" spans="2:2" x14ac:dyDescent="0.2">
      <c r="B1494" t="str">
        <f t="shared" si="23"/>
        <v/>
      </c>
    </row>
    <row r="1495" spans="2:2" x14ac:dyDescent="0.2">
      <c r="B1495" t="str">
        <f t="shared" si="23"/>
        <v/>
      </c>
    </row>
    <row r="1496" spans="2:2" x14ac:dyDescent="0.2">
      <c r="B1496" t="str">
        <f t="shared" si="23"/>
        <v/>
      </c>
    </row>
    <row r="1497" spans="2:2" x14ac:dyDescent="0.2">
      <c r="B1497" t="str">
        <f t="shared" si="23"/>
        <v/>
      </c>
    </row>
    <row r="1498" spans="2:2" x14ac:dyDescent="0.2">
      <c r="B1498" t="str">
        <f t="shared" si="23"/>
        <v/>
      </c>
    </row>
    <row r="1499" spans="2:2" x14ac:dyDescent="0.2">
      <c r="B1499" t="str">
        <f t="shared" si="23"/>
        <v/>
      </c>
    </row>
    <row r="1500" spans="2:2" x14ac:dyDescent="0.2">
      <c r="B1500" t="str">
        <f t="shared" si="23"/>
        <v/>
      </c>
    </row>
    <row r="1501" spans="2:2" x14ac:dyDescent="0.2">
      <c r="B1501" t="str">
        <f t="shared" si="23"/>
        <v/>
      </c>
    </row>
    <row r="1502" spans="2:2" x14ac:dyDescent="0.2">
      <c r="B1502" t="str">
        <f t="shared" si="23"/>
        <v/>
      </c>
    </row>
    <row r="1503" spans="2:2" x14ac:dyDescent="0.2">
      <c r="B1503" t="str">
        <f t="shared" si="23"/>
        <v/>
      </c>
    </row>
    <row r="1504" spans="2:2" x14ac:dyDescent="0.2">
      <c r="B1504" t="str">
        <f t="shared" si="23"/>
        <v/>
      </c>
    </row>
    <row r="1505" spans="2:2" x14ac:dyDescent="0.2">
      <c r="B1505" t="str">
        <f t="shared" si="23"/>
        <v/>
      </c>
    </row>
    <row r="1506" spans="2:2" x14ac:dyDescent="0.2">
      <c r="B1506" t="str">
        <f t="shared" si="23"/>
        <v/>
      </c>
    </row>
    <row r="1507" spans="2:2" x14ac:dyDescent="0.2">
      <c r="B1507" t="str">
        <f t="shared" si="23"/>
        <v/>
      </c>
    </row>
    <row r="1508" spans="2:2" x14ac:dyDescent="0.2">
      <c r="B1508" t="str">
        <f t="shared" si="23"/>
        <v/>
      </c>
    </row>
    <row r="1509" spans="2:2" x14ac:dyDescent="0.2">
      <c r="B1509" t="str">
        <f t="shared" si="23"/>
        <v/>
      </c>
    </row>
    <row r="1510" spans="2:2" x14ac:dyDescent="0.2">
      <c r="B1510" t="str">
        <f t="shared" si="23"/>
        <v/>
      </c>
    </row>
    <row r="1511" spans="2:2" x14ac:dyDescent="0.2">
      <c r="B1511" t="str">
        <f t="shared" si="23"/>
        <v/>
      </c>
    </row>
    <row r="1512" spans="2:2" x14ac:dyDescent="0.2">
      <c r="B1512" t="str">
        <f t="shared" si="23"/>
        <v/>
      </c>
    </row>
    <row r="1513" spans="2:2" x14ac:dyDescent="0.2">
      <c r="B1513" t="str">
        <f t="shared" si="23"/>
        <v/>
      </c>
    </row>
    <row r="1514" spans="2:2" x14ac:dyDescent="0.2">
      <c r="B1514" t="str">
        <f t="shared" si="23"/>
        <v/>
      </c>
    </row>
    <row r="1515" spans="2:2" x14ac:dyDescent="0.2">
      <c r="B1515" t="str">
        <f t="shared" si="23"/>
        <v/>
      </c>
    </row>
    <row r="1516" spans="2:2" x14ac:dyDescent="0.2">
      <c r="B1516" t="str">
        <f t="shared" si="23"/>
        <v/>
      </c>
    </row>
    <row r="1517" spans="2:2" x14ac:dyDescent="0.2">
      <c r="B1517" t="str">
        <f t="shared" si="23"/>
        <v/>
      </c>
    </row>
    <row r="1518" spans="2:2" x14ac:dyDescent="0.2">
      <c r="B1518" t="str">
        <f t="shared" si="23"/>
        <v/>
      </c>
    </row>
    <row r="1519" spans="2:2" x14ac:dyDescent="0.2">
      <c r="B1519" t="str">
        <f t="shared" si="23"/>
        <v/>
      </c>
    </row>
    <row r="1520" spans="2:2" x14ac:dyDescent="0.2">
      <c r="B1520" t="str">
        <f t="shared" si="23"/>
        <v/>
      </c>
    </row>
    <row r="1521" spans="2:2" x14ac:dyDescent="0.2">
      <c r="B1521" t="str">
        <f t="shared" si="23"/>
        <v/>
      </c>
    </row>
    <row r="1522" spans="2:2" x14ac:dyDescent="0.2">
      <c r="B1522" t="str">
        <f t="shared" si="23"/>
        <v/>
      </c>
    </row>
    <row r="1523" spans="2:2" x14ac:dyDescent="0.2">
      <c r="B1523" t="str">
        <f t="shared" si="23"/>
        <v/>
      </c>
    </row>
    <row r="1524" spans="2:2" x14ac:dyDescent="0.2">
      <c r="B1524" t="str">
        <f t="shared" si="23"/>
        <v/>
      </c>
    </row>
    <row r="1525" spans="2:2" x14ac:dyDescent="0.2">
      <c r="B1525" t="str">
        <f t="shared" si="23"/>
        <v/>
      </c>
    </row>
    <row r="1526" spans="2:2" x14ac:dyDescent="0.2">
      <c r="B1526" t="str">
        <f t="shared" si="23"/>
        <v/>
      </c>
    </row>
    <row r="1527" spans="2:2" x14ac:dyDescent="0.2">
      <c r="B1527" t="str">
        <f t="shared" si="23"/>
        <v/>
      </c>
    </row>
    <row r="1528" spans="2:2" x14ac:dyDescent="0.2">
      <c r="B1528" t="str">
        <f t="shared" si="23"/>
        <v/>
      </c>
    </row>
    <row r="1529" spans="2:2" x14ac:dyDescent="0.2">
      <c r="B1529" t="str">
        <f t="shared" si="23"/>
        <v/>
      </c>
    </row>
    <row r="1530" spans="2:2" x14ac:dyDescent="0.2">
      <c r="B1530" t="str">
        <f t="shared" si="23"/>
        <v/>
      </c>
    </row>
    <row r="1531" spans="2:2" x14ac:dyDescent="0.2">
      <c r="B1531" t="str">
        <f t="shared" si="23"/>
        <v/>
      </c>
    </row>
    <row r="1532" spans="2:2" x14ac:dyDescent="0.2">
      <c r="B1532" t="str">
        <f t="shared" si="23"/>
        <v/>
      </c>
    </row>
    <row r="1533" spans="2:2" x14ac:dyDescent="0.2">
      <c r="B1533" t="str">
        <f t="shared" si="23"/>
        <v/>
      </c>
    </row>
    <row r="1534" spans="2:2" x14ac:dyDescent="0.2">
      <c r="B1534" t="str">
        <f t="shared" si="23"/>
        <v/>
      </c>
    </row>
    <row r="1535" spans="2:2" x14ac:dyDescent="0.2">
      <c r="B1535" t="str">
        <f t="shared" si="23"/>
        <v/>
      </c>
    </row>
    <row r="1536" spans="2:2" x14ac:dyDescent="0.2">
      <c r="B1536" t="str">
        <f t="shared" si="23"/>
        <v/>
      </c>
    </row>
    <row r="1537" spans="2:2" x14ac:dyDescent="0.2">
      <c r="B1537" t="str">
        <f t="shared" si="23"/>
        <v/>
      </c>
    </row>
    <row r="1538" spans="2:2" x14ac:dyDescent="0.2">
      <c r="B1538" t="str">
        <f t="shared" si="23"/>
        <v/>
      </c>
    </row>
    <row r="1539" spans="2:2" x14ac:dyDescent="0.2">
      <c r="B1539" t="str">
        <f t="shared" si="23"/>
        <v/>
      </c>
    </row>
    <row r="1540" spans="2:2" x14ac:dyDescent="0.2">
      <c r="B1540" t="str">
        <f t="shared" si="23"/>
        <v/>
      </c>
    </row>
    <row r="1541" spans="2:2" x14ac:dyDescent="0.2">
      <c r="B1541" t="str">
        <f t="shared" ref="B1541:B1604" si="24">IF(OR(ISBLANK(C1541),C1541="Grand Total"),"",VLOOKUP(C1541,tRank,3,FALSE))</f>
        <v/>
      </c>
    </row>
    <row r="1542" spans="2:2" x14ac:dyDescent="0.2">
      <c r="B1542" t="str">
        <f t="shared" si="24"/>
        <v/>
      </c>
    </row>
    <row r="1543" spans="2:2" x14ac:dyDescent="0.2">
      <c r="B1543" t="str">
        <f t="shared" si="24"/>
        <v/>
      </c>
    </row>
    <row r="1544" spans="2:2" x14ac:dyDescent="0.2">
      <c r="B1544" t="str">
        <f t="shared" si="24"/>
        <v/>
      </c>
    </row>
    <row r="1545" spans="2:2" x14ac:dyDescent="0.2">
      <c r="B1545" t="str">
        <f t="shared" si="24"/>
        <v/>
      </c>
    </row>
    <row r="1546" spans="2:2" x14ac:dyDescent="0.2">
      <c r="B1546" t="str">
        <f t="shared" si="24"/>
        <v/>
      </c>
    </row>
    <row r="1547" spans="2:2" x14ac:dyDescent="0.2">
      <c r="B1547" t="str">
        <f t="shared" si="24"/>
        <v/>
      </c>
    </row>
    <row r="1548" spans="2:2" x14ac:dyDescent="0.2">
      <c r="B1548" t="str">
        <f t="shared" si="24"/>
        <v/>
      </c>
    </row>
    <row r="1549" spans="2:2" x14ac:dyDescent="0.2">
      <c r="B1549" t="str">
        <f t="shared" si="24"/>
        <v/>
      </c>
    </row>
    <row r="1550" spans="2:2" x14ac:dyDescent="0.2">
      <c r="B1550" t="str">
        <f t="shared" si="24"/>
        <v/>
      </c>
    </row>
    <row r="1551" spans="2:2" x14ac:dyDescent="0.2">
      <c r="B1551" t="str">
        <f t="shared" si="24"/>
        <v/>
      </c>
    </row>
    <row r="1552" spans="2:2" x14ac:dyDescent="0.2">
      <c r="B1552" t="str">
        <f t="shared" si="24"/>
        <v/>
      </c>
    </row>
    <row r="1553" spans="2:2" x14ac:dyDescent="0.2">
      <c r="B1553" t="str">
        <f t="shared" si="24"/>
        <v/>
      </c>
    </row>
    <row r="1554" spans="2:2" x14ac:dyDescent="0.2">
      <c r="B1554" t="str">
        <f t="shared" si="24"/>
        <v/>
      </c>
    </row>
    <row r="1555" spans="2:2" x14ac:dyDescent="0.2">
      <c r="B1555" t="str">
        <f t="shared" si="24"/>
        <v/>
      </c>
    </row>
    <row r="1556" spans="2:2" x14ac:dyDescent="0.2">
      <c r="B1556" t="str">
        <f t="shared" si="24"/>
        <v/>
      </c>
    </row>
    <row r="1557" spans="2:2" x14ac:dyDescent="0.2">
      <c r="B1557" t="str">
        <f t="shared" si="24"/>
        <v/>
      </c>
    </row>
    <row r="1558" spans="2:2" x14ac:dyDescent="0.2">
      <c r="B1558" t="str">
        <f t="shared" si="24"/>
        <v/>
      </c>
    </row>
    <row r="1559" spans="2:2" x14ac:dyDescent="0.2">
      <c r="B1559" t="str">
        <f t="shared" si="24"/>
        <v/>
      </c>
    </row>
    <row r="1560" spans="2:2" x14ac:dyDescent="0.2">
      <c r="B1560" t="str">
        <f t="shared" si="24"/>
        <v/>
      </c>
    </row>
    <row r="1561" spans="2:2" x14ac:dyDescent="0.2">
      <c r="B1561" t="str">
        <f t="shared" si="24"/>
        <v/>
      </c>
    </row>
    <row r="1562" spans="2:2" x14ac:dyDescent="0.2">
      <c r="B1562" t="str">
        <f t="shared" si="24"/>
        <v/>
      </c>
    </row>
    <row r="1563" spans="2:2" x14ac:dyDescent="0.2">
      <c r="B1563" t="str">
        <f t="shared" si="24"/>
        <v/>
      </c>
    </row>
    <row r="1564" spans="2:2" x14ac:dyDescent="0.2">
      <c r="B1564" t="str">
        <f t="shared" si="24"/>
        <v/>
      </c>
    </row>
    <row r="1565" spans="2:2" x14ac:dyDescent="0.2">
      <c r="B1565" t="str">
        <f t="shared" si="24"/>
        <v/>
      </c>
    </row>
    <row r="1566" spans="2:2" x14ac:dyDescent="0.2">
      <c r="B1566" t="str">
        <f t="shared" si="24"/>
        <v/>
      </c>
    </row>
    <row r="1567" spans="2:2" x14ac:dyDescent="0.2">
      <c r="B1567" t="str">
        <f t="shared" si="24"/>
        <v/>
      </c>
    </row>
    <row r="1568" spans="2:2" x14ac:dyDescent="0.2">
      <c r="B1568" t="str">
        <f t="shared" si="24"/>
        <v/>
      </c>
    </row>
    <row r="1569" spans="2:2" x14ac:dyDescent="0.2">
      <c r="B1569" t="str">
        <f t="shared" si="24"/>
        <v/>
      </c>
    </row>
    <row r="1570" spans="2:2" x14ac:dyDescent="0.2">
      <c r="B1570" t="str">
        <f t="shared" si="24"/>
        <v/>
      </c>
    </row>
    <row r="1571" spans="2:2" x14ac:dyDescent="0.2">
      <c r="B1571" t="str">
        <f t="shared" si="24"/>
        <v/>
      </c>
    </row>
    <row r="1572" spans="2:2" x14ac:dyDescent="0.2">
      <c r="B1572" t="str">
        <f t="shared" si="24"/>
        <v/>
      </c>
    </row>
    <row r="1573" spans="2:2" x14ac:dyDescent="0.2">
      <c r="B1573" t="str">
        <f t="shared" si="24"/>
        <v/>
      </c>
    </row>
    <row r="1574" spans="2:2" x14ac:dyDescent="0.2">
      <c r="B1574" t="str">
        <f t="shared" si="24"/>
        <v/>
      </c>
    </row>
    <row r="1575" spans="2:2" x14ac:dyDescent="0.2">
      <c r="B1575" t="str">
        <f t="shared" si="24"/>
        <v/>
      </c>
    </row>
    <row r="1576" spans="2:2" x14ac:dyDescent="0.2">
      <c r="B1576" t="str">
        <f t="shared" si="24"/>
        <v/>
      </c>
    </row>
    <row r="1577" spans="2:2" x14ac:dyDescent="0.2">
      <c r="B1577" t="str">
        <f t="shared" si="24"/>
        <v/>
      </c>
    </row>
    <row r="1578" spans="2:2" x14ac:dyDescent="0.2">
      <c r="B1578" t="str">
        <f t="shared" si="24"/>
        <v/>
      </c>
    </row>
    <row r="1579" spans="2:2" x14ac:dyDescent="0.2">
      <c r="B1579" t="str">
        <f t="shared" si="24"/>
        <v/>
      </c>
    </row>
    <row r="1580" spans="2:2" x14ac:dyDescent="0.2">
      <c r="B1580" t="str">
        <f t="shared" si="24"/>
        <v/>
      </c>
    </row>
    <row r="1581" spans="2:2" x14ac:dyDescent="0.2">
      <c r="B1581" t="str">
        <f t="shared" si="24"/>
        <v/>
      </c>
    </row>
    <row r="1582" spans="2:2" x14ac:dyDescent="0.2">
      <c r="B1582" t="str">
        <f t="shared" si="24"/>
        <v/>
      </c>
    </row>
    <row r="1583" spans="2:2" x14ac:dyDescent="0.2">
      <c r="B1583" t="str">
        <f t="shared" si="24"/>
        <v/>
      </c>
    </row>
    <row r="1584" spans="2:2" x14ac:dyDescent="0.2">
      <c r="B1584" t="str">
        <f t="shared" si="24"/>
        <v/>
      </c>
    </row>
    <row r="1585" spans="2:2" x14ac:dyDescent="0.2">
      <c r="B1585" t="str">
        <f t="shared" si="24"/>
        <v/>
      </c>
    </row>
    <row r="1586" spans="2:2" x14ac:dyDescent="0.2">
      <c r="B1586" t="str">
        <f t="shared" si="24"/>
        <v/>
      </c>
    </row>
    <row r="1587" spans="2:2" x14ac:dyDescent="0.2">
      <c r="B1587" t="str">
        <f t="shared" si="24"/>
        <v/>
      </c>
    </row>
    <row r="1588" spans="2:2" x14ac:dyDescent="0.2">
      <c r="B1588" t="str">
        <f t="shared" si="24"/>
        <v/>
      </c>
    </row>
    <row r="1589" spans="2:2" x14ac:dyDescent="0.2">
      <c r="B1589" t="str">
        <f t="shared" si="24"/>
        <v/>
      </c>
    </row>
    <row r="1590" spans="2:2" x14ac:dyDescent="0.2">
      <c r="B1590" t="str">
        <f t="shared" si="24"/>
        <v/>
      </c>
    </row>
    <row r="1591" spans="2:2" x14ac:dyDescent="0.2">
      <c r="B1591" t="str">
        <f t="shared" si="24"/>
        <v/>
      </c>
    </row>
    <row r="1592" spans="2:2" x14ac:dyDescent="0.2">
      <c r="B1592" t="str">
        <f t="shared" si="24"/>
        <v/>
      </c>
    </row>
    <row r="1593" spans="2:2" x14ac:dyDescent="0.2">
      <c r="B1593" t="str">
        <f t="shared" si="24"/>
        <v/>
      </c>
    </row>
    <row r="1594" spans="2:2" x14ac:dyDescent="0.2">
      <c r="B1594" t="str">
        <f t="shared" si="24"/>
        <v/>
      </c>
    </row>
    <row r="1595" spans="2:2" x14ac:dyDescent="0.2">
      <c r="B1595" t="str">
        <f t="shared" si="24"/>
        <v/>
      </c>
    </row>
    <row r="1596" spans="2:2" x14ac:dyDescent="0.2">
      <c r="B1596" t="str">
        <f t="shared" si="24"/>
        <v/>
      </c>
    </row>
    <row r="1597" spans="2:2" x14ac:dyDescent="0.2">
      <c r="B1597" t="str">
        <f t="shared" si="24"/>
        <v/>
      </c>
    </row>
    <row r="1598" spans="2:2" x14ac:dyDescent="0.2">
      <c r="B1598" t="str">
        <f t="shared" si="24"/>
        <v/>
      </c>
    </row>
    <row r="1599" spans="2:2" x14ac:dyDescent="0.2">
      <c r="B1599" t="str">
        <f t="shared" si="24"/>
        <v/>
      </c>
    </row>
    <row r="1600" spans="2:2" x14ac:dyDescent="0.2">
      <c r="B1600" t="str">
        <f t="shared" si="24"/>
        <v/>
      </c>
    </row>
    <row r="1601" spans="2:2" x14ac:dyDescent="0.2">
      <c r="B1601" t="str">
        <f t="shared" si="24"/>
        <v/>
      </c>
    </row>
    <row r="1602" spans="2:2" x14ac:dyDescent="0.2">
      <c r="B1602" t="str">
        <f t="shared" si="24"/>
        <v/>
      </c>
    </row>
    <row r="1603" spans="2:2" x14ac:dyDescent="0.2">
      <c r="B1603" t="str">
        <f t="shared" si="24"/>
        <v/>
      </c>
    </row>
    <row r="1604" spans="2:2" x14ac:dyDescent="0.2">
      <c r="B1604" t="str">
        <f t="shared" si="24"/>
        <v/>
      </c>
    </row>
    <row r="1605" spans="2:2" x14ac:dyDescent="0.2">
      <c r="B1605" t="str">
        <f t="shared" ref="B1605:B1624" si="25">IF(OR(ISBLANK(C1605),C1605="Grand Total"),"",VLOOKUP(C1605,tRank,3,FALSE))</f>
        <v/>
      </c>
    </row>
    <row r="1606" spans="2:2" x14ac:dyDescent="0.2">
      <c r="B1606" t="str">
        <f t="shared" si="25"/>
        <v/>
      </c>
    </row>
    <row r="1607" spans="2:2" x14ac:dyDescent="0.2">
      <c r="B1607" t="str">
        <f t="shared" si="25"/>
        <v/>
      </c>
    </row>
    <row r="1608" spans="2:2" x14ac:dyDescent="0.2">
      <c r="B1608" t="str">
        <f t="shared" si="25"/>
        <v/>
      </c>
    </row>
    <row r="1609" spans="2:2" x14ac:dyDescent="0.2">
      <c r="B1609" t="str">
        <f t="shared" si="25"/>
        <v/>
      </c>
    </row>
    <row r="1610" spans="2:2" x14ac:dyDescent="0.2">
      <c r="B1610" t="str">
        <f t="shared" si="25"/>
        <v/>
      </c>
    </row>
    <row r="1611" spans="2:2" x14ac:dyDescent="0.2">
      <c r="B1611" t="str">
        <f t="shared" si="25"/>
        <v/>
      </c>
    </row>
    <row r="1612" spans="2:2" x14ac:dyDescent="0.2">
      <c r="B1612" t="str">
        <f t="shared" si="25"/>
        <v/>
      </c>
    </row>
    <row r="1613" spans="2:2" x14ac:dyDescent="0.2">
      <c r="B1613" t="str">
        <f t="shared" si="25"/>
        <v/>
      </c>
    </row>
    <row r="1614" spans="2:2" x14ac:dyDescent="0.2">
      <c r="B1614" t="str">
        <f t="shared" si="25"/>
        <v/>
      </c>
    </row>
    <row r="1615" spans="2:2" x14ac:dyDescent="0.2">
      <c r="B1615" t="str">
        <f t="shared" si="25"/>
        <v/>
      </c>
    </row>
    <row r="1616" spans="2:2" x14ac:dyDescent="0.2">
      <c r="B1616" t="str">
        <f t="shared" si="25"/>
        <v/>
      </c>
    </row>
    <row r="1617" spans="2:2" x14ac:dyDescent="0.2">
      <c r="B1617" t="str">
        <f t="shared" si="25"/>
        <v/>
      </c>
    </row>
    <row r="1618" spans="2:2" x14ac:dyDescent="0.2">
      <c r="B1618" t="str">
        <f t="shared" si="25"/>
        <v/>
      </c>
    </row>
    <row r="1619" spans="2:2" x14ac:dyDescent="0.2">
      <c r="B1619" t="str">
        <f t="shared" si="25"/>
        <v/>
      </c>
    </row>
    <row r="1620" spans="2:2" x14ac:dyDescent="0.2">
      <c r="B1620" t="str">
        <f t="shared" si="25"/>
        <v/>
      </c>
    </row>
    <row r="1621" spans="2:2" x14ac:dyDescent="0.2">
      <c r="B1621" t="str">
        <f t="shared" si="25"/>
        <v/>
      </c>
    </row>
    <row r="1622" spans="2:2" x14ac:dyDescent="0.2">
      <c r="B1622" t="str">
        <f t="shared" si="25"/>
        <v/>
      </c>
    </row>
    <row r="1623" spans="2:2" x14ac:dyDescent="0.2">
      <c r="B1623" t="str">
        <f t="shared" si="25"/>
        <v/>
      </c>
    </row>
    <row r="1624" spans="2:2" x14ac:dyDescent="0.2">
      <c r="B1624" t="str">
        <f t="shared" si="25"/>
        <v/>
      </c>
    </row>
  </sheetData>
  <conditionalFormatting pivot="1" sqref="J4:J782">
    <cfRule type="colorScale" priority="6">
      <colorScale>
        <cfvo type="num" val="0"/>
        <cfvo type="percentile" val="50"/>
        <cfvo type="num" val="1"/>
        <color rgb="FFF8696B"/>
        <color rgb="FFFFEB84"/>
        <color rgb="FF63BE7B"/>
      </colorScale>
    </cfRule>
  </conditionalFormatting>
  <conditionalFormatting sqref="B4:B1624">
    <cfRule type="expression" dxfId="3" priority="5">
      <formula>IF(ISNUMBER(B4),TRUE,FALSE)</formula>
    </cfRule>
  </conditionalFormatting>
  <conditionalFormatting pivot="1" sqref="H4:H782">
    <cfRule type="dataBar" priority="4">
      <dataBar>
        <cfvo type="num" val="0"/>
        <cfvo type="formula" val="HighScore"/>
        <color rgb="FF008AEF"/>
      </dataBar>
      <extLst>
        <ext xmlns:x14="http://schemas.microsoft.com/office/spreadsheetml/2009/9/main" uri="{B025F937-C7B1-47D3-B67F-A62EFF666E3E}">
          <x14:id>{27673CFE-2D79-41B8-AEB2-B7AF68AB8C04}</x14:id>
        </ext>
      </extLst>
    </cfRule>
  </conditionalFormatting>
  <conditionalFormatting pivot="1" sqref="I4:I782">
    <cfRule type="dataBar" priority="3">
      <dataBar>
        <cfvo type="num" val="0"/>
        <cfvo type="num" val="HighScore"/>
        <color rgb="FFD6007B"/>
      </dataBar>
      <extLst>
        <ext xmlns:x14="http://schemas.microsoft.com/office/spreadsheetml/2009/9/main" uri="{B025F937-C7B1-47D3-B67F-A62EFF666E3E}">
          <x14:id>{032472DD-D287-4C0D-8E11-AF0DEA8494DC}</x14:id>
        </ext>
      </extLst>
    </cfRule>
  </conditionalFormatting>
  <conditionalFormatting sqref="C4:C2000">
    <cfRule type="expression" dxfId="2" priority="1">
      <formula>AND(NOT(ISBLANK($C$1)),NOT(ISERROR(FIND(UPPER($C$1),UPPER(C4)))))</formula>
    </cfRule>
  </conditionalFormatting>
  <pageMargins left="0.7" right="0.7" top="0.75" bottom="0.75" header="0.3" footer="0.3"/>
  <pageSetup paperSize="9" orientation="portrait" r:id="rId2"/>
  <legacyDrawing r:id="rId3"/>
  <extLst>
    <ext xmlns:x14="http://schemas.microsoft.com/office/spreadsheetml/2009/9/main" uri="{78C0D931-6437-407d-A8EE-F0AAD7539E65}">
      <x14:conditionalFormattings>
        <x14:conditionalFormatting xmlns:xm="http://schemas.microsoft.com/office/excel/2006/main" pivot="1">
          <x14:cfRule type="dataBar" id="{27673CFE-2D79-41B8-AEB2-B7AF68AB8C04}">
            <x14:dataBar minLength="0" maxLength="100" border="1" negativeBarBorderColorSameAsPositive="0">
              <x14:cfvo type="num">
                <xm:f>0</xm:f>
              </x14:cfvo>
              <x14:cfvo type="formula">
                <xm:f>HighScore</xm:f>
              </x14:cfvo>
              <x14:borderColor rgb="FF008AEF"/>
              <x14:negativeFillColor rgb="FFFF0000"/>
              <x14:negativeBorderColor rgb="FFFF0000"/>
              <x14:axisColor rgb="FF000000"/>
            </x14:dataBar>
          </x14:cfRule>
          <xm:sqref>H4:H782</xm:sqref>
        </x14:conditionalFormatting>
        <x14:conditionalFormatting xmlns:xm="http://schemas.microsoft.com/office/excel/2006/main" pivot="1">
          <x14:cfRule type="dataBar" id="{032472DD-D287-4C0D-8E11-AF0DEA8494DC}">
            <x14:dataBar minLength="0" maxLength="100" border="1" negativeBarBorderColorSameAsPositive="0">
              <x14:cfvo type="num">
                <xm:f>0</xm:f>
              </x14:cfvo>
              <x14:cfvo type="num">
                <xm:f>HighScore</xm:f>
              </x14:cfvo>
              <x14:borderColor rgb="FFD6007B"/>
              <x14:negativeFillColor rgb="FFFF0000"/>
              <x14:negativeBorderColor rgb="FFFF0000"/>
              <x14:axisColor rgb="FF000000"/>
            </x14:dataBar>
          </x14:cfRule>
          <xm:sqref>I4:I782</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3" tint="0.79998168889431442"/>
  </sheetPr>
  <dimension ref="B1:E52"/>
  <sheetViews>
    <sheetView workbookViewId="0">
      <pane ySplit="4" topLeftCell="A29" activePane="bottomLeft" state="frozen"/>
      <selection pane="bottomLeft" activeCell="H28" sqref="H28"/>
    </sheetView>
  </sheetViews>
  <sheetFormatPr baseColWidth="10" defaultColWidth="8.83203125" defaultRowHeight="15" x14ac:dyDescent="0.2"/>
  <cols>
    <col min="1" max="1" width="3.33203125" customWidth="1"/>
    <col min="2" max="2" width="11.83203125" bestFit="1" customWidth="1"/>
    <col min="3" max="3" width="34.83203125" bestFit="1" customWidth="1"/>
    <col min="4" max="4" width="26.5" bestFit="1" customWidth="1"/>
    <col min="5" max="6" width="18.6640625" customWidth="1"/>
  </cols>
  <sheetData>
    <row r="1" spans="2:5" ht="273.75" customHeight="1" x14ac:dyDescent="0.2"/>
    <row r="2" spans="2:5" x14ac:dyDescent="0.2">
      <c r="B2" s="3" t="s">
        <v>69</v>
      </c>
      <c r="C2" s="3" t="s">
        <v>12</v>
      </c>
    </row>
    <row r="3" spans="2:5" x14ac:dyDescent="0.2">
      <c r="B3" s="3" t="s">
        <v>81</v>
      </c>
      <c r="C3" t="s">
        <v>18</v>
      </c>
      <c r="D3" t="s">
        <v>110</v>
      </c>
      <c r="E3" t="s">
        <v>202</v>
      </c>
    </row>
    <row r="4" spans="2:5" x14ac:dyDescent="0.2">
      <c r="B4" t="s">
        <v>511</v>
      </c>
      <c r="C4" s="63">
        <v>2</v>
      </c>
      <c r="D4" s="63">
        <v>0</v>
      </c>
      <c r="E4" s="63">
        <v>2</v>
      </c>
    </row>
    <row r="5" spans="2:5" x14ac:dyDescent="0.2">
      <c r="B5" t="s">
        <v>139</v>
      </c>
      <c r="C5" s="63">
        <v>3</v>
      </c>
      <c r="D5" s="63">
        <v>0</v>
      </c>
      <c r="E5" s="63">
        <v>3</v>
      </c>
    </row>
    <row r="6" spans="2:5" x14ac:dyDescent="0.2">
      <c r="B6" t="s">
        <v>141</v>
      </c>
      <c r="C6" s="63">
        <v>9</v>
      </c>
      <c r="D6" s="63">
        <v>0</v>
      </c>
      <c r="E6" s="63">
        <v>9</v>
      </c>
    </row>
    <row r="7" spans="2:5" x14ac:dyDescent="0.2">
      <c r="B7" t="s">
        <v>82</v>
      </c>
      <c r="C7" s="63">
        <v>11</v>
      </c>
      <c r="D7" s="63">
        <v>0</v>
      </c>
      <c r="E7" s="63">
        <v>11</v>
      </c>
    </row>
    <row r="8" spans="2:5" x14ac:dyDescent="0.2">
      <c r="B8" t="s">
        <v>418</v>
      </c>
      <c r="C8" s="63">
        <v>20</v>
      </c>
      <c r="D8" s="63">
        <v>0</v>
      </c>
      <c r="E8" s="63">
        <v>20</v>
      </c>
    </row>
    <row r="9" spans="2:5" x14ac:dyDescent="0.2">
      <c r="B9" t="s">
        <v>83</v>
      </c>
      <c r="C9" s="63">
        <v>17</v>
      </c>
      <c r="D9" s="63">
        <v>0</v>
      </c>
      <c r="E9" s="63">
        <v>17</v>
      </c>
    </row>
    <row r="10" spans="2:5" x14ac:dyDescent="0.2">
      <c r="B10" t="s">
        <v>84</v>
      </c>
      <c r="C10" s="63">
        <v>25</v>
      </c>
      <c r="D10" s="63">
        <v>1</v>
      </c>
      <c r="E10" s="63">
        <v>26</v>
      </c>
    </row>
    <row r="11" spans="2:5" x14ac:dyDescent="0.2">
      <c r="B11" t="s">
        <v>85</v>
      </c>
      <c r="C11" s="63">
        <v>34</v>
      </c>
      <c r="D11" s="63">
        <v>0</v>
      </c>
      <c r="E11" s="63">
        <v>34</v>
      </c>
    </row>
    <row r="12" spans="2:5" x14ac:dyDescent="0.2">
      <c r="B12" t="s">
        <v>86</v>
      </c>
      <c r="C12" s="63">
        <v>13</v>
      </c>
      <c r="D12" s="63">
        <v>0</v>
      </c>
      <c r="E12" s="63">
        <v>13</v>
      </c>
    </row>
    <row r="13" spans="2:5" x14ac:dyDescent="0.2">
      <c r="B13" t="s">
        <v>87</v>
      </c>
      <c r="C13" s="63">
        <v>36</v>
      </c>
      <c r="D13" s="63">
        <v>1</v>
      </c>
      <c r="E13" s="63">
        <v>37</v>
      </c>
    </row>
    <row r="14" spans="2:5" x14ac:dyDescent="0.2">
      <c r="B14" t="s">
        <v>140</v>
      </c>
      <c r="C14" s="63">
        <v>27</v>
      </c>
      <c r="D14" s="63">
        <v>1</v>
      </c>
      <c r="E14" s="63">
        <v>28</v>
      </c>
    </row>
    <row r="15" spans="2:5" x14ac:dyDescent="0.2">
      <c r="B15" t="s">
        <v>88</v>
      </c>
      <c r="C15" s="63">
        <v>33</v>
      </c>
      <c r="D15" s="63">
        <v>1</v>
      </c>
      <c r="E15" s="63">
        <v>34</v>
      </c>
    </row>
    <row r="16" spans="2:5" x14ac:dyDescent="0.2">
      <c r="B16" t="s">
        <v>89</v>
      </c>
      <c r="C16" s="63">
        <v>34</v>
      </c>
      <c r="D16" s="63">
        <v>4</v>
      </c>
      <c r="E16" s="63">
        <v>38</v>
      </c>
    </row>
    <row r="17" spans="2:5" x14ac:dyDescent="0.2">
      <c r="B17" t="s">
        <v>90</v>
      </c>
      <c r="C17" s="63">
        <v>41</v>
      </c>
      <c r="D17" s="63">
        <v>1</v>
      </c>
      <c r="E17" s="63">
        <v>42</v>
      </c>
    </row>
    <row r="18" spans="2:5" x14ac:dyDescent="0.2">
      <c r="B18" t="s">
        <v>91</v>
      </c>
      <c r="C18" s="63">
        <v>35</v>
      </c>
      <c r="D18" s="63">
        <v>3</v>
      </c>
      <c r="E18" s="63">
        <v>38</v>
      </c>
    </row>
    <row r="19" spans="2:5" x14ac:dyDescent="0.2">
      <c r="B19" t="s">
        <v>92</v>
      </c>
      <c r="C19" s="63">
        <v>28</v>
      </c>
      <c r="D19" s="63">
        <v>2</v>
      </c>
      <c r="E19" s="63">
        <v>30</v>
      </c>
    </row>
    <row r="20" spans="2:5" x14ac:dyDescent="0.2">
      <c r="B20" t="s">
        <v>93</v>
      </c>
      <c r="C20" s="63">
        <v>27</v>
      </c>
      <c r="D20" s="63">
        <v>1</v>
      </c>
      <c r="E20" s="63">
        <v>28</v>
      </c>
    </row>
    <row r="21" spans="2:5" x14ac:dyDescent="0.2">
      <c r="B21" t="s">
        <v>94</v>
      </c>
      <c r="C21" s="63">
        <v>25</v>
      </c>
      <c r="D21" s="63">
        <v>3</v>
      </c>
      <c r="E21" s="63">
        <v>28</v>
      </c>
    </row>
    <row r="22" spans="2:5" x14ac:dyDescent="0.2">
      <c r="B22" t="s">
        <v>95</v>
      </c>
      <c r="C22" s="63">
        <v>18</v>
      </c>
      <c r="D22" s="63">
        <v>3</v>
      </c>
      <c r="E22" s="63">
        <v>21</v>
      </c>
    </row>
    <row r="23" spans="2:5" x14ac:dyDescent="0.2">
      <c r="B23" t="s">
        <v>96</v>
      </c>
      <c r="C23" s="63">
        <v>23</v>
      </c>
      <c r="D23" s="63">
        <v>10</v>
      </c>
      <c r="E23" s="63">
        <v>33</v>
      </c>
    </row>
    <row r="24" spans="2:5" x14ac:dyDescent="0.2">
      <c r="B24" t="s">
        <v>419</v>
      </c>
      <c r="C24" s="63">
        <v>19</v>
      </c>
      <c r="D24" s="63">
        <v>3</v>
      </c>
      <c r="E24" s="63">
        <v>22</v>
      </c>
    </row>
    <row r="25" spans="2:5" x14ac:dyDescent="0.2">
      <c r="B25" t="s">
        <v>97</v>
      </c>
      <c r="C25" s="63">
        <v>15</v>
      </c>
      <c r="D25" s="63">
        <v>7</v>
      </c>
      <c r="E25" s="63">
        <v>22</v>
      </c>
    </row>
    <row r="26" spans="2:5" x14ac:dyDescent="0.2">
      <c r="B26" t="s">
        <v>420</v>
      </c>
      <c r="C26" s="63">
        <v>10</v>
      </c>
      <c r="D26" s="63">
        <v>7</v>
      </c>
      <c r="E26" s="63">
        <v>17</v>
      </c>
    </row>
    <row r="27" spans="2:5" x14ac:dyDescent="0.2">
      <c r="B27" t="s">
        <v>98</v>
      </c>
      <c r="C27" s="63">
        <v>18</v>
      </c>
      <c r="D27" s="63">
        <v>6</v>
      </c>
      <c r="E27" s="63">
        <v>24</v>
      </c>
    </row>
    <row r="28" spans="2:5" x14ac:dyDescent="0.2">
      <c r="B28" t="s">
        <v>99</v>
      </c>
      <c r="C28" s="63">
        <v>18</v>
      </c>
      <c r="D28" s="63">
        <v>3</v>
      </c>
      <c r="E28" s="63">
        <v>21</v>
      </c>
    </row>
    <row r="29" spans="2:5" x14ac:dyDescent="0.2">
      <c r="B29" t="s">
        <v>200</v>
      </c>
      <c r="C29" s="63">
        <v>11</v>
      </c>
      <c r="D29" s="63">
        <v>5</v>
      </c>
      <c r="E29" s="63">
        <v>16</v>
      </c>
    </row>
    <row r="30" spans="2:5" x14ac:dyDescent="0.2">
      <c r="B30" t="s">
        <v>100</v>
      </c>
      <c r="C30" s="63">
        <v>7</v>
      </c>
      <c r="D30" s="63">
        <v>4</v>
      </c>
      <c r="E30" s="63">
        <v>11</v>
      </c>
    </row>
    <row r="31" spans="2:5" x14ac:dyDescent="0.2">
      <c r="B31" t="s">
        <v>195</v>
      </c>
      <c r="C31" s="63">
        <v>8</v>
      </c>
      <c r="D31" s="63">
        <v>3</v>
      </c>
      <c r="E31" s="63">
        <v>11</v>
      </c>
    </row>
    <row r="32" spans="2:5" x14ac:dyDescent="0.2">
      <c r="B32" t="s">
        <v>196</v>
      </c>
      <c r="C32" s="63">
        <v>8</v>
      </c>
      <c r="D32" s="63">
        <v>4</v>
      </c>
      <c r="E32" s="63">
        <v>12</v>
      </c>
    </row>
    <row r="33" spans="2:5" x14ac:dyDescent="0.2">
      <c r="B33" t="s">
        <v>421</v>
      </c>
      <c r="C33" s="63">
        <v>8</v>
      </c>
      <c r="D33" s="63">
        <v>2</v>
      </c>
      <c r="E33" s="63">
        <v>10</v>
      </c>
    </row>
    <row r="34" spans="2:5" x14ac:dyDescent="0.2">
      <c r="B34" t="s">
        <v>197</v>
      </c>
      <c r="C34" s="63">
        <v>5</v>
      </c>
      <c r="D34" s="63">
        <v>2</v>
      </c>
      <c r="E34" s="63">
        <v>7</v>
      </c>
    </row>
    <row r="35" spans="2:5" x14ac:dyDescent="0.2">
      <c r="B35" t="s">
        <v>422</v>
      </c>
      <c r="C35" s="63">
        <v>8</v>
      </c>
      <c r="D35" s="63">
        <v>1</v>
      </c>
      <c r="E35" s="63">
        <v>9</v>
      </c>
    </row>
    <row r="36" spans="2:5" x14ac:dyDescent="0.2">
      <c r="B36" t="s">
        <v>423</v>
      </c>
      <c r="C36" s="63">
        <v>4</v>
      </c>
      <c r="D36" s="63">
        <v>6</v>
      </c>
      <c r="E36" s="63">
        <v>10</v>
      </c>
    </row>
    <row r="37" spans="2:5" x14ac:dyDescent="0.2">
      <c r="B37" t="s">
        <v>424</v>
      </c>
      <c r="C37" s="63">
        <v>11</v>
      </c>
      <c r="D37" s="63">
        <v>2</v>
      </c>
      <c r="E37" s="63">
        <v>13</v>
      </c>
    </row>
    <row r="38" spans="2:5" x14ac:dyDescent="0.2">
      <c r="B38" t="s">
        <v>865</v>
      </c>
      <c r="C38" s="63">
        <v>1</v>
      </c>
      <c r="D38" s="63">
        <v>1</v>
      </c>
      <c r="E38" s="63">
        <v>2</v>
      </c>
    </row>
    <row r="39" spans="2:5" x14ac:dyDescent="0.2">
      <c r="B39" t="s">
        <v>425</v>
      </c>
      <c r="C39" s="63">
        <v>7</v>
      </c>
      <c r="D39" s="63">
        <v>2</v>
      </c>
      <c r="E39" s="63">
        <v>9</v>
      </c>
    </row>
    <row r="40" spans="2:5" x14ac:dyDescent="0.2">
      <c r="B40" t="s">
        <v>198</v>
      </c>
      <c r="C40" s="63">
        <v>4</v>
      </c>
      <c r="D40" s="63">
        <v>2</v>
      </c>
      <c r="E40" s="63">
        <v>6</v>
      </c>
    </row>
    <row r="41" spans="2:5" x14ac:dyDescent="0.2">
      <c r="B41" t="s">
        <v>216</v>
      </c>
      <c r="C41" s="63">
        <v>4</v>
      </c>
      <c r="D41" s="63">
        <v>4</v>
      </c>
      <c r="E41" s="63">
        <v>8</v>
      </c>
    </row>
    <row r="42" spans="2:5" x14ac:dyDescent="0.2">
      <c r="B42" t="s">
        <v>426</v>
      </c>
      <c r="C42" s="63">
        <v>6</v>
      </c>
      <c r="D42" s="63">
        <v>2</v>
      </c>
      <c r="E42" s="63">
        <v>8</v>
      </c>
    </row>
    <row r="43" spans="2:5" x14ac:dyDescent="0.2">
      <c r="B43" t="s">
        <v>470</v>
      </c>
      <c r="C43" s="63">
        <v>2</v>
      </c>
      <c r="D43" s="63">
        <v>5</v>
      </c>
      <c r="E43" s="63">
        <v>7</v>
      </c>
    </row>
    <row r="44" spans="2:5" x14ac:dyDescent="0.2">
      <c r="B44" t="s">
        <v>201</v>
      </c>
      <c r="C44" s="63">
        <v>2</v>
      </c>
      <c r="D44" s="63">
        <v>3</v>
      </c>
      <c r="E44" s="63">
        <v>5</v>
      </c>
    </row>
    <row r="45" spans="2:5" x14ac:dyDescent="0.2">
      <c r="B45" t="s">
        <v>866</v>
      </c>
      <c r="C45" s="63">
        <v>1</v>
      </c>
      <c r="D45" s="63">
        <v>5</v>
      </c>
      <c r="E45" s="63">
        <v>6</v>
      </c>
    </row>
    <row r="46" spans="2:5" x14ac:dyDescent="0.2">
      <c r="B46" t="s">
        <v>867</v>
      </c>
      <c r="C46" s="63">
        <v>2</v>
      </c>
      <c r="D46" s="63">
        <v>3</v>
      </c>
      <c r="E46" s="63">
        <v>5</v>
      </c>
    </row>
    <row r="47" spans="2:5" x14ac:dyDescent="0.2">
      <c r="B47" t="s">
        <v>471</v>
      </c>
      <c r="C47" s="63">
        <v>3</v>
      </c>
      <c r="D47" s="63">
        <v>7</v>
      </c>
      <c r="E47" s="63">
        <v>10</v>
      </c>
    </row>
    <row r="48" spans="2:5" x14ac:dyDescent="0.2">
      <c r="B48" t="s">
        <v>1031</v>
      </c>
      <c r="C48" s="63">
        <v>0</v>
      </c>
      <c r="D48" s="63">
        <v>1</v>
      </c>
      <c r="E48" s="63">
        <v>1</v>
      </c>
    </row>
    <row r="49" spans="2:5" x14ac:dyDescent="0.2">
      <c r="B49" t="s">
        <v>868</v>
      </c>
      <c r="C49" s="63">
        <v>2</v>
      </c>
      <c r="D49" s="63">
        <v>1</v>
      </c>
      <c r="E49" s="63">
        <v>3</v>
      </c>
    </row>
    <row r="50" spans="2:5" x14ac:dyDescent="0.2">
      <c r="B50" t="s">
        <v>948</v>
      </c>
      <c r="C50" s="63">
        <v>0</v>
      </c>
      <c r="D50" s="63">
        <v>5</v>
      </c>
      <c r="E50" s="63">
        <v>5</v>
      </c>
    </row>
    <row r="51" spans="2:5" x14ac:dyDescent="0.2">
      <c r="B51" t="s">
        <v>217</v>
      </c>
      <c r="C51" s="63">
        <v>3</v>
      </c>
      <c r="D51" s="63">
        <v>2</v>
      </c>
      <c r="E51" s="63">
        <v>5</v>
      </c>
    </row>
    <row r="52" spans="2:5" x14ac:dyDescent="0.2">
      <c r="B52" t="s">
        <v>202</v>
      </c>
      <c r="C52" s="63">
        <v>648</v>
      </c>
      <c r="D52" s="63">
        <v>129</v>
      </c>
      <c r="E52" s="63">
        <v>777</v>
      </c>
    </row>
  </sheetData>
  <conditionalFormatting sqref="D106:D998">
    <cfRule type="cellIs" dxfId="1" priority="3" operator="equal">
      <formula>"(blank)"</formula>
    </cfRule>
  </conditionalFormatting>
  <pageMargins left="0.7" right="0.7" top="0.75" bottom="0.75" header="0.3" footer="0.3"/>
  <pageSetup paperSize="9" orientation="portrait" horizontalDpi="300"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8"/>
    <outlinePr summaryRight="0"/>
  </sheetPr>
  <dimension ref="A1:N142"/>
  <sheetViews>
    <sheetView zoomScaleNormal="100" workbookViewId="0">
      <pane xSplit="1" ySplit="4" topLeftCell="B6" activePane="bottomRight" state="frozen"/>
      <selection activeCell="L29" sqref="L29"/>
      <selection pane="topRight" activeCell="L29" sqref="L29"/>
      <selection pane="bottomLeft" activeCell="L29" sqref="L29"/>
      <selection pane="bottomRight" activeCell="H27" sqref="H27"/>
    </sheetView>
  </sheetViews>
  <sheetFormatPr baseColWidth="10" defaultColWidth="8.83203125" defaultRowHeight="15" outlineLevelCol="1" x14ac:dyDescent="0.2"/>
  <cols>
    <col min="2" max="2" width="36" customWidth="1" collapsed="1"/>
    <col min="3" max="3" width="25.6640625" hidden="1" customWidth="1" outlineLevel="1"/>
    <col min="4" max="4" width="27.1640625" hidden="1" customWidth="1" outlineLevel="1"/>
    <col min="5" max="7" width="14.6640625" hidden="1" customWidth="1" outlineLevel="1"/>
    <col min="8" max="8" width="9.1640625" customWidth="1"/>
    <col min="9" max="9" width="33.83203125" customWidth="1"/>
    <col min="10" max="10" width="25.6640625" bestFit="1" customWidth="1"/>
    <col min="11" max="11" width="19.1640625" bestFit="1" customWidth="1"/>
    <col min="12" max="14" width="14.6640625" customWidth="1"/>
  </cols>
  <sheetData>
    <row r="1" spans="2:14" ht="31.5" customHeight="1" x14ac:dyDescent="0.35">
      <c r="B1" s="23" t="s">
        <v>101</v>
      </c>
      <c r="C1" s="22"/>
      <c r="D1" s="22"/>
      <c r="E1" s="22"/>
      <c r="F1" s="20"/>
      <c r="G1" s="20"/>
      <c r="I1" s="26" t="s">
        <v>102</v>
      </c>
      <c r="J1" s="25"/>
      <c r="K1" s="25"/>
      <c r="L1" s="30" t="e">
        <f>GETPIVOTDATA("Top Score
@ Semi",$I$4)</f>
        <v>#REF!</v>
      </c>
      <c r="M1" s="25"/>
      <c r="N1" s="25"/>
    </row>
    <row r="2" spans="2:14" ht="31.5" hidden="1" customHeight="1" x14ac:dyDescent="0.2">
      <c r="B2" s="3" t="s">
        <v>11</v>
      </c>
      <c r="C2" t="s">
        <v>204</v>
      </c>
      <c r="D2" s="20"/>
      <c r="E2" s="22"/>
      <c r="F2" s="20"/>
      <c r="G2" s="20"/>
      <c r="I2" s="3" t="s">
        <v>12</v>
      </c>
      <c r="J2" t="s">
        <v>110</v>
      </c>
      <c r="K2" s="25"/>
      <c r="L2" s="30"/>
      <c r="M2" s="25"/>
      <c r="N2" s="25"/>
    </row>
    <row r="3" spans="2:14" ht="31.5" hidden="1" customHeight="1" x14ac:dyDescent="0.35">
      <c r="B3" s="23"/>
      <c r="C3" s="23"/>
      <c r="D3" s="20"/>
      <c r="E3" s="22"/>
      <c r="F3" s="20"/>
      <c r="G3" s="20"/>
      <c r="I3" s="26"/>
      <c r="J3" s="26"/>
      <c r="K3" s="25"/>
      <c r="L3" s="30"/>
      <c r="M3" s="25"/>
      <c r="N3" s="25"/>
    </row>
    <row r="4" spans="2:14" ht="31.5" customHeight="1" x14ac:dyDescent="0.2">
      <c r="B4" s="3" t="s">
        <v>9</v>
      </c>
      <c r="C4" s="20" t="s">
        <v>71</v>
      </c>
      <c r="D4" s="20" t="s">
        <v>18</v>
      </c>
      <c r="E4" s="21" t="s">
        <v>103</v>
      </c>
      <c r="F4" s="21" t="s">
        <v>104</v>
      </c>
      <c r="G4" s="20" t="s">
        <v>72</v>
      </c>
      <c r="I4" s="3" t="s">
        <v>9</v>
      </c>
      <c r="J4" s="3" t="s">
        <v>71</v>
      </c>
      <c r="K4" s="27" t="s">
        <v>13</v>
      </c>
      <c r="L4" s="5" t="s">
        <v>105</v>
      </c>
      <c r="M4" s="5" t="s">
        <v>106</v>
      </c>
      <c r="N4" t="s">
        <v>72</v>
      </c>
    </row>
    <row r="5" spans="2:14" x14ac:dyDescent="0.2">
      <c r="B5" t="s">
        <v>226</v>
      </c>
      <c r="C5" t="s">
        <v>708</v>
      </c>
      <c r="D5" t="s">
        <v>27</v>
      </c>
      <c r="E5" s="66">
        <v>490</v>
      </c>
      <c r="F5" s="6">
        <v>413.33333333333331</v>
      </c>
      <c r="G5" s="7">
        <v>0.84353741496598633</v>
      </c>
      <c r="I5" t="s">
        <v>226</v>
      </c>
      <c r="J5" t="s">
        <v>708</v>
      </c>
      <c r="K5" t="s">
        <v>233</v>
      </c>
      <c r="L5" s="66">
        <v>535</v>
      </c>
      <c r="M5" s="6">
        <v>470.71428571428572</v>
      </c>
      <c r="N5" s="7">
        <v>0.87983978638184246</v>
      </c>
    </row>
    <row r="6" spans="2:14" x14ac:dyDescent="0.2">
      <c r="C6" t="s">
        <v>614</v>
      </c>
      <c r="D6" t="s">
        <v>33</v>
      </c>
      <c r="E6" s="66">
        <v>450</v>
      </c>
      <c r="F6" s="6">
        <v>427.85714285714283</v>
      </c>
      <c r="G6" s="7">
        <v>0.95079365079365075</v>
      </c>
      <c r="J6" t="s">
        <v>902</v>
      </c>
      <c r="L6" s="66">
        <v>505</v>
      </c>
      <c r="M6" s="6">
        <v>396</v>
      </c>
      <c r="N6" s="7">
        <v>0.78415841584158419</v>
      </c>
    </row>
    <row r="7" spans="2:14" x14ac:dyDescent="0.2">
      <c r="C7" t="s">
        <v>615</v>
      </c>
      <c r="D7" t="s">
        <v>33</v>
      </c>
      <c r="E7" s="66">
        <v>425</v>
      </c>
      <c r="F7" s="6">
        <v>345.71428571428572</v>
      </c>
      <c r="G7" s="7">
        <v>0.8134453781512605</v>
      </c>
      <c r="J7" t="s">
        <v>614</v>
      </c>
      <c r="K7" t="s">
        <v>233</v>
      </c>
      <c r="L7" s="66">
        <v>505</v>
      </c>
      <c r="M7" s="6">
        <v>456.42857142857144</v>
      </c>
      <c r="N7" s="7">
        <v>0.90381895332390383</v>
      </c>
    </row>
    <row r="8" spans="2:14" x14ac:dyDescent="0.2">
      <c r="C8" t="s">
        <v>667</v>
      </c>
      <c r="D8" t="s">
        <v>146</v>
      </c>
      <c r="E8" s="66">
        <v>405</v>
      </c>
      <c r="F8" s="6">
        <v>350</v>
      </c>
      <c r="G8" s="7">
        <v>0.86419753086419748</v>
      </c>
      <c r="J8" t="s">
        <v>667</v>
      </c>
      <c r="L8" s="66">
        <v>445</v>
      </c>
      <c r="M8" s="6">
        <v>410</v>
      </c>
      <c r="N8" s="7">
        <v>0.9213483146067416</v>
      </c>
    </row>
    <row r="9" spans="2:14" x14ac:dyDescent="0.2">
      <c r="C9" t="s">
        <v>902</v>
      </c>
      <c r="D9" t="s">
        <v>52</v>
      </c>
      <c r="E9" s="66">
        <v>380</v>
      </c>
      <c r="F9" s="6">
        <v>320.71428571428572</v>
      </c>
      <c r="G9" s="7">
        <v>0.84398496240601506</v>
      </c>
      <c r="J9" t="s">
        <v>904</v>
      </c>
      <c r="L9" s="66">
        <v>350</v>
      </c>
      <c r="M9" s="6">
        <v>305</v>
      </c>
      <c r="N9" s="7">
        <v>0.87142857142857144</v>
      </c>
    </row>
    <row r="10" spans="2:14" x14ac:dyDescent="0.2">
      <c r="C10" t="s">
        <v>396</v>
      </c>
      <c r="D10" t="s">
        <v>150</v>
      </c>
      <c r="E10" s="66">
        <v>365</v>
      </c>
      <c r="F10" s="6">
        <v>297.85714285714283</v>
      </c>
      <c r="G10" s="7">
        <v>0.81604696673189814</v>
      </c>
      <c r="J10" t="s">
        <v>396</v>
      </c>
      <c r="L10" s="66">
        <v>325</v>
      </c>
      <c r="M10" s="6">
        <v>261.25</v>
      </c>
      <c r="N10" s="7">
        <v>0.80384615384615388</v>
      </c>
    </row>
    <row r="11" spans="2:14" x14ac:dyDescent="0.2">
      <c r="C11" t="s">
        <v>904</v>
      </c>
      <c r="D11" t="s">
        <v>52</v>
      </c>
      <c r="E11" s="66">
        <v>340</v>
      </c>
      <c r="F11" s="6">
        <v>292</v>
      </c>
      <c r="G11" s="7">
        <v>0.85882352941176465</v>
      </c>
      <c r="J11" t="s">
        <v>905</v>
      </c>
      <c r="L11" s="66">
        <v>325</v>
      </c>
      <c r="M11" s="6">
        <v>302.5</v>
      </c>
      <c r="N11" s="7">
        <v>0.93076923076923079</v>
      </c>
    </row>
    <row r="12" spans="2:14" x14ac:dyDescent="0.2">
      <c r="C12" t="s">
        <v>893</v>
      </c>
      <c r="D12" t="s">
        <v>222</v>
      </c>
      <c r="E12" s="66">
        <v>340</v>
      </c>
      <c r="F12" s="6">
        <v>314.16666666666669</v>
      </c>
      <c r="G12" s="7">
        <v>0.9240196078431373</v>
      </c>
      <c r="J12" t="s">
        <v>769</v>
      </c>
      <c r="L12" s="66">
        <v>300</v>
      </c>
      <c r="M12" s="6">
        <v>281.25</v>
      </c>
      <c r="N12" s="7">
        <v>0.9375</v>
      </c>
    </row>
    <row r="13" spans="2:14" x14ac:dyDescent="0.2">
      <c r="C13" t="s">
        <v>894</v>
      </c>
      <c r="D13" t="s">
        <v>222</v>
      </c>
      <c r="E13" s="66">
        <v>320</v>
      </c>
      <c r="F13" s="6">
        <v>282.5</v>
      </c>
      <c r="G13" s="7">
        <v>0.8828125</v>
      </c>
      <c r="J13" t="s">
        <v>615</v>
      </c>
      <c r="K13" t="s">
        <v>233</v>
      </c>
      <c r="L13" s="66">
        <v>295</v>
      </c>
      <c r="M13" s="6">
        <v>281.66666666666669</v>
      </c>
      <c r="N13" s="7">
        <v>0.95480225988700573</v>
      </c>
    </row>
    <row r="14" spans="2:14" x14ac:dyDescent="0.2">
      <c r="C14" t="s">
        <v>905</v>
      </c>
      <c r="D14" t="s">
        <v>52</v>
      </c>
      <c r="E14" s="66">
        <v>320</v>
      </c>
      <c r="F14" s="6">
        <v>288</v>
      </c>
      <c r="G14" s="7">
        <v>0.9</v>
      </c>
      <c r="J14" t="s">
        <v>768</v>
      </c>
      <c r="L14" s="66">
        <v>295</v>
      </c>
      <c r="M14" s="6">
        <v>215</v>
      </c>
      <c r="N14" s="7">
        <v>0.72881355932203384</v>
      </c>
    </row>
    <row r="15" spans="2:14" x14ac:dyDescent="0.2">
      <c r="C15" t="s">
        <v>806</v>
      </c>
      <c r="D15" t="s">
        <v>37</v>
      </c>
      <c r="E15" s="66">
        <v>280</v>
      </c>
      <c r="F15" s="6">
        <v>216.66666666666666</v>
      </c>
      <c r="G15" s="7">
        <v>0.77380952380952372</v>
      </c>
      <c r="J15" t="s">
        <v>894</v>
      </c>
      <c r="L15" s="66">
        <v>275</v>
      </c>
      <c r="M15" s="6">
        <v>261.66666666666669</v>
      </c>
      <c r="N15" s="7">
        <v>0.95151515151515154</v>
      </c>
    </row>
    <row r="16" spans="2:14" x14ac:dyDescent="0.2">
      <c r="C16" t="s">
        <v>669</v>
      </c>
      <c r="D16" t="s">
        <v>146</v>
      </c>
      <c r="E16" s="66">
        <v>260</v>
      </c>
      <c r="F16" s="6">
        <v>155</v>
      </c>
      <c r="G16" s="7">
        <v>0.59615384615384615</v>
      </c>
      <c r="J16" t="s">
        <v>806</v>
      </c>
      <c r="L16" s="66">
        <v>270</v>
      </c>
      <c r="M16" s="6">
        <v>223.33333333333334</v>
      </c>
      <c r="N16" s="7">
        <v>0.8271604938271605</v>
      </c>
    </row>
    <row r="17" spans="2:14" x14ac:dyDescent="0.2">
      <c r="C17" t="s">
        <v>769</v>
      </c>
      <c r="D17" t="s">
        <v>159</v>
      </c>
      <c r="E17" s="66">
        <v>240</v>
      </c>
      <c r="F17" s="6">
        <v>191.25</v>
      </c>
      <c r="G17" s="7">
        <v>0.796875</v>
      </c>
      <c r="J17" t="s">
        <v>669</v>
      </c>
      <c r="L17" s="66">
        <v>260</v>
      </c>
      <c r="M17" s="6">
        <v>250</v>
      </c>
      <c r="N17" s="7">
        <v>0.96153846153846156</v>
      </c>
    </row>
    <row r="18" spans="2:14" x14ac:dyDescent="0.2">
      <c r="C18" t="s">
        <v>710</v>
      </c>
      <c r="D18" t="s">
        <v>27</v>
      </c>
      <c r="E18" s="66">
        <v>230</v>
      </c>
      <c r="F18" s="6">
        <v>213.75</v>
      </c>
      <c r="G18" s="7">
        <v>0.92934782608695654</v>
      </c>
      <c r="J18" t="s">
        <v>893</v>
      </c>
      <c r="L18" s="66">
        <v>250</v>
      </c>
      <c r="M18" s="6">
        <v>225</v>
      </c>
      <c r="N18" s="7">
        <v>0.9</v>
      </c>
    </row>
    <row r="19" spans="2:14" x14ac:dyDescent="0.2">
      <c r="C19" t="s">
        <v>768</v>
      </c>
      <c r="D19" t="s">
        <v>159</v>
      </c>
      <c r="E19" s="66">
        <v>190</v>
      </c>
      <c r="F19" s="6">
        <v>162.5</v>
      </c>
      <c r="G19" s="7">
        <v>0.85526315789473684</v>
      </c>
      <c r="J19" t="s">
        <v>710</v>
      </c>
      <c r="L19" s="66">
        <v>200</v>
      </c>
      <c r="M19" s="6">
        <v>193.33333333333334</v>
      </c>
      <c r="N19" s="7">
        <v>0.96666666666666667</v>
      </c>
    </row>
    <row r="20" spans="2:14" x14ac:dyDescent="0.2">
      <c r="B20" t="s">
        <v>406</v>
      </c>
      <c r="E20" s="66">
        <v>490</v>
      </c>
      <c r="F20" s="6">
        <v>284.7539682539682</v>
      </c>
      <c r="G20" s="7">
        <v>0.84832363928689636</v>
      </c>
      <c r="I20" t="s">
        <v>406</v>
      </c>
      <c r="L20" s="66">
        <v>535</v>
      </c>
      <c r="M20" s="6">
        <v>302.20952380952377</v>
      </c>
      <c r="N20" s="7">
        <v>0.88279315621087773</v>
      </c>
    </row>
    <row r="21" spans="2:14" x14ac:dyDescent="0.2">
      <c r="B21" t="s">
        <v>230</v>
      </c>
      <c r="C21" t="s">
        <v>958</v>
      </c>
      <c r="D21" t="s">
        <v>47</v>
      </c>
      <c r="E21" s="66">
        <v>505</v>
      </c>
      <c r="F21" s="6">
        <v>422.85714285714283</v>
      </c>
      <c r="G21" s="7">
        <v>0.83734087694483728</v>
      </c>
      <c r="I21" t="s">
        <v>230</v>
      </c>
      <c r="J21" t="s">
        <v>578</v>
      </c>
      <c r="K21" t="s">
        <v>233</v>
      </c>
      <c r="L21" s="66">
        <v>535</v>
      </c>
      <c r="M21" s="6">
        <v>443.57142857142856</v>
      </c>
      <c r="N21" s="7">
        <v>0.829105473965287</v>
      </c>
    </row>
    <row r="22" spans="2:14" x14ac:dyDescent="0.2">
      <c r="C22" t="s">
        <v>837</v>
      </c>
      <c r="D22" t="s">
        <v>49</v>
      </c>
      <c r="E22" s="66">
        <v>405</v>
      </c>
      <c r="F22" s="6">
        <v>347.14285714285717</v>
      </c>
      <c r="G22" s="7">
        <v>0.85714285714285721</v>
      </c>
      <c r="J22" t="s">
        <v>837</v>
      </c>
      <c r="K22" t="s">
        <v>233</v>
      </c>
      <c r="L22" s="66">
        <v>465</v>
      </c>
      <c r="M22" s="6">
        <v>428.57142857142856</v>
      </c>
      <c r="N22" s="7">
        <v>0.92165898617511521</v>
      </c>
    </row>
    <row r="23" spans="2:14" x14ac:dyDescent="0.2">
      <c r="C23" t="s">
        <v>578</v>
      </c>
      <c r="D23" t="s">
        <v>149</v>
      </c>
      <c r="E23" s="66">
        <v>400</v>
      </c>
      <c r="F23" s="6">
        <v>349.16666666666669</v>
      </c>
      <c r="G23" s="7">
        <v>0.87291666666666667</v>
      </c>
      <c r="J23" t="s">
        <v>958</v>
      </c>
      <c r="K23" t="s">
        <v>233</v>
      </c>
      <c r="L23" s="66">
        <v>450</v>
      </c>
      <c r="M23" s="6">
        <v>379</v>
      </c>
      <c r="N23" s="7">
        <v>0.84222222222222221</v>
      </c>
    </row>
    <row r="24" spans="2:14" x14ac:dyDescent="0.2">
      <c r="C24" t="s">
        <v>661</v>
      </c>
      <c r="D24" t="s">
        <v>43</v>
      </c>
      <c r="E24" s="66">
        <v>400</v>
      </c>
      <c r="F24" s="6">
        <v>330</v>
      </c>
      <c r="G24" s="7">
        <v>0.82499999999999996</v>
      </c>
      <c r="J24" t="s">
        <v>432</v>
      </c>
      <c r="L24" s="66">
        <v>430</v>
      </c>
      <c r="M24" s="6">
        <v>355</v>
      </c>
      <c r="N24" s="7">
        <v>0.82558139534883723</v>
      </c>
    </row>
    <row r="25" spans="2:14" x14ac:dyDescent="0.2">
      <c r="C25" t="s">
        <v>838</v>
      </c>
      <c r="D25" t="s">
        <v>49</v>
      </c>
      <c r="E25" s="66">
        <v>390</v>
      </c>
      <c r="F25" s="6">
        <v>324.28571428571428</v>
      </c>
      <c r="G25" s="7">
        <v>0.83150183150183143</v>
      </c>
      <c r="J25" t="s">
        <v>838</v>
      </c>
      <c r="L25" s="66">
        <v>400</v>
      </c>
      <c r="M25" s="6">
        <v>361</v>
      </c>
      <c r="N25" s="7">
        <v>0.90249999999999997</v>
      </c>
    </row>
    <row r="26" spans="2:14" x14ac:dyDescent="0.2">
      <c r="C26" t="s">
        <v>432</v>
      </c>
      <c r="D26" t="s">
        <v>151</v>
      </c>
      <c r="E26" s="66">
        <v>365</v>
      </c>
      <c r="F26" s="6">
        <v>247.5</v>
      </c>
      <c r="G26" s="7">
        <v>0.67808219178082196</v>
      </c>
      <c r="J26" t="s">
        <v>661</v>
      </c>
      <c r="L26" s="66">
        <v>385</v>
      </c>
      <c r="M26" s="6">
        <v>315</v>
      </c>
      <c r="N26" s="7">
        <v>0.81818181818181823</v>
      </c>
    </row>
    <row r="27" spans="2:14" x14ac:dyDescent="0.2">
      <c r="C27" t="s">
        <v>539</v>
      </c>
      <c r="D27" t="s">
        <v>38</v>
      </c>
      <c r="E27" s="66">
        <v>330</v>
      </c>
      <c r="F27" s="6">
        <v>285</v>
      </c>
      <c r="G27" s="7">
        <v>0.86363636363636365</v>
      </c>
      <c r="J27" t="s">
        <v>961</v>
      </c>
      <c r="L27" s="66">
        <v>335</v>
      </c>
      <c r="M27" s="6">
        <v>268.75</v>
      </c>
      <c r="N27" s="7">
        <v>0.80223880597014929</v>
      </c>
    </row>
    <row r="28" spans="2:14" x14ac:dyDescent="0.2">
      <c r="C28" t="s">
        <v>961</v>
      </c>
      <c r="D28" t="s">
        <v>47</v>
      </c>
      <c r="E28" s="66">
        <v>315</v>
      </c>
      <c r="F28" s="6">
        <v>281</v>
      </c>
      <c r="G28" s="7">
        <v>0.89206349206349211</v>
      </c>
      <c r="J28" t="s">
        <v>748</v>
      </c>
      <c r="L28" s="66">
        <v>335</v>
      </c>
      <c r="M28" s="6">
        <v>278.75</v>
      </c>
      <c r="N28" s="7">
        <v>0.83208955223880599</v>
      </c>
    </row>
    <row r="29" spans="2:14" x14ac:dyDescent="0.2">
      <c r="C29" t="s">
        <v>590</v>
      </c>
      <c r="D29" t="s">
        <v>38</v>
      </c>
      <c r="E29" s="66">
        <v>280</v>
      </c>
      <c r="F29" s="6">
        <v>256.25</v>
      </c>
      <c r="G29" s="7">
        <v>0.9151785714285714</v>
      </c>
      <c r="J29" t="s">
        <v>590</v>
      </c>
      <c r="L29" s="66">
        <v>315</v>
      </c>
      <c r="M29" s="6">
        <v>236.66666666666666</v>
      </c>
      <c r="N29" s="7">
        <v>0.75132275132275128</v>
      </c>
    </row>
    <row r="30" spans="2:14" x14ac:dyDescent="0.2">
      <c r="C30" t="s">
        <v>748</v>
      </c>
      <c r="D30" t="s">
        <v>158</v>
      </c>
      <c r="E30" s="66">
        <v>275</v>
      </c>
      <c r="F30" s="6">
        <v>231.42857142857142</v>
      </c>
      <c r="G30" s="7">
        <v>0.84155844155844151</v>
      </c>
      <c r="J30" t="s">
        <v>839</v>
      </c>
      <c r="L30" s="66">
        <v>290</v>
      </c>
      <c r="M30" s="6">
        <v>233.33333333333334</v>
      </c>
      <c r="N30" s="7">
        <v>0.8045977011494253</v>
      </c>
    </row>
    <row r="31" spans="2:14" x14ac:dyDescent="0.2">
      <c r="C31" t="s">
        <v>839</v>
      </c>
      <c r="D31" t="s">
        <v>49</v>
      </c>
      <c r="E31" s="66">
        <v>270</v>
      </c>
      <c r="F31" s="6">
        <v>224</v>
      </c>
      <c r="G31" s="7">
        <v>0.82962962962962961</v>
      </c>
      <c r="J31" t="s">
        <v>825</v>
      </c>
      <c r="L31" s="66">
        <v>285</v>
      </c>
      <c r="M31" s="6">
        <v>201.66666666666666</v>
      </c>
      <c r="N31" s="7">
        <v>0.70760233918128657</v>
      </c>
    </row>
    <row r="32" spans="2:14" x14ac:dyDescent="0.2">
      <c r="C32" t="s">
        <v>541</v>
      </c>
      <c r="D32" t="s">
        <v>38</v>
      </c>
      <c r="E32" s="66">
        <v>260</v>
      </c>
      <c r="F32" s="6">
        <v>225</v>
      </c>
      <c r="G32" s="7">
        <v>0.86538461538461542</v>
      </c>
      <c r="J32" t="s">
        <v>826</v>
      </c>
      <c r="L32" s="66">
        <v>260</v>
      </c>
      <c r="M32" s="6">
        <v>243.33333333333334</v>
      </c>
      <c r="N32" s="7">
        <v>0.9358974358974359</v>
      </c>
    </row>
    <row r="33" spans="2:14" x14ac:dyDescent="0.2">
      <c r="C33" t="s">
        <v>825</v>
      </c>
      <c r="D33" t="s">
        <v>48</v>
      </c>
      <c r="E33" s="66">
        <v>240</v>
      </c>
      <c r="F33" s="6">
        <v>202.85714285714286</v>
      </c>
      <c r="G33" s="7">
        <v>0.84523809523809523</v>
      </c>
      <c r="J33" t="s">
        <v>755</v>
      </c>
      <c r="L33" s="66">
        <v>260</v>
      </c>
      <c r="M33" s="6">
        <v>230</v>
      </c>
      <c r="N33" s="7">
        <v>0.88461538461538458</v>
      </c>
    </row>
    <row r="34" spans="2:14" x14ac:dyDescent="0.2">
      <c r="C34" t="s">
        <v>826</v>
      </c>
      <c r="D34" t="s">
        <v>48</v>
      </c>
      <c r="E34" s="66">
        <v>205</v>
      </c>
      <c r="F34" s="6">
        <v>197</v>
      </c>
      <c r="G34" s="7">
        <v>0.96097560975609753</v>
      </c>
      <c r="J34" t="s">
        <v>541</v>
      </c>
      <c r="L34" s="66">
        <v>250</v>
      </c>
      <c r="M34" s="6">
        <v>228.33333333333334</v>
      </c>
      <c r="N34" s="7">
        <v>0.91333333333333333</v>
      </c>
    </row>
    <row r="35" spans="2:14" x14ac:dyDescent="0.2">
      <c r="C35" t="s">
        <v>755</v>
      </c>
      <c r="D35" t="s">
        <v>158</v>
      </c>
      <c r="E35" s="66">
        <v>190</v>
      </c>
      <c r="F35" s="6">
        <v>171.66666666666666</v>
      </c>
      <c r="G35" s="7">
        <v>0.90350877192982448</v>
      </c>
      <c r="J35" t="s">
        <v>539</v>
      </c>
      <c r="L35" s="66">
        <v>225</v>
      </c>
      <c r="M35" s="6">
        <v>205</v>
      </c>
      <c r="N35" s="7">
        <v>0.91111111111111109</v>
      </c>
    </row>
    <row r="36" spans="2:14" x14ac:dyDescent="0.2">
      <c r="C36" t="s">
        <v>580</v>
      </c>
      <c r="D36" t="s">
        <v>149</v>
      </c>
      <c r="E36" s="66">
        <v>160</v>
      </c>
      <c r="F36" s="6">
        <v>152.5</v>
      </c>
      <c r="G36" s="7">
        <v>0.953125</v>
      </c>
      <c r="J36" t="s">
        <v>580</v>
      </c>
      <c r="L36" s="66">
        <v>190</v>
      </c>
      <c r="M36" s="6">
        <v>166.66666666666666</v>
      </c>
      <c r="N36" s="7">
        <v>0.8771929824561403</v>
      </c>
    </row>
    <row r="37" spans="2:14" x14ac:dyDescent="0.2">
      <c r="B37" t="s">
        <v>439</v>
      </c>
      <c r="E37" s="66">
        <v>505</v>
      </c>
      <c r="F37" s="6">
        <v>265.47842261904759</v>
      </c>
      <c r="G37" s="7">
        <v>0.85123341921939111</v>
      </c>
      <c r="I37" t="s">
        <v>439</v>
      </c>
      <c r="L37" s="66">
        <v>535</v>
      </c>
      <c r="M37" s="6">
        <v>285.91517857142856</v>
      </c>
      <c r="N37" s="7">
        <v>0.84559017692104566</v>
      </c>
    </row>
    <row r="38" spans="2:14" x14ac:dyDescent="0.2">
      <c r="B38" t="s">
        <v>227</v>
      </c>
      <c r="C38" t="s">
        <v>552</v>
      </c>
      <c r="D38" t="s">
        <v>32</v>
      </c>
      <c r="E38" s="66">
        <v>545</v>
      </c>
      <c r="F38" s="6">
        <v>495.71428571428572</v>
      </c>
      <c r="G38" s="7">
        <v>0.90956749672346004</v>
      </c>
      <c r="I38" t="s">
        <v>227</v>
      </c>
      <c r="J38" t="s">
        <v>552</v>
      </c>
      <c r="K38" t="s">
        <v>233</v>
      </c>
      <c r="L38" s="66">
        <v>545</v>
      </c>
      <c r="M38" s="6">
        <v>518.57142857142856</v>
      </c>
      <c r="N38" s="7">
        <v>0.95150720838794234</v>
      </c>
    </row>
    <row r="39" spans="2:14" x14ac:dyDescent="0.2">
      <c r="C39" t="s">
        <v>553</v>
      </c>
      <c r="D39" t="s">
        <v>32</v>
      </c>
      <c r="E39" s="66">
        <v>505</v>
      </c>
      <c r="F39" s="6">
        <v>397.14285714285717</v>
      </c>
      <c r="G39" s="7">
        <v>0.78642149929278649</v>
      </c>
      <c r="J39" t="s">
        <v>554</v>
      </c>
      <c r="K39" t="s">
        <v>233</v>
      </c>
      <c r="L39" s="66">
        <v>530</v>
      </c>
      <c r="M39" s="6">
        <v>468.75</v>
      </c>
      <c r="N39" s="7">
        <v>0.88443396226415094</v>
      </c>
    </row>
    <row r="40" spans="2:14" x14ac:dyDescent="0.2">
      <c r="C40" t="s">
        <v>457</v>
      </c>
      <c r="D40" t="s">
        <v>26</v>
      </c>
      <c r="E40" s="66">
        <v>500</v>
      </c>
      <c r="F40" s="6">
        <v>433.57142857142856</v>
      </c>
      <c r="G40" s="7">
        <v>0.8671428571428571</v>
      </c>
      <c r="J40" t="s">
        <v>457</v>
      </c>
      <c r="K40" t="s">
        <v>233</v>
      </c>
      <c r="L40" s="66">
        <v>505</v>
      </c>
      <c r="M40" s="6">
        <v>438.75</v>
      </c>
      <c r="N40" s="7">
        <v>0.86881188118811881</v>
      </c>
    </row>
    <row r="41" spans="2:14" x14ac:dyDescent="0.2">
      <c r="C41" t="s">
        <v>871</v>
      </c>
      <c r="D41" t="s">
        <v>46</v>
      </c>
      <c r="E41" s="66">
        <v>465</v>
      </c>
      <c r="F41" s="6">
        <v>370</v>
      </c>
      <c r="G41" s="7">
        <v>0.79569892473118276</v>
      </c>
      <c r="J41" t="s">
        <v>871</v>
      </c>
      <c r="L41" s="66">
        <v>490</v>
      </c>
      <c r="M41" s="6">
        <v>447.14285714285717</v>
      </c>
      <c r="N41" s="7">
        <v>0.91253644314868809</v>
      </c>
    </row>
    <row r="42" spans="2:14" x14ac:dyDescent="0.2">
      <c r="C42" t="s">
        <v>692</v>
      </c>
      <c r="D42" t="s">
        <v>45</v>
      </c>
      <c r="E42" s="66">
        <v>440</v>
      </c>
      <c r="F42" s="6">
        <v>344.28571428571428</v>
      </c>
      <c r="G42" s="7">
        <v>0.78246753246753242</v>
      </c>
      <c r="J42" t="s">
        <v>553</v>
      </c>
      <c r="L42" s="66">
        <v>490</v>
      </c>
      <c r="M42" s="6">
        <v>456</v>
      </c>
      <c r="N42" s="7">
        <v>0.93061224489795913</v>
      </c>
    </row>
    <row r="43" spans="2:14" x14ac:dyDescent="0.2">
      <c r="C43" t="s">
        <v>458</v>
      </c>
      <c r="D43" t="s">
        <v>26</v>
      </c>
      <c r="E43" s="66">
        <v>430</v>
      </c>
      <c r="F43" s="6">
        <v>382.14285714285717</v>
      </c>
      <c r="G43" s="7">
        <v>0.88870431893687718</v>
      </c>
      <c r="J43" t="s">
        <v>173</v>
      </c>
      <c r="L43" s="66">
        <v>470</v>
      </c>
      <c r="M43" s="6">
        <v>398.75</v>
      </c>
      <c r="N43" s="7">
        <v>0.84840425531914898</v>
      </c>
    </row>
    <row r="44" spans="2:14" x14ac:dyDescent="0.2">
      <c r="C44" t="s">
        <v>602</v>
      </c>
      <c r="D44" t="s">
        <v>31</v>
      </c>
      <c r="E44" s="66">
        <v>420</v>
      </c>
      <c r="F44" s="6">
        <v>347.14285714285717</v>
      </c>
      <c r="G44" s="7">
        <v>0.82653061224489799</v>
      </c>
      <c r="J44" t="s">
        <v>692</v>
      </c>
      <c r="L44" s="66">
        <v>455</v>
      </c>
      <c r="M44" s="6">
        <v>394</v>
      </c>
      <c r="N44" s="7">
        <v>0.86593406593406597</v>
      </c>
    </row>
    <row r="45" spans="2:14" x14ac:dyDescent="0.2">
      <c r="C45" t="s">
        <v>554</v>
      </c>
      <c r="D45" t="s">
        <v>32</v>
      </c>
      <c r="E45" s="66">
        <v>405</v>
      </c>
      <c r="F45" s="6">
        <v>356</v>
      </c>
      <c r="G45" s="7">
        <v>0.87901234567901232</v>
      </c>
      <c r="J45" t="s">
        <v>458</v>
      </c>
      <c r="L45" s="66">
        <v>440</v>
      </c>
      <c r="M45" s="6">
        <v>422.5</v>
      </c>
      <c r="N45" s="7">
        <v>0.96022727272727271</v>
      </c>
    </row>
    <row r="46" spans="2:14" x14ac:dyDescent="0.2">
      <c r="C46" t="s">
        <v>173</v>
      </c>
      <c r="D46" t="s">
        <v>23</v>
      </c>
      <c r="E46" s="66">
        <v>380</v>
      </c>
      <c r="F46" s="6">
        <v>319</v>
      </c>
      <c r="G46" s="7">
        <v>0.83947368421052626</v>
      </c>
      <c r="J46" t="s">
        <v>602</v>
      </c>
      <c r="L46" s="66">
        <v>395</v>
      </c>
      <c r="M46" s="6">
        <v>371.66666666666669</v>
      </c>
      <c r="N46" s="7">
        <v>0.94092827004219415</v>
      </c>
    </row>
    <row r="47" spans="2:14" x14ac:dyDescent="0.2">
      <c r="C47" t="s">
        <v>558</v>
      </c>
      <c r="D47" t="s">
        <v>32</v>
      </c>
      <c r="E47" s="66">
        <v>310</v>
      </c>
      <c r="F47" s="6">
        <v>272.5</v>
      </c>
      <c r="G47" s="7">
        <v>0.87903225806451613</v>
      </c>
      <c r="J47" t="s">
        <v>298</v>
      </c>
      <c r="L47" s="66">
        <v>310</v>
      </c>
      <c r="M47" s="6">
        <v>270</v>
      </c>
      <c r="N47" s="7">
        <v>0.87096774193548387</v>
      </c>
    </row>
    <row r="48" spans="2:14" x14ac:dyDescent="0.2">
      <c r="C48" t="s">
        <v>298</v>
      </c>
      <c r="D48" t="s">
        <v>23</v>
      </c>
      <c r="E48" s="66">
        <v>270</v>
      </c>
      <c r="F48" s="6">
        <v>208.33333333333334</v>
      </c>
      <c r="G48" s="7">
        <v>0.77160493827160492</v>
      </c>
      <c r="J48" t="s">
        <v>609</v>
      </c>
      <c r="L48" s="66">
        <v>285</v>
      </c>
      <c r="M48" s="6">
        <v>225</v>
      </c>
      <c r="N48" s="7">
        <v>0.78947368421052633</v>
      </c>
    </row>
    <row r="49" spans="1:14" x14ac:dyDescent="0.2">
      <c r="C49" t="s">
        <v>872</v>
      </c>
      <c r="D49" t="s">
        <v>46</v>
      </c>
      <c r="E49" s="66">
        <v>260</v>
      </c>
      <c r="F49" s="6">
        <v>237.85714285714286</v>
      </c>
      <c r="G49" s="7">
        <v>0.9148351648351648</v>
      </c>
      <c r="J49" t="s">
        <v>696</v>
      </c>
      <c r="L49" s="66">
        <v>265</v>
      </c>
      <c r="M49" s="6">
        <v>233.33333333333334</v>
      </c>
      <c r="N49" s="7">
        <v>0.88050314465408808</v>
      </c>
    </row>
    <row r="50" spans="1:14" x14ac:dyDescent="0.2">
      <c r="C50" t="s">
        <v>696</v>
      </c>
      <c r="D50" t="s">
        <v>45</v>
      </c>
      <c r="E50" s="66">
        <v>235</v>
      </c>
      <c r="F50" s="6">
        <v>158.75</v>
      </c>
      <c r="G50" s="7">
        <v>0.67553191489361697</v>
      </c>
      <c r="J50" t="s">
        <v>558</v>
      </c>
      <c r="L50" s="66">
        <v>265</v>
      </c>
      <c r="M50" s="6">
        <v>218.33333333333334</v>
      </c>
      <c r="N50" s="7">
        <v>0.82389937106918243</v>
      </c>
    </row>
    <row r="51" spans="1:14" x14ac:dyDescent="0.2">
      <c r="C51" t="s">
        <v>875</v>
      </c>
      <c r="D51" t="s">
        <v>46</v>
      </c>
      <c r="E51" s="66">
        <v>230</v>
      </c>
      <c r="F51" s="6">
        <v>202.5</v>
      </c>
      <c r="G51" s="7">
        <v>0.88043478260869568</v>
      </c>
      <c r="J51" t="s">
        <v>875</v>
      </c>
      <c r="L51" s="66">
        <v>240</v>
      </c>
      <c r="M51" s="6">
        <v>216.66666666666666</v>
      </c>
      <c r="N51" s="7">
        <v>0.90277777777777779</v>
      </c>
    </row>
    <row r="52" spans="1:14" x14ac:dyDescent="0.2">
      <c r="C52" t="s">
        <v>609</v>
      </c>
      <c r="D52" t="s">
        <v>31</v>
      </c>
      <c r="E52" s="66">
        <v>215</v>
      </c>
      <c r="F52" s="6">
        <v>160</v>
      </c>
      <c r="G52" s="7">
        <v>0.7441860465116279</v>
      </c>
      <c r="J52" t="s">
        <v>872</v>
      </c>
      <c r="L52" s="66">
        <v>190</v>
      </c>
      <c r="M52" s="6">
        <v>135</v>
      </c>
      <c r="N52" s="7">
        <v>0.71052631578947367</v>
      </c>
    </row>
    <row r="53" spans="1:14" x14ac:dyDescent="0.2">
      <c r="C53" t="s">
        <v>701</v>
      </c>
      <c r="D53" t="s">
        <v>45</v>
      </c>
      <c r="E53" s="66">
        <v>190</v>
      </c>
      <c r="F53" s="6">
        <v>131.66666666666666</v>
      </c>
      <c r="G53" s="7">
        <v>0.69298245614035081</v>
      </c>
      <c r="J53" t="s">
        <v>701</v>
      </c>
      <c r="L53" s="66">
        <v>135</v>
      </c>
      <c r="M53" s="6">
        <v>115</v>
      </c>
      <c r="N53" s="7">
        <v>0.85185185185185186</v>
      </c>
    </row>
    <row r="54" spans="1:14" x14ac:dyDescent="0.2">
      <c r="B54" t="s">
        <v>308</v>
      </c>
      <c r="E54" s="66">
        <v>545</v>
      </c>
      <c r="F54" s="6">
        <v>301.03794642857144</v>
      </c>
      <c r="G54" s="7">
        <v>0.83044950738916257</v>
      </c>
      <c r="I54" t="s">
        <v>308</v>
      </c>
      <c r="L54" s="66">
        <v>545</v>
      </c>
      <c r="M54" s="6">
        <v>333.09151785714283</v>
      </c>
      <c r="N54" s="7">
        <v>0.88676610411219392</v>
      </c>
    </row>
    <row r="55" spans="1:14" x14ac:dyDescent="0.2">
      <c r="B55" t="s">
        <v>232</v>
      </c>
      <c r="C55" t="s">
        <v>374</v>
      </c>
      <c r="D55" t="s">
        <v>25</v>
      </c>
      <c r="E55" s="66">
        <v>545</v>
      </c>
      <c r="F55" s="6">
        <v>498.57142857142856</v>
      </c>
      <c r="G55" s="7">
        <v>0.91480996068152032</v>
      </c>
      <c r="I55" t="s">
        <v>232</v>
      </c>
      <c r="J55" t="s">
        <v>374</v>
      </c>
      <c r="K55" t="s">
        <v>233</v>
      </c>
      <c r="L55" s="66">
        <v>540</v>
      </c>
      <c r="M55" s="6">
        <v>515.71428571428567</v>
      </c>
      <c r="N55" s="7">
        <v>0.95502645502645489</v>
      </c>
    </row>
    <row r="56" spans="1:14" x14ac:dyDescent="0.2">
      <c r="C56" t="s">
        <v>732</v>
      </c>
      <c r="D56" t="s">
        <v>39</v>
      </c>
      <c r="E56" s="66">
        <v>520</v>
      </c>
      <c r="F56" s="6">
        <v>487.85714285714283</v>
      </c>
      <c r="G56" s="7">
        <v>0.93818681318681318</v>
      </c>
      <c r="J56" t="s">
        <v>513</v>
      </c>
      <c r="L56" s="66">
        <v>535</v>
      </c>
      <c r="M56" s="6">
        <v>481</v>
      </c>
      <c r="N56" s="7">
        <v>0.89906542056074767</v>
      </c>
    </row>
    <row r="57" spans="1:14" x14ac:dyDescent="0.2">
      <c r="C57" t="s">
        <v>719</v>
      </c>
      <c r="D57" t="s">
        <v>155</v>
      </c>
      <c r="E57" s="66">
        <v>495</v>
      </c>
      <c r="F57" s="6">
        <v>429.28571428571428</v>
      </c>
      <c r="G57" s="7">
        <v>0.86724386724386726</v>
      </c>
      <c r="J57" t="s">
        <v>719</v>
      </c>
      <c r="K57" t="s">
        <v>233</v>
      </c>
      <c r="L57" s="66">
        <v>525</v>
      </c>
      <c r="M57" s="6">
        <v>456.25</v>
      </c>
      <c r="N57" s="7">
        <v>0.86904761904761907</v>
      </c>
    </row>
    <row r="58" spans="1:14" x14ac:dyDescent="0.2">
      <c r="A58" t="s">
        <v>107</v>
      </c>
      <c r="C58" t="s">
        <v>733</v>
      </c>
      <c r="D58" t="s">
        <v>39</v>
      </c>
      <c r="E58" s="66">
        <v>450</v>
      </c>
      <c r="F58" s="6">
        <v>411.42857142857144</v>
      </c>
      <c r="G58" s="7">
        <v>0.91428571428571437</v>
      </c>
      <c r="J58" t="s">
        <v>485</v>
      </c>
      <c r="L58" s="66">
        <v>510</v>
      </c>
      <c r="M58" s="6">
        <v>452</v>
      </c>
      <c r="N58" s="7">
        <v>0.88627450980392153</v>
      </c>
    </row>
    <row r="59" spans="1:14" x14ac:dyDescent="0.2">
      <c r="C59" t="s">
        <v>513</v>
      </c>
      <c r="D59" t="s">
        <v>41</v>
      </c>
      <c r="E59" s="66">
        <v>450</v>
      </c>
      <c r="F59" s="6">
        <v>361.42857142857144</v>
      </c>
      <c r="G59" s="7">
        <v>0.80317460317460321</v>
      </c>
      <c r="J59" t="s">
        <v>733</v>
      </c>
      <c r="L59" s="66">
        <v>505</v>
      </c>
      <c r="M59" s="6">
        <v>477.85714285714283</v>
      </c>
      <c r="N59" s="7">
        <v>0.94625176803394617</v>
      </c>
    </row>
    <row r="60" spans="1:14" x14ac:dyDescent="0.2">
      <c r="C60" t="s">
        <v>485</v>
      </c>
      <c r="D60" t="s">
        <v>220</v>
      </c>
      <c r="E60" s="66">
        <v>450</v>
      </c>
      <c r="F60" s="6">
        <v>380</v>
      </c>
      <c r="G60" s="7">
        <v>0.84444444444444444</v>
      </c>
      <c r="J60" t="s">
        <v>732</v>
      </c>
      <c r="L60" s="66">
        <v>480</v>
      </c>
      <c r="M60" s="6">
        <v>458.75</v>
      </c>
      <c r="N60" s="7">
        <v>0.95572916666666663</v>
      </c>
    </row>
    <row r="61" spans="1:14" x14ac:dyDescent="0.2">
      <c r="C61" t="s">
        <v>1030</v>
      </c>
      <c r="D61" t="s">
        <v>41</v>
      </c>
      <c r="E61" s="66">
        <v>435</v>
      </c>
      <c r="F61" s="6">
        <v>407.85714285714283</v>
      </c>
      <c r="G61" s="7">
        <v>0.93760262725779964</v>
      </c>
      <c r="J61" t="s">
        <v>1030</v>
      </c>
      <c r="L61" s="66">
        <v>475</v>
      </c>
      <c r="M61" s="6">
        <v>440</v>
      </c>
      <c r="N61" s="7">
        <v>0.9263157894736842</v>
      </c>
    </row>
    <row r="62" spans="1:14" x14ac:dyDescent="0.2">
      <c r="C62" t="s">
        <v>514</v>
      </c>
      <c r="D62" t="s">
        <v>41</v>
      </c>
      <c r="E62" s="66">
        <v>365</v>
      </c>
      <c r="F62" s="6">
        <v>302</v>
      </c>
      <c r="G62" s="7">
        <v>0.82739726027397265</v>
      </c>
      <c r="J62" t="s">
        <v>380</v>
      </c>
      <c r="K62" t="s">
        <v>233</v>
      </c>
      <c r="L62" s="66">
        <v>400</v>
      </c>
      <c r="M62" s="6">
        <v>335</v>
      </c>
      <c r="N62" s="7">
        <v>0.83750000000000002</v>
      </c>
    </row>
    <row r="63" spans="1:14" x14ac:dyDescent="0.2">
      <c r="C63" t="s">
        <v>380</v>
      </c>
      <c r="D63" t="s">
        <v>25</v>
      </c>
      <c r="E63" s="66">
        <v>330</v>
      </c>
      <c r="F63" s="6">
        <v>242.5</v>
      </c>
      <c r="G63" s="7">
        <v>0.73484848484848486</v>
      </c>
      <c r="J63" t="s">
        <v>515</v>
      </c>
      <c r="L63" s="66">
        <v>350</v>
      </c>
      <c r="M63" s="6">
        <v>321.66666666666669</v>
      </c>
      <c r="N63" s="7">
        <v>0.91904761904761911</v>
      </c>
    </row>
    <row r="64" spans="1:14" x14ac:dyDescent="0.2">
      <c r="C64" t="s">
        <v>488</v>
      </c>
      <c r="D64" t="s">
        <v>220</v>
      </c>
      <c r="E64" s="66">
        <v>310</v>
      </c>
      <c r="F64" s="6">
        <v>257.5</v>
      </c>
      <c r="G64" s="7">
        <v>0.83064516129032262</v>
      </c>
      <c r="J64" t="s">
        <v>514</v>
      </c>
      <c r="L64" s="66">
        <v>345</v>
      </c>
      <c r="M64" s="6">
        <v>330</v>
      </c>
      <c r="N64" s="7">
        <v>0.95652173913043481</v>
      </c>
    </row>
    <row r="65" spans="2:14" x14ac:dyDescent="0.2">
      <c r="C65" t="s">
        <v>379</v>
      </c>
      <c r="D65" t="s">
        <v>25</v>
      </c>
      <c r="E65" s="66">
        <v>310</v>
      </c>
      <c r="F65" s="6">
        <v>218.75</v>
      </c>
      <c r="G65" s="7">
        <v>0.70564516129032262</v>
      </c>
      <c r="J65" t="s">
        <v>487</v>
      </c>
      <c r="L65" s="66">
        <v>340</v>
      </c>
      <c r="M65" s="6">
        <v>313.33333333333331</v>
      </c>
      <c r="N65" s="7">
        <v>0.92156862745098034</v>
      </c>
    </row>
    <row r="66" spans="2:14" x14ac:dyDescent="0.2">
      <c r="C66" t="s">
        <v>487</v>
      </c>
      <c r="D66" t="s">
        <v>220</v>
      </c>
      <c r="E66" s="66">
        <v>300</v>
      </c>
      <c r="F66" s="6">
        <v>242</v>
      </c>
      <c r="G66" s="7">
        <v>0.80666666666666664</v>
      </c>
      <c r="J66" t="s">
        <v>991</v>
      </c>
      <c r="L66" s="66">
        <v>330</v>
      </c>
      <c r="M66" s="6">
        <v>271.66666666666669</v>
      </c>
      <c r="N66" s="7">
        <v>0.82323232323232332</v>
      </c>
    </row>
    <row r="67" spans="2:14" x14ac:dyDescent="0.2">
      <c r="C67" t="s">
        <v>515</v>
      </c>
      <c r="D67" t="s">
        <v>41</v>
      </c>
      <c r="E67" s="66">
        <v>280</v>
      </c>
      <c r="F67" s="6">
        <v>243</v>
      </c>
      <c r="G67" s="7">
        <v>0.86785714285714288</v>
      </c>
      <c r="J67" t="s">
        <v>488</v>
      </c>
      <c r="L67" s="66">
        <v>300</v>
      </c>
      <c r="M67" s="6">
        <v>293.33333333333331</v>
      </c>
      <c r="N67" s="7">
        <v>0.97777777777777775</v>
      </c>
    </row>
    <row r="68" spans="2:14" x14ac:dyDescent="0.2">
      <c r="C68" t="s">
        <v>377</v>
      </c>
      <c r="D68" t="s">
        <v>25</v>
      </c>
      <c r="E68" s="66">
        <v>270</v>
      </c>
      <c r="F68" s="6">
        <v>204</v>
      </c>
      <c r="G68" s="7">
        <v>0.75555555555555554</v>
      </c>
      <c r="J68" t="s">
        <v>379</v>
      </c>
      <c r="L68" s="66">
        <v>300</v>
      </c>
      <c r="M68" s="6">
        <v>270</v>
      </c>
      <c r="N68" s="7">
        <v>0.9</v>
      </c>
    </row>
    <row r="69" spans="2:14" x14ac:dyDescent="0.2">
      <c r="C69" t="s">
        <v>991</v>
      </c>
      <c r="D69" t="s">
        <v>51</v>
      </c>
      <c r="E69" s="66">
        <v>260</v>
      </c>
      <c r="F69" s="6">
        <v>183.75</v>
      </c>
      <c r="G69" s="7">
        <v>0.70673076923076927</v>
      </c>
      <c r="J69" t="s">
        <v>989</v>
      </c>
      <c r="L69" s="66">
        <v>290</v>
      </c>
      <c r="M69" s="6">
        <v>176.66666666666666</v>
      </c>
      <c r="N69" s="7">
        <v>0.6091954022988505</v>
      </c>
    </row>
    <row r="70" spans="2:14" x14ac:dyDescent="0.2">
      <c r="C70" t="s">
        <v>989</v>
      </c>
      <c r="D70" t="s">
        <v>51</v>
      </c>
      <c r="E70" s="66">
        <v>260</v>
      </c>
      <c r="F70" s="6">
        <v>210</v>
      </c>
      <c r="G70" s="7">
        <v>0.80769230769230771</v>
      </c>
      <c r="J70" t="s">
        <v>377</v>
      </c>
      <c r="L70" s="66">
        <v>260</v>
      </c>
      <c r="M70" s="6">
        <v>218.33333333333334</v>
      </c>
      <c r="N70" s="7">
        <v>0.83974358974358976</v>
      </c>
    </row>
    <row r="71" spans="2:14" x14ac:dyDescent="0.2">
      <c r="C71" t="s">
        <v>726</v>
      </c>
      <c r="D71" t="s">
        <v>155</v>
      </c>
      <c r="E71" s="66">
        <v>210</v>
      </c>
      <c r="F71" s="6">
        <v>167.5</v>
      </c>
      <c r="G71" s="7">
        <v>0.79761904761904767</v>
      </c>
      <c r="J71" t="s">
        <v>726</v>
      </c>
      <c r="L71" s="66">
        <v>215</v>
      </c>
      <c r="M71" s="6">
        <v>211.66666666666666</v>
      </c>
      <c r="N71" s="7">
        <v>0.98449612403100772</v>
      </c>
    </row>
    <row r="72" spans="2:14" x14ac:dyDescent="0.2">
      <c r="B72" t="s">
        <v>395</v>
      </c>
      <c r="E72" s="66">
        <v>545</v>
      </c>
      <c r="F72" s="6">
        <v>308.67226890756302</v>
      </c>
      <c r="G72" s="7">
        <v>0.84093406593406594</v>
      </c>
      <c r="I72" t="s">
        <v>395</v>
      </c>
      <c r="L72" s="66">
        <v>540</v>
      </c>
      <c r="M72" s="6">
        <v>354.3081232492998</v>
      </c>
      <c r="N72" s="7">
        <v>0.89899076048329796</v>
      </c>
    </row>
    <row r="73" spans="2:14" x14ac:dyDescent="0.2">
      <c r="B73" t="s">
        <v>231</v>
      </c>
      <c r="C73" t="s">
        <v>762</v>
      </c>
      <c r="D73" t="s">
        <v>159</v>
      </c>
      <c r="E73" s="66">
        <v>480</v>
      </c>
      <c r="F73" s="6">
        <v>414.28571428571428</v>
      </c>
      <c r="G73" s="7">
        <v>0.86309523809523803</v>
      </c>
      <c r="I73" t="s">
        <v>231</v>
      </c>
      <c r="J73" t="s">
        <v>456</v>
      </c>
      <c r="K73" t="s">
        <v>233</v>
      </c>
      <c r="L73" s="66">
        <v>535</v>
      </c>
      <c r="M73" s="6">
        <v>507.14285714285717</v>
      </c>
      <c r="N73" s="7">
        <v>0.94793057409879844</v>
      </c>
    </row>
    <row r="74" spans="2:14" x14ac:dyDescent="0.2">
      <c r="C74" t="s">
        <v>456</v>
      </c>
      <c r="D74" t="s">
        <v>44</v>
      </c>
      <c r="E74" s="66">
        <v>460</v>
      </c>
      <c r="F74" s="6">
        <v>419.28571428571428</v>
      </c>
      <c r="G74" s="7">
        <v>0.91149068322981364</v>
      </c>
      <c r="J74" t="s">
        <v>321</v>
      </c>
      <c r="K74" t="s">
        <v>233</v>
      </c>
      <c r="L74" s="66">
        <v>480</v>
      </c>
      <c r="M74" s="6">
        <v>344</v>
      </c>
      <c r="N74" s="7">
        <v>0.71666666666666667</v>
      </c>
    </row>
    <row r="75" spans="2:14" x14ac:dyDescent="0.2">
      <c r="C75" t="s">
        <v>286</v>
      </c>
      <c r="D75" t="s">
        <v>42</v>
      </c>
      <c r="E75" s="66">
        <v>450</v>
      </c>
      <c r="F75" s="6">
        <v>359.28571428571428</v>
      </c>
      <c r="G75" s="7">
        <v>0.79841269841269835</v>
      </c>
      <c r="J75" t="s">
        <v>345</v>
      </c>
      <c r="L75" s="66">
        <v>465</v>
      </c>
      <c r="M75" s="6">
        <v>437</v>
      </c>
      <c r="N75" s="7">
        <v>0.93978494623655917</v>
      </c>
    </row>
    <row r="76" spans="2:14" x14ac:dyDescent="0.2">
      <c r="C76" t="s">
        <v>345</v>
      </c>
      <c r="D76" t="s">
        <v>153</v>
      </c>
      <c r="E76" s="66">
        <v>390</v>
      </c>
      <c r="F76" s="6">
        <v>317.5</v>
      </c>
      <c r="G76" s="7">
        <v>0.8141025641025641</v>
      </c>
      <c r="J76" t="s">
        <v>286</v>
      </c>
      <c r="K76" t="s">
        <v>233</v>
      </c>
      <c r="L76" s="66">
        <v>465</v>
      </c>
      <c r="M76" s="6">
        <v>385</v>
      </c>
      <c r="N76" s="7">
        <v>0.82795698924731187</v>
      </c>
    </row>
    <row r="77" spans="2:14" x14ac:dyDescent="0.2">
      <c r="C77" t="s">
        <v>170</v>
      </c>
      <c r="D77" t="s">
        <v>42</v>
      </c>
      <c r="E77" s="66">
        <v>385</v>
      </c>
      <c r="F77" s="6">
        <v>260</v>
      </c>
      <c r="G77" s="7">
        <v>0.67532467532467533</v>
      </c>
      <c r="J77" t="s">
        <v>762</v>
      </c>
      <c r="K77" t="s">
        <v>233</v>
      </c>
      <c r="L77" s="66">
        <v>460</v>
      </c>
      <c r="M77" s="6">
        <v>411.42857142857144</v>
      </c>
      <c r="N77" s="7">
        <v>0.89440993788819878</v>
      </c>
    </row>
    <row r="78" spans="2:14" x14ac:dyDescent="0.2">
      <c r="C78" t="s">
        <v>322</v>
      </c>
      <c r="D78" t="s">
        <v>29</v>
      </c>
      <c r="E78" s="66">
        <v>380</v>
      </c>
      <c r="F78" s="6">
        <v>272</v>
      </c>
      <c r="G78" s="7">
        <v>0.71578947368421053</v>
      </c>
      <c r="J78" t="s">
        <v>170</v>
      </c>
      <c r="L78" s="66">
        <v>375</v>
      </c>
      <c r="M78" s="6">
        <v>286.25</v>
      </c>
      <c r="N78" s="7">
        <v>0.76333333333333331</v>
      </c>
    </row>
    <row r="79" spans="2:14" x14ac:dyDescent="0.2">
      <c r="C79" t="s">
        <v>444</v>
      </c>
      <c r="D79" t="s">
        <v>44</v>
      </c>
      <c r="E79" s="66">
        <v>350</v>
      </c>
      <c r="F79" s="6">
        <v>289.28571428571428</v>
      </c>
      <c r="G79" s="7">
        <v>0.82653061224489799</v>
      </c>
      <c r="J79" t="s">
        <v>322</v>
      </c>
      <c r="L79" s="66">
        <v>350</v>
      </c>
      <c r="M79" s="6">
        <v>306.25</v>
      </c>
      <c r="N79" s="7">
        <v>0.875</v>
      </c>
    </row>
    <row r="80" spans="2:14" x14ac:dyDescent="0.2">
      <c r="C80" t="s">
        <v>321</v>
      </c>
      <c r="D80" t="s">
        <v>29</v>
      </c>
      <c r="E80" s="66">
        <v>340</v>
      </c>
      <c r="F80" s="6">
        <v>302</v>
      </c>
      <c r="G80" s="7">
        <v>0.88823529411764701</v>
      </c>
      <c r="J80" t="s">
        <v>969</v>
      </c>
      <c r="L80" s="66">
        <v>325</v>
      </c>
      <c r="M80" s="6">
        <v>261.25</v>
      </c>
      <c r="N80" s="7">
        <v>0.80384615384615388</v>
      </c>
    </row>
    <row r="81" spans="2:14" x14ac:dyDescent="0.2">
      <c r="C81" t="s">
        <v>969</v>
      </c>
      <c r="D81" t="s">
        <v>53</v>
      </c>
      <c r="E81" s="66">
        <v>310</v>
      </c>
      <c r="F81" s="6">
        <v>265.71428571428572</v>
      </c>
      <c r="G81" s="7">
        <v>0.85714285714285721</v>
      </c>
      <c r="J81" t="s">
        <v>348</v>
      </c>
      <c r="L81" s="66">
        <v>310</v>
      </c>
      <c r="M81" s="6">
        <v>185</v>
      </c>
      <c r="N81" s="7">
        <v>0.59677419354838712</v>
      </c>
    </row>
    <row r="82" spans="2:14" x14ac:dyDescent="0.2">
      <c r="C82" t="s">
        <v>805</v>
      </c>
      <c r="D82" t="s">
        <v>37</v>
      </c>
      <c r="E82" s="66">
        <v>310</v>
      </c>
      <c r="F82" s="6">
        <v>250.83333333333334</v>
      </c>
      <c r="G82" s="7">
        <v>0.80913978494623662</v>
      </c>
      <c r="J82" t="s">
        <v>970</v>
      </c>
      <c r="L82" s="66">
        <v>300</v>
      </c>
      <c r="M82" s="6">
        <v>273.33333333333331</v>
      </c>
      <c r="N82" s="7">
        <v>0.91111111111111109</v>
      </c>
    </row>
    <row r="83" spans="2:14" x14ac:dyDescent="0.2">
      <c r="C83" t="s">
        <v>348</v>
      </c>
      <c r="D83" t="s">
        <v>153</v>
      </c>
      <c r="E83" s="66">
        <v>300</v>
      </c>
      <c r="F83" s="6">
        <v>242.5</v>
      </c>
      <c r="G83" s="7">
        <v>0.80833333333333335</v>
      </c>
      <c r="J83" t="s">
        <v>796</v>
      </c>
      <c r="L83" s="66">
        <v>295</v>
      </c>
      <c r="M83" s="6">
        <v>241.66666666666666</v>
      </c>
      <c r="N83" s="7">
        <v>0.8192090395480226</v>
      </c>
    </row>
    <row r="84" spans="2:14" x14ac:dyDescent="0.2">
      <c r="C84" t="s">
        <v>970</v>
      </c>
      <c r="D84" t="s">
        <v>53</v>
      </c>
      <c r="E84" s="66">
        <v>270</v>
      </c>
      <c r="F84" s="6">
        <v>229.28571428571428</v>
      </c>
      <c r="G84" s="7">
        <v>0.84920634920634919</v>
      </c>
      <c r="J84" t="s">
        <v>444</v>
      </c>
      <c r="L84" s="66">
        <v>280</v>
      </c>
      <c r="M84" s="6">
        <v>251.66666666666666</v>
      </c>
      <c r="N84" s="7">
        <v>0.89880952380952372</v>
      </c>
    </row>
    <row r="85" spans="2:14" x14ac:dyDescent="0.2">
      <c r="C85" t="s">
        <v>870</v>
      </c>
      <c r="D85" t="s">
        <v>223</v>
      </c>
      <c r="E85" s="66">
        <v>260</v>
      </c>
      <c r="F85" s="6">
        <v>173.75</v>
      </c>
      <c r="G85" s="7">
        <v>0.66826923076923073</v>
      </c>
      <c r="J85" t="s">
        <v>870</v>
      </c>
      <c r="L85" s="66">
        <v>265</v>
      </c>
      <c r="M85" s="6">
        <v>251.66666666666666</v>
      </c>
      <c r="N85" s="7">
        <v>0.94968553459119498</v>
      </c>
    </row>
    <row r="86" spans="2:14" x14ac:dyDescent="0.2">
      <c r="C86" t="s">
        <v>796</v>
      </c>
      <c r="D86" t="s">
        <v>223</v>
      </c>
      <c r="E86" s="66">
        <v>210</v>
      </c>
      <c r="F86" s="6">
        <v>178.33333333333334</v>
      </c>
      <c r="G86" s="7">
        <v>0.8492063492063493</v>
      </c>
      <c r="J86" t="s">
        <v>813</v>
      </c>
      <c r="L86" s="66">
        <v>230</v>
      </c>
      <c r="M86" s="6">
        <v>193.33333333333334</v>
      </c>
      <c r="N86" s="7">
        <v>0.84057971014492761</v>
      </c>
    </row>
    <row r="87" spans="2:14" x14ac:dyDescent="0.2">
      <c r="C87" t="s">
        <v>813</v>
      </c>
      <c r="D87" t="s">
        <v>37</v>
      </c>
      <c r="E87" s="66">
        <v>190</v>
      </c>
      <c r="F87" s="6">
        <v>155</v>
      </c>
      <c r="G87" s="7">
        <v>0.81578947368421051</v>
      </c>
      <c r="J87" t="s">
        <v>805</v>
      </c>
      <c r="L87" s="66">
        <v>190</v>
      </c>
      <c r="M87" s="6">
        <v>173.33333333333334</v>
      </c>
      <c r="N87" s="7">
        <v>0.91228070175438603</v>
      </c>
    </row>
    <row r="88" spans="2:14" x14ac:dyDescent="0.2">
      <c r="C88" t="s">
        <v>814</v>
      </c>
      <c r="D88" t="s">
        <v>37</v>
      </c>
      <c r="E88" s="66">
        <v>180</v>
      </c>
      <c r="F88" s="6">
        <v>146.66666666666666</v>
      </c>
      <c r="G88" s="7">
        <v>0.81481481481481477</v>
      </c>
      <c r="J88" t="s">
        <v>814</v>
      </c>
      <c r="L88" s="66">
        <v>165</v>
      </c>
      <c r="M88" s="6">
        <v>111.66666666666667</v>
      </c>
      <c r="N88" s="7">
        <v>0.6767676767676768</v>
      </c>
    </row>
    <row r="89" spans="2:14" x14ac:dyDescent="0.2">
      <c r="B89" t="s">
        <v>295</v>
      </c>
      <c r="E89" s="66">
        <v>480</v>
      </c>
      <c r="F89" s="6">
        <v>267.23288690476187</v>
      </c>
      <c r="G89" s="7">
        <v>0.81210373988151752</v>
      </c>
      <c r="I89" t="s">
        <v>295</v>
      </c>
      <c r="L89" s="66">
        <v>535</v>
      </c>
      <c r="M89" s="6">
        <v>288.74925595238096</v>
      </c>
      <c r="N89" s="7">
        <v>0.84152788620001739</v>
      </c>
    </row>
    <row r="90" spans="2:14" x14ac:dyDescent="0.2">
      <c r="B90" t="s">
        <v>228</v>
      </c>
      <c r="C90" t="s">
        <v>358</v>
      </c>
      <c r="D90" t="s">
        <v>30</v>
      </c>
      <c r="E90" s="66">
        <v>445</v>
      </c>
      <c r="F90" s="6">
        <v>363.57142857142856</v>
      </c>
      <c r="G90" s="7">
        <v>0.81701444622792929</v>
      </c>
      <c r="I90" t="s">
        <v>228</v>
      </c>
      <c r="J90" t="s">
        <v>358</v>
      </c>
      <c r="K90" t="s">
        <v>233</v>
      </c>
      <c r="L90" s="66">
        <v>480</v>
      </c>
      <c r="M90" s="6">
        <v>432.14285714285717</v>
      </c>
      <c r="N90" s="7">
        <v>0.90029761904761907</v>
      </c>
    </row>
    <row r="91" spans="2:14" x14ac:dyDescent="0.2">
      <c r="C91" t="s">
        <v>360</v>
      </c>
      <c r="D91" t="s">
        <v>30</v>
      </c>
      <c r="E91" s="66">
        <v>425</v>
      </c>
      <c r="F91" s="6">
        <v>394</v>
      </c>
      <c r="G91" s="7">
        <v>0.92705882352941171</v>
      </c>
      <c r="J91" t="s">
        <v>360</v>
      </c>
      <c r="L91" s="66">
        <v>480</v>
      </c>
      <c r="M91" s="6">
        <v>393</v>
      </c>
      <c r="N91" s="7">
        <v>0.81874999999999998</v>
      </c>
    </row>
    <row r="92" spans="2:14" x14ac:dyDescent="0.2">
      <c r="C92" t="s">
        <v>501</v>
      </c>
      <c r="D92" t="s">
        <v>221</v>
      </c>
      <c r="E92" s="66">
        <v>425</v>
      </c>
      <c r="F92" s="6">
        <v>346.66666666666669</v>
      </c>
      <c r="G92" s="7">
        <v>0.81568627450980402</v>
      </c>
      <c r="J92" t="s">
        <v>501</v>
      </c>
      <c r="K92" t="s">
        <v>233</v>
      </c>
      <c r="L92" s="66">
        <v>480</v>
      </c>
      <c r="M92" s="6">
        <v>423.57142857142856</v>
      </c>
      <c r="N92" s="7">
        <v>0.88244047619047616</v>
      </c>
    </row>
    <row r="93" spans="2:14" x14ac:dyDescent="0.2">
      <c r="C93" t="s">
        <v>855</v>
      </c>
      <c r="D93" t="s">
        <v>154</v>
      </c>
      <c r="E93" s="66">
        <v>410</v>
      </c>
      <c r="F93" s="6">
        <v>334</v>
      </c>
      <c r="G93" s="7">
        <v>0.81463414634146336</v>
      </c>
      <c r="J93" t="s">
        <v>855</v>
      </c>
      <c r="K93" t="s">
        <v>233</v>
      </c>
      <c r="L93" s="66">
        <v>420</v>
      </c>
      <c r="M93" s="6">
        <v>353.75</v>
      </c>
      <c r="N93" s="7">
        <v>0.84226190476190477</v>
      </c>
    </row>
    <row r="94" spans="2:14" x14ac:dyDescent="0.2">
      <c r="C94" t="s">
        <v>474</v>
      </c>
      <c r="D94" t="s">
        <v>35</v>
      </c>
      <c r="E94" s="66">
        <v>380</v>
      </c>
      <c r="F94" s="6">
        <v>308.57142857142856</v>
      </c>
      <c r="G94" s="7">
        <v>0.81203007518796988</v>
      </c>
      <c r="J94" t="s">
        <v>474</v>
      </c>
      <c r="L94" s="66">
        <v>410</v>
      </c>
      <c r="M94" s="6">
        <v>302</v>
      </c>
      <c r="N94" s="7">
        <v>0.73658536585365852</v>
      </c>
    </row>
    <row r="95" spans="2:14" x14ac:dyDescent="0.2">
      <c r="C95" t="s">
        <v>504</v>
      </c>
      <c r="D95" t="s">
        <v>221</v>
      </c>
      <c r="E95" s="66">
        <v>345</v>
      </c>
      <c r="F95" s="6">
        <v>288.75</v>
      </c>
      <c r="G95" s="7">
        <v>0.83695652173913049</v>
      </c>
      <c r="J95" t="s">
        <v>593</v>
      </c>
      <c r="L95" s="66">
        <v>395</v>
      </c>
      <c r="M95" s="6">
        <v>382.5</v>
      </c>
      <c r="N95" s="7">
        <v>0.96835443037974689</v>
      </c>
    </row>
    <row r="96" spans="2:14" x14ac:dyDescent="0.2">
      <c r="C96" t="s">
        <v>593</v>
      </c>
      <c r="D96" t="s">
        <v>157</v>
      </c>
      <c r="E96" s="66">
        <v>305</v>
      </c>
      <c r="F96" s="6">
        <v>255.71428571428572</v>
      </c>
      <c r="G96" s="7">
        <v>0.83840749414519911</v>
      </c>
      <c r="J96" t="s">
        <v>477</v>
      </c>
      <c r="L96" s="66">
        <v>320</v>
      </c>
      <c r="M96" s="6">
        <v>266.25</v>
      </c>
      <c r="N96" s="7">
        <v>0.83203125</v>
      </c>
    </row>
    <row r="97" spans="2:14" x14ac:dyDescent="0.2">
      <c r="C97" t="s">
        <v>591</v>
      </c>
      <c r="D97" t="s">
        <v>36</v>
      </c>
      <c r="E97" s="66">
        <v>300</v>
      </c>
      <c r="F97" s="6">
        <v>233.33333333333334</v>
      </c>
      <c r="G97" s="7">
        <v>0.77777777777777779</v>
      </c>
      <c r="J97" t="s">
        <v>591</v>
      </c>
      <c r="L97" s="66">
        <v>290</v>
      </c>
      <c r="M97" s="6">
        <v>272.5</v>
      </c>
      <c r="N97" s="7">
        <v>0.93965517241379315</v>
      </c>
    </row>
    <row r="98" spans="2:14" x14ac:dyDescent="0.2">
      <c r="C98" t="s">
        <v>856</v>
      </c>
      <c r="D98" t="s">
        <v>154</v>
      </c>
      <c r="E98" s="66">
        <v>280</v>
      </c>
      <c r="F98" s="6">
        <v>220</v>
      </c>
      <c r="G98" s="7">
        <v>0.7857142857142857</v>
      </c>
      <c r="J98" t="s">
        <v>856</v>
      </c>
      <c r="L98" s="66">
        <v>280</v>
      </c>
      <c r="M98" s="6">
        <v>268.33333333333331</v>
      </c>
      <c r="N98" s="7">
        <v>0.95833333333333326</v>
      </c>
    </row>
    <row r="99" spans="2:14" x14ac:dyDescent="0.2">
      <c r="C99" t="s">
        <v>477</v>
      </c>
      <c r="D99" t="s">
        <v>35</v>
      </c>
      <c r="E99" s="66">
        <v>270</v>
      </c>
      <c r="F99" s="6">
        <v>189</v>
      </c>
      <c r="G99" s="7">
        <v>0.7</v>
      </c>
      <c r="J99" t="s">
        <v>682</v>
      </c>
      <c r="L99" s="66">
        <v>280</v>
      </c>
      <c r="M99" s="6">
        <v>250</v>
      </c>
      <c r="N99" s="7">
        <v>0.8928571428571429</v>
      </c>
    </row>
    <row r="100" spans="2:14" x14ac:dyDescent="0.2">
      <c r="C100" t="s">
        <v>311</v>
      </c>
      <c r="D100" t="s">
        <v>152</v>
      </c>
      <c r="E100" s="66">
        <v>250</v>
      </c>
      <c r="F100" s="6">
        <v>218.33333333333334</v>
      </c>
      <c r="G100" s="7">
        <v>0.87333333333333341</v>
      </c>
      <c r="J100" t="s">
        <v>504</v>
      </c>
      <c r="L100" s="66">
        <v>280</v>
      </c>
      <c r="M100" s="6">
        <v>240</v>
      </c>
      <c r="N100" s="7">
        <v>0.8571428571428571</v>
      </c>
    </row>
    <row r="101" spans="2:14" x14ac:dyDescent="0.2">
      <c r="C101" t="s">
        <v>682</v>
      </c>
      <c r="D101" t="s">
        <v>34</v>
      </c>
      <c r="E101" s="66">
        <v>240</v>
      </c>
      <c r="F101" s="6">
        <v>225</v>
      </c>
      <c r="G101" s="7">
        <v>0.9375</v>
      </c>
      <c r="J101" t="s">
        <v>311</v>
      </c>
      <c r="L101" s="66">
        <v>260</v>
      </c>
      <c r="M101" s="6">
        <v>245</v>
      </c>
      <c r="N101" s="7">
        <v>0.94230769230769229</v>
      </c>
    </row>
    <row r="102" spans="2:14" x14ac:dyDescent="0.2">
      <c r="C102" t="s">
        <v>313</v>
      </c>
      <c r="D102" t="s">
        <v>152</v>
      </c>
      <c r="E102" s="66">
        <v>220</v>
      </c>
      <c r="F102" s="6">
        <v>160</v>
      </c>
      <c r="G102" s="7">
        <v>0.72727272727272729</v>
      </c>
      <c r="J102" t="s">
        <v>313</v>
      </c>
      <c r="L102" s="66">
        <v>260</v>
      </c>
      <c r="M102" s="6">
        <v>226.66666666666666</v>
      </c>
      <c r="N102" s="7">
        <v>0.87179487179487181</v>
      </c>
    </row>
    <row r="103" spans="2:14" x14ac:dyDescent="0.2">
      <c r="C103" t="s">
        <v>339</v>
      </c>
      <c r="D103" t="s">
        <v>36</v>
      </c>
      <c r="E103" s="66">
        <v>190</v>
      </c>
      <c r="F103" s="6">
        <v>141.66666666666666</v>
      </c>
      <c r="G103" s="7">
        <v>0.74561403508771928</v>
      </c>
      <c r="J103" t="s">
        <v>339</v>
      </c>
      <c r="L103" s="66">
        <v>250</v>
      </c>
      <c r="M103" s="6">
        <v>213.33333333333334</v>
      </c>
      <c r="N103" s="7">
        <v>0.85333333333333339</v>
      </c>
    </row>
    <row r="104" spans="2:14" x14ac:dyDescent="0.2">
      <c r="C104" t="s">
        <v>599</v>
      </c>
      <c r="D104" t="s">
        <v>157</v>
      </c>
      <c r="E104" s="66">
        <v>190</v>
      </c>
      <c r="F104" s="6">
        <v>158.75</v>
      </c>
      <c r="G104" s="7">
        <v>0.83552631578947367</v>
      </c>
      <c r="J104" t="s">
        <v>599</v>
      </c>
      <c r="L104" s="66">
        <v>245</v>
      </c>
      <c r="M104" s="6">
        <v>220</v>
      </c>
      <c r="N104" s="7">
        <v>0.89795918367346939</v>
      </c>
    </row>
    <row r="105" spans="2:14" x14ac:dyDescent="0.2">
      <c r="B105" t="s">
        <v>335</v>
      </c>
      <c r="E105" s="66">
        <v>445</v>
      </c>
      <c r="F105" s="6">
        <v>255.8238095238095</v>
      </c>
      <c r="G105" s="7">
        <v>0.82082505729564548</v>
      </c>
      <c r="I105" t="s">
        <v>335</v>
      </c>
      <c r="L105" s="66">
        <v>480</v>
      </c>
      <c r="M105" s="6">
        <v>299.26984126984121</v>
      </c>
      <c r="N105" s="7">
        <v>0.8750580154088925</v>
      </c>
    </row>
    <row r="106" spans="2:14" x14ac:dyDescent="0.2">
      <c r="B106" t="s">
        <v>229</v>
      </c>
      <c r="C106" t="s">
        <v>777</v>
      </c>
      <c r="D106" t="s">
        <v>40</v>
      </c>
      <c r="E106" s="66">
        <v>470</v>
      </c>
      <c r="F106" s="6">
        <v>359.16666666666669</v>
      </c>
      <c r="G106" s="7">
        <v>0.76418439716312059</v>
      </c>
      <c r="I106" t="s">
        <v>229</v>
      </c>
      <c r="J106" t="s">
        <v>632</v>
      </c>
      <c r="L106" s="66">
        <v>505</v>
      </c>
      <c r="M106" s="6">
        <v>416.25</v>
      </c>
      <c r="N106" s="7">
        <v>0.82425742574257421</v>
      </c>
    </row>
    <row r="107" spans="2:14" x14ac:dyDescent="0.2">
      <c r="C107" t="s">
        <v>631</v>
      </c>
      <c r="D107" t="s">
        <v>20</v>
      </c>
      <c r="E107" s="66">
        <v>420</v>
      </c>
      <c r="F107" s="6">
        <v>318.33333333333331</v>
      </c>
      <c r="G107" s="7">
        <v>0.75793650793650791</v>
      </c>
      <c r="J107" t="s">
        <v>279</v>
      </c>
      <c r="L107" s="66">
        <v>500</v>
      </c>
      <c r="M107" s="6">
        <v>426.42857142857144</v>
      </c>
      <c r="N107" s="7">
        <v>0.85285714285714287</v>
      </c>
    </row>
    <row r="108" spans="2:14" x14ac:dyDescent="0.2">
      <c r="C108" t="s">
        <v>779</v>
      </c>
      <c r="D108" t="s">
        <v>40</v>
      </c>
      <c r="E108" s="66">
        <v>400</v>
      </c>
      <c r="F108" s="6">
        <v>341.25</v>
      </c>
      <c r="G108" s="7">
        <v>0.85312500000000002</v>
      </c>
      <c r="J108" t="s">
        <v>777</v>
      </c>
      <c r="K108" t="s">
        <v>233</v>
      </c>
      <c r="L108" s="66">
        <v>490</v>
      </c>
      <c r="M108" s="6">
        <v>415</v>
      </c>
      <c r="N108" s="7">
        <v>0.84693877551020413</v>
      </c>
    </row>
    <row r="109" spans="2:14" x14ac:dyDescent="0.2">
      <c r="C109" t="s">
        <v>632</v>
      </c>
      <c r="D109" t="s">
        <v>20</v>
      </c>
      <c r="E109" s="66">
        <v>400</v>
      </c>
      <c r="F109" s="6">
        <v>338.33333333333331</v>
      </c>
      <c r="G109" s="7">
        <v>0.84583333333333333</v>
      </c>
      <c r="J109" t="s">
        <v>935</v>
      </c>
      <c r="K109" t="s">
        <v>233</v>
      </c>
      <c r="L109" s="66">
        <v>445</v>
      </c>
      <c r="M109" s="6">
        <v>379.28571428571428</v>
      </c>
      <c r="N109" s="7">
        <v>0.8523274478330658</v>
      </c>
    </row>
    <row r="110" spans="2:14" x14ac:dyDescent="0.2">
      <c r="C110" t="s">
        <v>181</v>
      </c>
      <c r="D110" t="s">
        <v>28</v>
      </c>
      <c r="E110" s="66">
        <v>375</v>
      </c>
      <c r="F110" s="6">
        <v>324.28571428571428</v>
      </c>
      <c r="G110" s="7">
        <v>0.86476190476190473</v>
      </c>
      <c r="J110" t="s">
        <v>778</v>
      </c>
      <c r="L110" s="66">
        <v>445</v>
      </c>
      <c r="M110" s="6">
        <v>343</v>
      </c>
      <c r="N110" s="7">
        <v>0.77078651685393262</v>
      </c>
    </row>
    <row r="111" spans="2:14" x14ac:dyDescent="0.2">
      <c r="C111" t="s">
        <v>279</v>
      </c>
      <c r="D111" t="s">
        <v>28</v>
      </c>
      <c r="E111" s="66">
        <v>355</v>
      </c>
      <c r="F111" s="6">
        <v>307.85714285714283</v>
      </c>
      <c r="G111" s="7">
        <v>0.86720321931589528</v>
      </c>
      <c r="J111" t="s">
        <v>631</v>
      </c>
      <c r="L111" s="66">
        <v>430</v>
      </c>
      <c r="M111" s="6">
        <v>378.75</v>
      </c>
      <c r="N111" s="7">
        <v>0.8808139534883721</v>
      </c>
    </row>
    <row r="112" spans="2:14" x14ac:dyDescent="0.2">
      <c r="C112" t="s">
        <v>956</v>
      </c>
      <c r="D112" t="s">
        <v>24</v>
      </c>
      <c r="E112" s="66">
        <v>345</v>
      </c>
      <c r="F112" s="6">
        <v>270</v>
      </c>
      <c r="G112" s="7">
        <v>0.78260869565217395</v>
      </c>
      <c r="J112" t="s">
        <v>180</v>
      </c>
      <c r="L112" s="66">
        <v>390</v>
      </c>
      <c r="M112" s="6">
        <v>352.5</v>
      </c>
      <c r="N112" s="7">
        <v>0.90384615384615385</v>
      </c>
    </row>
    <row r="113" spans="2:14" x14ac:dyDescent="0.2">
      <c r="C113" t="s">
        <v>938</v>
      </c>
      <c r="D113" t="s">
        <v>225</v>
      </c>
      <c r="E113" s="66">
        <v>330</v>
      </c>
      <c r="F113" s="6">
        <v>277.5</v>
      </c>
      <c r="G113" s="7">
        <v>0.84090909090909094</v>
      </c>
      <c r="J113" t="s">
        <v>181</v>
      </c>
      <c r="L113" s="66">
        <v>390</v>
      </c>
      <c r="M113" s="6">
        <v>325</v>
      </c>
      <c r="N113" s="7">
        <v>0.83333333333333337</v>
      </c>
    </row>
    <row r="114" spans="2:14" x14ac:dyDescent="0.2">
      <c r="C114" t="s">
        <v>180</v>
      </c>
      <c r="D114" t="s">
        <v>28</v>
      </c>
      <c r="E114" s="66">
        <v>325</v>
      </c>
      <c r="F114" s="6">
        <v>243.75</v>
      </c>
      <c r="G114" s="7">
        <v>0.75</v>
      </c>
      <c r="J114" t="s">
        <v>779</v>
      </c>
      <c r="L114" s="66">
        <v>390</v>
      </c>
      <c r="M114" s="6">
        <v>356</v>
      </c>
      <c r="N114" s="7">
        <v>0.9128205128205128</v>
      </c>
    </row>
    <row r="115" spans="2:14" x14ac:dyDescent="0.2">
      <c r="C115" t="s">
        <v>633</v>
      </c>
      <c r="D115" t="s">
        <v>20</v>
      </c>
      <c r="E115" s="66">
        <v>310</v>
      </c>
      <c r="F115" s="6">
        <v>287.5</v>
      </c>
      <c r="G115" s="7">
        <v>0.92741935483870963</v>
      </c>
      <c r="J115" t="s">
        <v>861</v>
      </c>
      <c r="K115" t="s">
        <v>233</v>
      </c>
      <c r="L115" s="66">
        <v>360</v>
      </c>
      <c r="M115" s="6">
        <v>343.33333333333331</v>
      </c>
      <c r="N115" s="7">
        <v>0.95370370370370361</v>
      </c>
    </row>
    <row r="116" spans="2:14" x14ac:dyDescent="0.2">
      <c r="C116" t="s">
        <v>778</v>
      </c>
      <c r="D116" t="s">
        <v>40</v>
      </c>
      <c r="E116" s="66">
        <v>310</v>
      </c>
      <c r="F116" s="6">
        <v>251.66666666666666</v>
      </c>
      <c r="G116" s="7">
        <v>0.81182795698924726</v>
      </c>
      <c r="J116" t="s">
        <v>633</v>
      </c>
      <c r="L116" s="66">
        <v>340</v>
      </c>
      <c r="M116" s="6">
        <v>313.33333333333331</v>
      </c>
      <c r="N116" s="7">
        <v>0.92156862745098034</v>
      </c>
    </row>
    <row r="117" spans="2:14" x14ac:dyDescent="0.2">
      <c r="C117" t="s">
        <v>935</v>
      </c>
      <c r="D117" t="s">
        <v>225</v>
      </c>
      <c r="E117" s="66">
        <v>300</v>
      </c>
      <c r="F117" s="6">
        <v>290</v>
      </c>
      <c r="G117" s="7">
        <v>0.96666666666666667</v>
      </c>
      <c r="J117" t="s">
        <v>635</v>
      </c>
      <c r="L117" s="66">
        <v>320</v>
      </c>
      <c r="M117" s="6">
        <v>255</v>
      </c>
      <c r="N117" s="7">
        <v>0.796875</v>
      </c>
    </row>
    <row r="118" spans="2:14" x14ac:dyDescent="0.2">
      <c r="C118" t="s">
        <v>635</v>
      </c>
      <c r="D118" t="s">
        <v>20</v>
      </c>
      <c r="E118" s="66">
        <v>300</v>
      </c>
      <c r="F118" s="6">
        <v>260</v>
      </c>
      <c r="G118" s="7">
        <v>0.8666666666666667</v>
      </c>
      <c r="J118" t="s">
        <v>956</v>
      </c>
      <c r="L118" s="66">
        <v>300</v>
      </c>
      <c r="M118" s="6">
        <v>286.66666666666669</v>
      </c>
      <c r="N118" s="7">
        <v>0.9555555555555556</v>
      </c>
    </row>
    <row r="119" spans="2:14" x14ac:dyDescent="0.2">
      <c r="C119" t="s">
        <v>199</v>
      </c>
      <c r="D119" t="s">
        <v>28</v>
      </c>
      <c r="E119" s="66">
        <v>260</v>
      </c>
      <c r="F119" s="6">
        <v>238</v>
      </c>
      <c r="G119" s="7">
        <v>0.91538461538461535</v>
      </c>
      <c r="J119" t="s">
        <v>938</v>
      </c>
      <c r="L119" s="66">
        <v>275</v>
      </c>
      <c r="M119" s="6">
        <v>246.66666666666666</v>
      </c>
      <c r="N119" s="7">
        <v>0.89696969696969697</v>
      </c>
    </row>
    <row r="120" spans="2:14" x14ac:dyDescent="0.2">
      <c r="C120" t="s">
        <v>861</v>
      </c>
      <c r="D120" t="s">
        <v>24</v>
      </c>
      <c r="E120" s="66">
        <v>255</v>
      </c>
      <c r="F120" s="6">
        <v>218.75</v>
      </c>
      <c r="G120" s="7">
        <v>0.85784313725490191</v>
      </c>
      <c r="J120" t="s">
        <v>199</v>
      </c>
      <c r="L120" s="66">
        <v>265</v>
      </c>
      <c r="M120" s="6">
        <v>221.66666666666666</v>
      </c>
      <c r="N120" s="7">
        <v>0.83647798742138357</v>
      </c>
    </row>
    <row r="121" spans="2:14" x14ac:dyDescent="0.2">
      <c r="C121" t="s">
        <v>928</v>
      </c>
      <c r="D121" t="s">
        <v>50</v>
      </c>
      <c r="E121" s="66">
        <v>215</v>
      </c>
      <c r="F121" s="6">
        <v>175</v>
      </c>
      <c r="G121" s="7">
        <v>0.81395348837209303</v>
      </c>
      <c r="J121" t="s">
        <v>929</v>
      </c>
      <c r="L121" s="66">
        <v>240</v>
      </c>
      <c r="M121" s="6">
        <v>226.66666666666666</v>
      </c>
      <c r="N121" s="7">
        <v>0.94444444444444442</v>
      </c>
    </row>
    <row r="122" spans="2:14" x14ac:dyDescent="0.2">
      <c r="C122" t="s">
        <v>929</v>
      </c>
      <c r="D122" t="s">
        <v>50</v>
      </c>
      <c r="E122" s="66">
        <v>215</v>
      </c>
      <c r="F122" s="6">
        <v>165</v>
      </c>
      <c r="G122" s="7">
        <v>0.76744186046511631</v>
      </c>
      <c r="J122" t="s">
        <v>923</v>
      </c>
      <c r="L122" s="66">
        <v>210</v>
      </c>
      <c r="M122" s="6">
        <v>198.33333333333334</v>
      </c>
      <c r="N122" s="7">
        <v>0.94444444444444453</v>
      </c>
    </row>
    <row r="123" spans="2:14" x14ac:dyDescent="0.2">
      <c r="C123" t="s">
        <v>923</v>
      </c>
      <c r="D123" t="s">
        <v>50</v>
      </c>
      <c r="E123" s="66">
        <v>180</v>
      </c>
      <c r="F123" s="6">
        <v>145.71428571428572</v>
      </c>
      <c r="G123" s="7">
        <v>0.80952380952380953</v>
      </c>
      <c r="J123" t="s">
        <v>928</v>
      </c>
      <c r="L123" s="66">
        <v>195</v>
      </c>
      <c r="M123" s="6">
        <v>170</v>
      </c>
      <c r="N123" s="7">
        <v>0.87179487179487181</v>
      </c>
    </row>
    <row r="124" spans="2:14" x14ac:dyDescent="0.2">
      <c r="B124" t="s">
        <v>285</v>
      </c>
      <c r="E124" s="66">
        <v>470</v>
      </c>
      <c r="F124" s="6">
        <v>267.33928571428572</v>
      </c>
      <c r="G124" s="7">
        <v>0.83471069260314712</v>
      </c>
      <c r="I124" t="s">
        <v>285</v>
      </c>
      <c r="L124" s="66">
        <v>505</v>
      </c>
      <c r="M124" s="6">
        <v>314.10449735449743</v>
      </c>
      <c r="N124" s="7">
        <v>0.87116809743928403</v>
      </c>
    </row>
    <row r="125" spans="2:14" x14ac:dyDescent="0.2">
      <c r="B125" t="s">
        <v>224</v>
      </c>
      <c r="C125" t="s">
        <v>188</v>
      </c>
      <c r="D125" t="s">
        <v>219</v>
      </c>
      <c r="E125" s="66">
        <v>540</v>
      </c>
      <c r="F125" s="6">
        <v>481.42857142857144</v>
      </c>
      <c r="G125" s="7">
        <v>0.89153439153439151</v>
      </c>
      <c r="I125" t="s">
        <v>224</v>
      </c>
      <c r="J125" t="s">
        <v>240</v>
      </c>
      <c r="K125" t="s">
        <v>233</v>
      </c>
      <c r="L125" s="66">
        <v>505</v>
      </c>
      <c r="M125" s="6">
        <v>425.83333333333331</v>
      </c>
      <c r="N125" s="7">
        <v>0.84323432343234317</v>
      </c>
    </row>
    <row r="126" spans="2:14" x14ac:dyDescent="0.2">
      <c r="C126" t="s">
        <v>237</v>
      </c>
      <c r="D126" t="s">
        <v>22</v>
      </c>
      <c r="E126" s="66">
        <v>430</v>
      </c>
      <c r="F126" s="6">
        <v>378.57142857142856</v>
      </c>
      <c r="G126" s="7">
        <v>0.88039867109634551</v>
      </c>
      <c r="J126" t="s">
        <v>162</v>
      </c>
      <c r="K126" t="s">
        <v>233</v>
      </c>
      <c r="L126" s="66">
        <v>470</v>
      </c>
      <c r="M126" s="6">
        <v>404.16666666666669</v>
      </c>
      <c r="N126" s="7">
        <v>0.85992907801418439</v>
      </c>
    </row>
    <row r="127" spans="2:14" x14ac:dyDescent="0.2">
      <c r="C127" t="s">
        <v>409</v>
      </c>
      <c r="D127" t="s">
        <v>156</v>
      </c>
      <c r="E127" s="66">
        <v>360</v>
      </c>
      <c r="F127" s="6">
        <v>311.66666666666669</v>
      </c>
      <c r="G127" s="7">
        <v>0.86574074074074081</v>
      </c>
      <c r="J127" t="s">
        <v>188</v>
      </c>
      <c r="K127" t="s">
        <v>233</v>
      </c>
      <c r="L127" s="66">
        <v>460</v>
      </c>
      <c r="M127" s="6">
        <v>431.25</v>
      </c>
      <c r="N127" s="7">
        <v>0.9375</v>
      </c>
    </row>
    <row r="128" spans="2:14" x14ac:dyDescent="0.2">
      <c r="C128" t="s">
        <v>410</v>
      </c>
      <c r="D128" t="s">
        <v>156</v>
      </c>
      <c r="E128" s="66">
        <v>360</v>
      </c>
      <c r="F128" s="6">
        <v>296.66666666666669</v>
      </c>
      <c r="G128" s="7">
        <v>0.82407407407407418</v>
      </c>
      <c r="J128" t="s">
        <v>237</v>
      </c>
      <c r="L128" s="66">
        <v>425</v>
      </c>
      <c r="M128" s="6">
        <v>382.5</v>
      </c>
      <c r="N128" s="7">
        <v>0.9</v>
      </c>
    </row>
    <row r="129" spans="2:14" x14ac:dyDescent="0.2">
      <c r="C129" t="s">
        <v>262</v>
      </c>
      <c r="D129" t="s">
        <v>21</v>
      </c>
      <c r="E129" s="66">
        <v>350</v>
      </c>
      <c r="F129" s="6">
        <v>312.5</v>
      </c>
      <c r="G129" s="7">
        <v>0.8928571428571429</v>
      </c>
      <c r="J129" t="s">
        <v>410</v>
      </c>
      <c r="L129" s="66">
        <v>390</v>
      </c>
      <c r="M129" s="6">
        <v>333.33333333333331</v>
      </c>
      <c r="N129" s="7">
        <v>0.85470085470085466</v>
      </c>
    </row>
    <row r="130" spans="2:14" x14ac:dyDescent="0.2">
      <c r="C130" t="s">
        <v>238</v>
      </c>
      <c r="D130" t="s">
        <v>22</v>
      </c>
      <c r="E130" s="66">
        <v>345</v>
      </c>
      <c r="F130" s="6">
        <v>317.85714285714283</v>
      </c>
      <c r="G130" s="7">
        <v>0.92132505175983426</v>
      </c>
      <c r="J130" t="s">
        <v>190</v>
      </c>
      <c r="L130" s="66">
        <v>370</v>
      </c>
      <c r="M130" s="6">
        <v>296.66666666666669</v>
      </c>
      <c r="N130" s="7">
        <v>0.80180180180180183</v>
      </c>
    </row>
    <row r="131" spans="2:14" x14ac:dyDescent="0.2">
      <c r="C131" t="s">
        <v>162</v>
      </c>
      <c r="D131" t="s">
        <v>17</v>
      </c>
      <c r="E131" s="66">
        <v>330</v>
      </c>
      <c r="F131" s="6">
        <v>278.33333333333331</v>
      </c>
      <c r="G131" s="7">
        <v>0.84343434343434343</v>
      </c>
      <c r="J131" t="s">
        <v>161</v>
      </c>
      <c r="L131" s="66">
        <v>360</v>
      </c>
      <c r="M131" s="6">
        <v>328.33333333333331</v>
      </c>
      <c r="N131" s="7">
        <v>0.91203703703703698</v>
      </c>
    </row>
    <row r="132" spans="2:14" x14ac:dyDescent="0.2">
      <c r="C132" t="s">
        <v>240</v>
      </c>
      <c r="D132" t="s">
        <v>22</v>
      </c>
      <c r="E132" s="66">
        <v>310</v>
      </c>
      <c r="F132" s="6">
        <v>262</v>
      </c>
      <c r="G132" s="7">
        <v>0.84516129032258069</v>
      </c>
      <c r="J132" t="s">
        <v>262</v>
      </c>
      <c r="L132" s="66">
        <v>350</v>
      </c>
      <c r="M132" s="6">
        <v>305</v>
      </c>
      <c r="N132" s="7">
        <v>0.87142857142857144</v>
      </c>
    </row>
    <row r="133" spans="2:14" x14ac:dyDescent="0.2">
      <c r="C133" t="s">
        <v>190</v>
      </c>
      <c r="D133" t="s">
        <v>219</v>
      </c>
      <c r="E133" s="66">
        <v>310</v>
      </c>
      <c r="F133" s="6">
        <v>233.75</v>
      </c>
      <c r="G133" s="7">
        <v>0.75403225806451613</v>
      </c>
      <c r="J133" t="s">
        <v>238</v>
      </c>
      <c r="L133" s="66">
        <v>330</v>
      </c>
      <c r="M133" s="6">
        <v>303.33333333333331</v>
      </c>
      <c r="N133" s="7">
        <v>0.91919191919191912</v>
      </c>
    </row>
    <row r="134" spans="2:14" x14ac:dyDescent="0.2">
      <c r="C134" t="s">
        <v>161</v>
      </c>
      <c r="D134" t="s">
        <v>17</v>
      </c>
      <c r="E134" s="66">
        <v>260</v>
      </c>
      <c r="F134" s="6">
        <v>205</v>
      </c>
      <c r="G134" s="7">
        <v>0.78846153846153844</v>
      </c>
      <c r="J134" t="s">
        <v>409</v>
      </c>
      <c r="L134" s="66">
        <v>305</v>
      </c>
      <c r="M134" s="6">
        <v>280</v>
      </c>
      <c r="N134" s="7">
        <v>0.91803278688524592</v>
      </c>
    </row>
    <row r="135" spans="2:14" x14ac:dyDescent="0.2">
      <c r="C135" t="s">
        <v>264</v>
      </c>
      <c r="D135" t="s">
        <v>21</v>
      </c>
      <c r="E135" s="66">
        <v>250</v>
      </c>
      <c r="F135" s="6">
        <v>202.5</v>
      </c>
      <c r="G135" s="7">
        <v>0.81</v>
      </c>
      <c r="J135" t="s">
        <v>264</v>
      </c>
      <c r="L135" s="66">
        <v>290</v>
      </c>
      <c r="M135" s="6">
        <v>243.33333333333334</v>
      </c>
      <c r="N135" s="7">
        <v>0.83908045977011503</v>
      </c>
    </row>
    <row r="136" spans="2:14" x14ac:dyDescent="0.2">
      <c r="C136" t="s">
        <v>253</v>
      </c>
      <c r="D136" t="s">
        <v>219</v>
      </c>
      <c r="E136" s="66">
        <v>240</v>
      </c>
      <c r="F136" s="6">
        <v>193.75</v>
      </c>
      <c r="G136" s="7">
        <v>0.80729166666666663</v>
      </c>
      <c r="J136" t="s">
        <v>266</v>
      </c>
      <c r="L136" s="66">
        <v>280</v>
      </c>
      <c r="M136" s="6">
        <v>233.33333333333334</v>
      </c>
      <c r="N136" s="7">
        <v>0.83333333333333337</v>
      </c>
    </row>
    <row r="137" spans="2:14" x14ac:dyDescent="0.2">
      <c r="C137" t="s">
        <v>266</v>
      </c>
      <c r="D137" t="s">
        <v>21</v>
      </c>
      <c r="E137" s="66">
        <v>240</v>
      </c>
      <c r="F137" s="6">
        <v>230</v>
      </c>
      <c r="G137" s="7">
        <v>0.95833333333333337</v>
      </c>
      <c r="J137" t="s">
        <v>256</v>
      </c>
      <c r="L137" s="66">
        <v>220</v>
      </c>
      <c r="M137" s="6">
        <v>183.33333333333334</v>
      </c>
      <c r="N137" s="7">
        <v>0.83333333333333337</v>
      </c>
    </row>
    <row r="138" spans="2:14" x14ac:dyDescent="0.2">
      <c r="C138" t="s">
        <v>175</v>
      </c>
      <c r="D138" t="s">
        <v>21</v>
      </c>
      <c r="E138" s="66">
        <v>235</v>
      </c>
      <c r="F138" s="6">
        <v>210</v>
      </c>
      <c r="G138" s="7">
        <v>0.8936170212765957</v>
      </c>
      <c r="J138" t="s">
        <v>175</v>
      </c>
      <c r="L138" s="66">
        <v>215</v>
      </c>
      <c r="M138" s="6">
        <v>185</v>
      </c>
      <c r="N138" s="7">
        <v>0.86046511627906974</v>
      </c>
    </row>
    <row r="139" spans="2:14" x14ac:dyDescent="0.2">
      <c r="C139" t="s">
        <v>276</v>
      </c>
      <c r="D139" t="s">
        <v>17</v>
      </c>
      <c r="E139" s="66">
        <v>215</v>
      </c>
      <c r="F139" s="6">
        <v>191.66666666666666</v>
      </c>
      <c r="G139" s="7">
        <v>0.89147286821705418</v>
      </c>
      <c r="J139" t="s">
        <v>276</v>
      </c>
      <c r="L139" s="66">
        <v>185</v>
      </c>
      <c r="M139" s="6">
        <v>158.33333333333334</v>
      </c>
      <c r="N139" s="7">
        <v>0.85585585585585588</v>
      </c>
    </row>
    <row r="140" spans="2:14" x14ac:dyDescent="0.2">
      <c r="C140" t="s">
        <v>256</v>
      </c>
      <c r="D140" t="s">
        <v>219</v>
      </c>
      <c r="E140" s="66">
        <v>195</v>
      </c>
      <c r="F140" s="6">
        <v>176.66666666666666</v>
      </c>
      <c r="G140" s="7">
        <v>0.90598290598290598</v>
      </c>
      <c r="J140" t="s">
        <v>253</v>
      </c>
      <c r="L140" s="66">
        <v>175</v>
      </c>
      <c r="M140" s="6">
        <v>166.66666666666666</v>
      </c>
      <c r="N140" s="7">
        <v>0.95238095238095233</v>
      </c>
    </row>
    <row r="141" spans="2:14" x14ac:dyDescent="0.2">
      <c r="B141" t="s">
        <v>250</v>
      </c>
      <c r="E141" s="66">
        <v>540</v>
      </c>
      <c r="F141" s="6">
        <v>267.64732142857139</v>
      </c>
      <c r="G141" s="7">
        <v>0.86164127622880127</v>
      </c>
      <c r="I141" t="s">
        <v>250</v>
      </c>
      <c r="L141" s="66">
        <v>505</v>
      </c>
      <c r="M141" s="6">
        <v>291.27604166666669</v>
      </c>
      <c r="N141" s="7">
        <v>0.87437460913070675</v>
      </c>
    </row>
    <row r="142" spans="2:14" x14ac:dyDescent="0.2">
      <c r="B142" t="s">
        <v>202</v>
      </c>
      <c r="E142" s="66">
        <v>545</v>
      </c>
      <c r="F142" s="6">
        <v>277.44610557401245</v>
      </c>
      <c r="G142" s="7">
        <v>0.83740167569133372</v>
      </c>
      <c r="I142" t="s">
        <v>202</v>
      </c>
      <c r="L142" s="66">
        <v>545</v>
      </c>
      <c r="M142" s="6">
        <v>309.17691029900351</v>
      </c>
      <c r="N142" s="7">
        <v>0.8728268175636601</v>
      </c>
    </row>
  </sheetData>
  <conditionalFormatting pivot="1" sqref="E5:E142">
    <cfRule type="dataBar" priority="16">
      <dataBar>
        <cfvo type="num" val="0"/>
        <cfvo type="formula" val="HighScore"/>
        <color rgb="FF008AEF"/>
      </dataBar>
      <extLst>
        <ext xmlns:x14="http://schemas.microsoft.com/office/spreadsheetml/2009/9/main" uri="{B025F937-C7B1-47D3-B67F-A62EFF666E3E}">
          <x14:id>{03B0A42B-1420-4886-BF22-521842567718}</x14:id>
        </ext>
      </extLst>
    </cfRule>
  </conditionalFormatting>
  <conditionalFormatting pivot="1" sqref="F5:F142">
    <cfRule type="dataBar" priority="15">
      <dataBar>
        <cfvo type="num" val="0"/>
        <cfvo type="num" val="HighScore"/>
        <color rgb="FFD6007B"/>
      </dataBar>
      <extLst>
        <ext xmlns:x14="http://schemas.microsoft.com/office/spreadsheetml/2009/9/main" uri="{B025F937-C7B1-47D3-B67F-A62EFF666E3E}">
          <x14:id>{44ABA3F0-5B7C-41A7-AF2E-1FC319AB59D6}</x14:id>
        </ext>
      </extLst>
    </cfRule>
  </conditionalFormatting>
  <conditionalFormatting pivot="1" sqref="G5:G19 G21:G36 G38:G53 G55:G71 G73:G88 G90:G104 G106:G123 G125:G140">
    <cfRule type="colorScale" priority="14">
      <colorScale>
        <cfvo type="num" val="0"/>
        <cfvo type="percentile" val="50"/>
        <cfvo type="num" val="1"/>
        <color rgb="FFF8696B"/>
        <color rgb="FFFFEB84"/>
        <color rgb="FF63BE7B"/>
      </colorScale>
    </cfRule>
  </conditionalFormatting>
  <conditionalFormatting pivot="1">
    <cfRule type="dataBar" priority="12">
      <dataBar>
        <cfvo type="num" val="0"/>
        <cfvo type="num" val="$K$1"/>
        <color rgb="FFD6007B"/>
      </dataBar>
      <extLst>
        <ext xmlns:x14="http://schemas.microsoft.com/office/spreadsheetml/2009/9/main" uri="{B025F937-C7B1-47D3-B67F-A62EFF666E3E}">
          <x14:id>{23BD07E5-EB20-46D7-B806-DF041D2D412B}</x14:id>
        </ext>
      </extLst>
    </cfRule>
  </conditionalFormatting>
  <conditionalFormatting pivot="1">
    <cfRule type="colorScale" priority="11">
      <colorScale>
        <cfvo type="num" val="0"/>
        <cfvo type="percentile" val="50"/>
        <cfvo type="num" val="1"/>
        <color rgb="FFF8696B"/>
        <color rgb="FFFFEB84"/>
        <color rgb="FF63BE7B"/>
      </colorScale>
    </cfRule>
  </conditionalFormatting>
  <conditionalFormatting pivot="1">
    <cfRule type="dataBar" priority="7">
      <dataBar>
        <cfvo type="min"/>
        <cfvo type="max"/>
        <color rgb="FF638EC6"/>
      </dataBar>
      <extLst>
        <ext xmlns:x14="http://schemas.microsoft.com/office/spreadsheetml/2009/9/main" uri="{B025F937-C7B1-47D3-B67F-A62EFF666E3E}">
          <x14:id>{50D4B66C-1C63-454B-BF6D-710963F840D5}</x14:id>
        </ext>
      </extLst>
    </cfRule>
  </conditionalFormatting>
  <conditionalFormatting pivot="1">
    <cfRule type="dataBar" priority="6">
      <dataBar>
        <cfvo type="num" val="0"/>
        <cfvo type="num" val="MAX($E$4:$E$28)"/>
        <color rgb="FFD6007B"/>
      </dataBar>
      <extLst>
        <ext xmlns:x14="http://schemas.microsoft.com/office/spreadsheetml/2009/9/main" uri="{B025F937-C7B1-47D3-B67F-A62EFF666E3E}">
          <x14:id>{555C9539-2285-45EA-8261-9D732515B741}</x14:id>
        </ext>
      </extLst>
    </cfRule>
  </conditionalFormatting>
  <conditionalFormatting pivot="1">
    <cfRule type="colorScale" priority="5">
      <colorScale>
        <cfvo type="num" val="0"/>
        <cfvo type="percentile" val="50"/>
        <cfvo type="num" val="1"/>
        <color rgb="FFF8696B"/>
        <color rgb="FFFFEB84"/>
        <color rgb="FF63BE7B"/>
      </colorScale>
    </cfRule>
  </conditionalFormatting>
  <conditionalFormatting pivot="1">
    <cfRule type="dataBar" priority="4">
      <dataBar>
        <cfvo type="min"/>
        <cfvo type="max"/>
        <color rgb="FF008AEF"/>
      </dataBar>
      <extLst>
        <ext xmlns:x14="http://schemas.microsoft.com/office/spreadsheetml/2009/9/main" uri="{B025F937-C7B1-47D3-B67F-A62EFF666E3E}">
          <x14:id>{402749CC-DB85-4B6C-86F2-962D420FC52C}</x14:id>
        </ext>
      </extLst>
    </cfRule>
  </conditionalFormatting>
  <conditionalFormatting pivot="1" sqref="L5:L142">
    <cfRule type="dataBar" priority="3">
      <dataBar>
        <cfvo type="num" val="0"/>
        <cfvo type="num" val="HighScore"/>
        <color rgb="FF008AEF"/>
      </dataBar>
      <extLst>
        <ext xmlns:x14="http://schemas.microsoft.com/office/spreadsheetml/2009/9/main" uri="{B025F937-C7B1-47D3-B67F-A62EFF666E3E}">
          <x14:id>{D3B00809-DE32-4CFF-982A-49EF53774AF0}</x14:id>
        </ext>
      </extLst>
    </cfRule>
  </conditionalFormatting>
  <conditionalFormatting pivot="1" sqref="M5:M142">
    <cfRule type="dataBar" priority="2">
      <dataBar>
        <cfvo type="num" val="0"/>
        <cfvo type="num" val="HighScore"/>
        <color rgb="FFD6007B"/>
      </dataBar>
      <extLst>
        <ext xmlns:x14="http://schemas.microsoft.com/office/spreadsheetml/2009/9/main" uri="{B025F937-C7B1-47D3-B67F-A62EFF666E3E}">
          <x14:id>{DD04FB2B-50FC-4428-886D-1F30B7B00BFE}</x14:id>
        </ext>
      </extLst>
    </cfRule>
  </conditionalFormatting>
  <conditionalFormatting pivot="1" sqref="N5:N142">
    <cfRule type="colorScale" priority="1">
      <colorScale>
        <cfvo type="num" val="0"/>
        <cfvo type="percentile" val="50"/>
        <cfvo type="num" val="1"/>
        <color rgb="FFF8696B"/>
        <color rgb="FFFFEB84"/>
        <color rgb="FF63BE7B"/>
      </colorScale>
    </cfRule>
  </conditionalFormatting>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pivot="1">
          <x14:cfRule type="dataBar" id="{03B0A42B-1420-4886-BF22-521842567718}">
            <x14:dataBar minLength="0" maxLength="100" border="1" negativeBarBorderColorSameAsPositive="0">
              <x14:cfvo type="num">
                <xm:f>0</xm:f>
              </x14:cfvo>
              <x14:cfvo type="formula">
                <xm:f>HighScore</xm:f>
              </x14:cfvo>
              <x14:borderColor rgb="FF008AEF"/>
              <x14:negativeFillColor rgb="FFFF0000"/>
              <x14:negativeBorderColor rgb="FFFF0000"/>
              <x14:axisColor rgb="FF000000"/>
            </x14:dataBar>
          </x14:cfRule>
          <xm:sqref>E5:E142</xm:sqref>
        </x14:conditionalFormatting>
        <x14:conditionalFormatting xmlns:xm="http://schemas.microsoft.com/office/excel/2006/main" pivot="1">
          <x14:cfRule type="dataBar" id="{44ABA3F0-5B7C-41A7-AF2E-1FC319AB59D6}">
            <x14:dataBar minLength="0" maxLength="100" border="1" negativeBarBorderColorSameAsPositive="0">
              <x14:cfvo type="num">
                <xm:f>0</xm:f>
              </x14:cfvo>
              <x14:cfvo type="num">
                <xm:f>HighScore</xm:f>
              </x14:cfvo>
              <x14:borderColor rgb="FFD6007B"/>
              <x14:negativeFillColor rgb="FFFF0000"/>
              <x14:negativeBorderColor rgb="FFFF0000"/>
              <x14:axisColor rgb="FF000000"/>
            </x14:dataBar>
          </x14:cfRule>
          <xm:sqref>F5:F142</xm:sqref>
        </x14:conditionalFormatting>
        <x14:conditionalFormatting xmlns:xm="http://schemas.microsoft.com/office/excel/2006/main" pivot="1">
          <x14:cfRule type="dataBar" id="{23BD07E5-EB20-46D7-B806-DF041D2D412B}">
            <x14:dataBar minLength="0" maxLength="100" border="1" negativeBarBorderColorSameAsPositive="0">
              <x14:cfvo type="num">
                <xm:f>0</xm:f>
              </x14:cfvo>
              <x14:cfvo type="num">
                <xm:f>$K$1</xm:f>
              </x14:cfvo>
              <x14:borderColor rgb="FFD6007B"/>
              <x14:negativeFillColor rgb="FFFF0000"/>
              <x14:negativeBorderColor rgb="FFFF0000"/>
              <x14:axisColor rgb="FF000000"/>
            </x14:dataBar>
          </x14:cfRule>
        </x14:conditionalFormatting>
        <x14:conditionalFormatting xmlns:xm="http://schemas.microsoft.com/office/excel/2006/main" pivot="1">
          <x14:cfRule type="dataBar" id="{50D4B66C-1C63-454B-BF6D-710963F840D5}">
            <x14:dataBar minLength="0" maxLength="100" border="1" negativeBarBorderColorSameAsPositive="0">
              <x14:cfvo type="autoMin"/>
              <x14:cfvo type="autoMax"/>
              <x14:borderColor rgb="FF638EC6"/>
              <x14:negativeFillColor rgb="FFFF0000"/>
              <x14:negativeBorderColor rgb="FFFF0000"/>
              <x14:axisColor rgb="FF000000"/>
            </x14:dataBar>
          </x14:cfRule>
        </x14:conditionalFormatting>
        <x14:conditionalFormatting xmlns:xm="http://schemas.microsoft.com/office/excel/2006/main" pivot="1">
          <x14:cfRule type="dataBar" id="{555C9539-2285-45EA-8261-9D732515B741}">
            <x14:dataBar minLength="0" maxLength="100" border="1" negativeBarBorderColorSameAsPositive="0">
              <x14:cfvo type="num">
                <xm:f>0</xm:f>
              </x14:cfvo>
              <x14:cfvo type="num">
                <xm:f>MAX($E$4:$E$28)</xm:f>
              </x14:cfvo>
              <x14:borderColor rgb="FFD6007B"/>
              <x14:negativeFillColor rgb="FFFF0000"/>
              <x14:negativeBorderColor rgb="FFFF0000"/>
              <x14:axisColor rgb="FF000000"/>
            </x14:dataBar>
          </x14:cfRule>
        </x14:conditionalFormatting>
        <x14:conditionalFormatting xmlns:xm="http://schemas.microsoft.com/office/excel/2006/main" pivot="1">
          <x14:cfRule type="dataBar" id="{402749CC-DB85-4B6C-86F2-962D420FC52C}">
            <x14:dataBar minLength="0" maxLength="100" border="1" negativeBarBorderColorSameAsPositive="0">
              <x14:cfvo type="autoMin"/>
              <x14:cfvo type="autoMax"/>
              <x14:borderColor rgb="FF008AEF"/>
              <x14:negativeFillColor rgb="FFFF0000"/>
              <x14:negativeBorderColor rgb="FFFF0000"/>
              <x14:axisColor rgb="FF000000"/>
            </x14:dataBar>
          </x14:cfRule>
        </x14:conditionalFormatting>
        <x14:conditionalFormatting xmlns:xm="http://schemas.microsoft.com/office/excel/2006/main" pivot="1">
          <x14:cfRule type="dataBar" id="{D3B00809-DE32-4CFF-982A-49EF53774AF0}">
            <x14:dataBar minLength="0" maxLength="100" border="1" negativeBarBorderColorSameAsPositive="0">
              <x14:cfvo type="num">
                <xm:f>0</xm:f>
              </x14:cfvo>
              <x14:cfvo type="num">
                <xm:f>HighScore</xm:f>
              </x14:cfvo>
              <x14:borderColor rgb="FF008AEF"/>
              <x14:negativeFillColor rgb="FFFF0000"/>
              <x14:negativeBorderColor rgb="FFFF0000"/>
              <x14:axisColor rgb="FF000000"/>
            </x14:dataBar>
          </x14:cfRule>
          <xm:sqref>L5:L142</xm:sqref>
        </x14:conditionalFormatting>
        <x14:conditionalFormatting xmlns:xm="http://schemas.microsoft.com/office/excel/2006/main" pivot="1">
          <x14:cfRule type="dataBar" id="{DD04FB2B-50FC-4428-886D-1F30B7B00BFE}">
            <x14:dataBar minLength="0" maxLength="100" border="1" negativeBarBorderColorSameAsPositive="0">
              <x14:cfvo type="num">
                <xm:f>0</xm:f>
              </x14:cfvo>
              <x14:cfvo type="num">
                <xm:f>HighScore</xm:f>
              </x14:cfvo>
              <x14:borderColor rgb="FFD6007B"/>
              <x14:negativeFillColor rgb="FFFF0000"/>
              <x14:negativeBorderColor rgb="FFFF0000"/>
              <x14:axisColor rgb="FF000000"/>
            </x14:dataBar>
          </x14:cfRule>
          <xm:sqref>M5:M142</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E8CBE8ED7F68B4AAB06CC86057626ED" ma:contentTypeVersion="19" ma:contentTypeDescription="Ein neues Dokument erstellen." ma:contentTypeScope="" ma:versionID="63454a424575916b4ab82fd2c432cf36">
  <xsd:schema xmlns:xsd="http://www.w3.org/2001/XMLSchema" xmlns:xs="http://www.w3.org/2001/XMLSchema" xmlns:p="http://schemas.microsoft.com/office/2006/metadata/properties" xmlns:ns2="464ab1b0-1ebb-4a9a-bdf1-f7c7f67a80df" xmlns:ns3="bd090cf5-9825-4727-b3bf-ff91e2a3989b" targetNamespace="http://schemas.microsoft.com/office/2006/metadata/properties" ma:root="true" ma:fieldsID="3ce267e2d6b3ff62ddda8287dcd96fbf" ns2:_="" ns3:_="">
    <xsd:import namespace="464ab1b0-1ebb-4a9a-bdf1-f7c7f67a80df"/>
    <xsd:import namespace="bd090cf5-9825-4727-b3bf-ff91e2a3989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64ab1b0-1ebb-4a9a-bdf1-f7c7f67a80d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Bildmarkierungen" ma:readOnly="false" ma:fieldId="{5cf76f15-5ced-4ddc-b409-7134ff3c332f}" ma:taxonomyMulti="true" ma:sspId="e935e6d6-f177-415b-8167-d48963dfca4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d090cf5-9825-4727-b3bf-ff91e2a3989b"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ab5795d7-2937-4a8d-b1d4-48940a3361fc}" ma:internalName="TaxCatchAll" ma:showField="CatchAllData" ma:web="bd090cf5-9825-4727-b3bf-ff91e2a3989b">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MediaLengthInSeconds xmlns="464ab1b0-1ebb-4a9a-bdf1-f7c7f67a80df" xsi:nil="true"/>
    <lcf76f155ced4ddcb4097134ff3c332f xmlns="464ab1b0-1ebb-4a9a-bdf1-f7c7f67a80df">
      <Terms xmlns="http://schemas.microsoft.com/office/infopath/2007/PartnerControls"/>
    </lcf76f155ced4ddcb4097134ff3c332f>
    <TaxCatchAll xmlns="bd090cf5-9825-4727-b3bf-ff91e2a3989b" xsi:nil="true"/>
  </documentManagement>
</p:properties>
</file>

<file path=customXml/itemProps1.xml><?xml version="1.0" encoding="utf-8"?>
<ds:datastoreItem xmlns:ds="http://schemas.openxmlformats.org/officeDocument/2006/customXml" ds:itemID="{27D10276-D378-4E04-9E3F-8C6D5FD5EF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64ab1b0-1ebb-4a9a-bdf1-f7c7f67a80df"/>
    <ds:schemaRef ds:uri="bd090cf5-9825-4727-b3bf-ff91e2a398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588B8A0-9CC4-4B53-8C9D-AE7783F5707A}">
  <ds:schemaRefs>
    <ds:schemaRef ds:uri="http://schemas.microsoft.com/sharepoint/v3/contenttype/forms"/>
  </ds:schemaRefs>
</ds:datastoreItem>
</file>

<file path=customXml/itemProps3.xml><?xml version="1.0" encoding="utf-8"?>
<ds:datastoreItem xmlns:ds="http://schemas.openxmlformats.org/officeDocument/2006/customXml" ds:itemID="{79064D65-D420-4DE4-85C2-E1C2548D685E}">
  <ds:schemaRefs>
    <ds:schemaRef ds:uri="http://schemas.microsoft.com/office/2006/documentManagement/types"/>
    <ds:schemaRef ds:uri="http://purl.org/dc/elements/1.1/"/>
    <ds:schemaRef ds:uri="http://schemas.openxmlformats.org/package/2006/metadata/core-properties"/>
    <ds:schemaRef ds:uri="http://schemas.microsoft.com/office/2006/metadata/properties"/>
    <ds:schemaRef ds:uri="http://purl.org/dc/terms/"/>
    <ds:schemaRef ds:uri="http://schemas.microsoft.com/office/infopath/2007/PartnerControls"/>
    <ds:schemaRef ds:uri="http://www.w3.org/XML/1998/namespace"/>
    <ds:schemaRef ds:uri="bd090cf5-9825-4727-b3bf-ff91e2a3989b"/>
    <ds:schemaRef ds:uri="464ab1b0-1ebb-4a9a-bdf1-f7c7f67a80df"/>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Arbeitsblätter</vt:lpstr>
      </vt:variant>
      <vt:variant>
        <vt:i4>18</vt:i4>
      </vt:variant>
      <vt:variant>
        <vt:lpstr>Benannte Bereiche</vt:lpstr>
      </vt:variant>
      <vt:variant>
        <vt:i4>16</vt:i4>
      </vt:variant>
    </vt:vector>
  </HeadingPairs>
  <TitlesOfParts>
    <vt:vector size="34" baseType="lpstr">
      <vt:lpstr>Disclaimer</vt:lpstr>
      <vt:lpstr>Completeness</vt:lpstr>
      <vt:lpstr>Tournaments by Teams</vt:lpstr>
      <vt:lpstr>Tournaments and Scores</vt:lpstr>
      <vt:lpstr>One Tournament</vt:lpstr>
      <vt:lpstr>Aux</vt:lpstr>
      <vt:lpstr>Top Teams</vt:lpstr>
      <vt:lpstr>Teams by Score Ranges</vt:lpstr>
      <vt:lpstr>D-A-CH Qualifier</vt:lpstr>
      <vt:lpstr>D-A-CH Final</vt:lpstr>
      <vt:lpstr>Improvements TNG</vt:lpstr>
      <vt:lpstr>D-A-CH Improvements</vt:lpstr>
      <vt:lpstr>SAP</vt:lpstr>
      <vt:lpstr>Adria Final</vt:lpstr>
      <vt:lpstr>Adria Improvements</vt:lpstr>
      <vt:lpstr>SAP Team Count</vt:lpstr>
      <vt:lpstr>Data</vt:lpstr>
      <vt:lpstr>Import</vt:lpstr>
      <vt:lpstr>HighScore</vt:lpstr>
      <vt:lpstr>tRank</vt:lpstr>
      <vt:lpstr>tScores</vt:lpstr>
      <vt:lpstr>tSemi</vt:lpstr>
      <vt:lpstr>'Adria Final'!tTournament</vt:lpstr>
      <vt:lpstr>'Adria Improvements'!tTournament</vt:lpstr>
      <vt:lpstr>'D-A-CH Final'!tTournament</vt:lpstr>
      <vt:lpstr>'D-A-CH Qualifier'!tTournament</vt:lpstr>
      <vt:lpstr>'SAP Team Count'!tTournament</vt:lpstr>
      <vt:lpstr>tTournament</vt:lpstr>
      <vt:lpstr>'Adria Final'!tTournamentsMaster</vt:lpstr>
      <vt:lpstr>'Adria Improvements'!tTournamentsMaster</vt:lpstr>
      <vt:lpstr>'D-A-CH Final'!tTournamentsMaster</vt:lpstr>
      <vt:lpstr>'D-A-CH Qualifier'!tTournamentsMaster</vt:lpstr>
      <vt:lpstr>'SAP Team Count'!tTournamentsMaster</vt:lpstr>
      <vt:lpstr>tTournamentsMaster</vt:lpstr>
    </vt:vector>
  </TitlesOfParts>
  <Manager/>
  <Company>NanoGiants Academy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Thomas Madeya;NanoGiants Academy</dc:creator>
  <cp:keywords/>
  <dc:description/>
  <cp:lastModifiedBy>Thomas</cp:lastModifiedBy>
  <cp:revision/>
  <cp:lastPrinted>2024-01-14T07:17:56Z</cp:lastPrinted>
  <dcterms:created xsi:type="dcterms:W3CDTF">2013-11-10T07:15:18Z</dcterms:created>
  <dcterms:modified xsi:type="dcterms:W3CDTF">2026-03-05T18:53:08Z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0x0101000E8CBE8ED7F68B4AAB06CC86057626ED</vt:lpwstr>
  </property>
  <property fmtid="{D5CDD505-2E9C-101B-9397-08002B2CF9AE}" pid="3" name="Order">
    <vt:r8>459600</vt:r8>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y fmtid="{D5CDD505-2E9C-101B-9397-08002B2CF9AE}" pid="7" name="MediaServiceImageTags">
    <vt:lpwstr/>
  </property>
</Properties>
</file>